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2" yWindow="228" windowWidth="5976" windowHeight="6360" tabRatio="596"/>
  </bookViews>
  <sheets>
    <sheet name="ATRR Rate Template - Page 1" sheetId="35" r:id="rId1"/>
    <sheet name="ATRR Rate Template - Page 2" sheetId="20" r:id="rId2"/>
    <sheet name="ATRR Rate Template - Page 3" sheetId="34" r:id="rId3"/>
    <sheet name="ATRR Rate Template - Page 4" sheetId="33" r:id="rId4"/>
    <sheet name="Schedule 1" sheetId="19" r:id="rId5"/>
    <sheet name="Worksheet A" sheetId="4" r:id="rId6"/>
    <sheet name="Worksheet B" sheetId="6" r:id="rId7"/>
    <sheet name="Worksheet C" sheetId="12" r:id="rId8"/>
    <sheet name="Worksheet D" sheetId="11" r:id="rId9"/>
    <sheet name="Worksheet E" sheetId="10" r:id="rId10"/>
    <sheet name="Worksheet F" sheetId="14" r:id="rId11"/>
    <sheet name="Worksheet G" sheetId="60" r:id="rId12"/>
    <sheet name="Worksheet H" sheetId="26" r:id="rId13"/>
    <sheet name="Worksheet I" sheetId="50" r:id="rId14"/>
    <sheet name="Worksheet J" sheetId="42" r:id="rId15"/>
    <sheet name="Worksheet K" sheetId="52" r:id="rId16"/>
    <sheet name="Worksheet L" sheetId="45" r:id="rId17"/>
    <sheet name="Exhibit - Capital Recovery" sheetId="54" r:id="rId18"/>
    <sheet name="Exhibit - A&amp;G" sheetId="53" r:id="rId19"/>
  </sheets>
  <externalReferences>
    <externalReference r:id="rId20"/>
    <externalReference r:id="rId21"/>
    <externalReference r:id="rId22"/>
    <externalReference r:id="rId23"/>
  </externalReferences>
  <definedNames>
    <definedName name="_p.choice" localSheetId="17">#REF!</definedName>
    <definedName name="_p.choice" localSheetId="11">#REF!</definedName>
    <definedName name="_p.choice">#REF!</definedName>
    <definedName name="AA.print" localSheetId="17">#REF!</definedName>
    <definedName name="AA.print" localSheetId="11">#REF!</definedName>
    <definedName name="AA.print">#REF!</definedName>
    <definedName name="AB.print" localSheetId="17">#REF!</definedName>
    <definedName name="AB.print" localSheetId="11">#REF!</definedName>
    <definedName name="AB.print">#REF!</definedName>
    <definedName name="AC.print">#REF!</definedName>
    <definedName name="AO.print" localSheetId="17">#REF!</definedName>
    <definedName name="AO.print" localSheetId="11">#REF!</definedName>
    <definedName name="AO.print">#REF!</definedName>
    <definedName name="AV.FM.1..adjusted..print" localSheetId="17">#REF!</definedName>
    <definedName name="AV.FM.1..adjusted..print" localSheetId="11">#REF!</definedName>
    <definedName name="AV.FM.1..adjusted..print">#REF!</definedName>
    <definedName name="AV.FM.1.print" localSheetId="17">#REF!</definedName>
    <definedName name="AV.FM.1.print" localSheetId="11">#REF!</definedName>
    <definedName name="AV.FM.1.print">#REF!</definedName>
    <definedName name="BA.print" localSheetId="17">#REF!</definedName>
    <definedName name="BA.print" localSheetId="11">#REF!</definedName>
    <definedName name="BA.print">#REF!</definedName>
    <definedName name="BB.print" localSheetId="17">#REF!</definedName>
    <definedName name="BB.print" localSheetId="11">#REF!</definedName>
    <definedName name="BB.print">#REF!</definedName>
    <definedName name="BG.print" localSheetId="17">#REF!</definedName>
    <definedName name="BG.print" localSheetId="11">#REF!</definedName>
    <definedName name="BG.print">#REF!</definedName>
    <definedName name="BK..FM1.Adjusted..print" localSheetId="17">#REF!</definedName>
    <definedName name="BK..FM1.Adjusted..print" localSheetId="11">#REF!</definedName>
    <definedName name="BK..FM1.Adjusted..print">#REF!</definedName>
    <definedName name="BK..FM1.ROR..print" localSheetId="17">#REF!</definedName>
    <definedName name="BK..FM1.ROR..print" localSheetId="11">#REF!</definedName>
    <definedName name="BK..FM1.ROR..print">#REF!</definedName>
    <definedName name="DATA1" localSheetId="15">#REF!</definedName>
    <definedName name="DATA1">#REF!</definedName>
    <definedName name="DATA10" localSheetId="17">#REF!</definedName>
    <definedName name="DATA10" localSheetId="11">'[1]230-345 substation costs'!#REF!</definedName>
    <definedName name="DATA10" localSheetId="13">'[2]230-345 substation costs'!#REF!</definedName>
    <definedName name="DATA10" localSheetId="15">#REF!</definedName>
    <definedName name="DATA10">#REF!</definedName>
    <definedName name="DATA2" localSheetId="17">#REF!</definedName>
    <definedName name="DATA2" localSheetId="11">'[1]230-345 substation costs'!#REF!</definedName>
    <definedName name="DATA2" localSheetId="13">'[2]230-345 substation costs'!#REF!</definedName>
    <definedName name="DATA2" localSheetId="15">#REF!</definedName>
    <definedName name="DATA2">#REF!</definedName>
    <definedName name="DATA3" localSheetId="15">#REF!</definedName>
    <definedName name="DATA3">#REF!</definedName>
    <definedName name="DATA4" localSheetId="15">#REF!</definedName>
    <definedName name="DATA4">#REF!</definedName>
    <definedName name="DATA5" localSheetId="15">#REF!</definedName>
    <definedName name="DATA5">#REF!</definedName>
    <definedName name="DATA6" localSheetId="15">#REF!</definedName>
    <definedName name="DATA6">#REF!</definedName>
    <definedName name="DATA7" localSheetId="15">#REF!</definedName>
    <definedName name="DATA7">#REF!</definedName>
    <definedName name="DATA8" localSheetId="15">#REF!</definedName>
    <definedName name="DATA8">#REF!</definedName>
    <definedName name="DATA9" localSheetId="17">#REF!</definedName>
    <definedName name="DATA9" localSheetId="11">'[1]230-345 substation costs'!#REF!</definedName>
    <definedName name="DATA9" localSheetId="13">'[2]230-345 substation costs'!#REF!</definedName>
    <definedName name="DATA9" localSheetId="15">#REF!</definedName>
    <definedName name="DATA9">#REF!</definedName>
    <definedName name="Levelized..FM1.ROR..print" localSheetId="17">#REF!</definedName>
    <definedName name="Levelized..FM1.ROR..print" localSheetId="11">#REF!</definedName>
    <definedName name="Levelized..FM1.ROR..print">#REF!</definedName>
    <definedName name="Print.selection.print" localSheetId="17">#REF!</definedName>
    <definedName name="Print.selection.print" localSheetId="11">#REF!</definedName>
    <definedName name="Print.selection.print">#REF!</definedName>
    <definedName name="_xlnm.Print_Area" localSheetId="1">'ATRR Rate Template - Page 2'!$A$1:$L$45</definedName>
    <definedName name="_xlnm.Print_Area" localSheetId="2">'ATRR Rate Template - Page 3'!$A$1:$F$20</definedName>
    <definedName name="_xlnm.Print_Area" localSheetId="18">'Exhibit - A&amp;G'!$A$1:$J$19</definedName>
    <definedName name="_xlnm.Print_Area" localSheetId="17">'Exhibit - Capital Recovery'!$A$1:$K$42</definedName>
    <definedName name="_xlnm.Print_Area" localSheetId="5">'Worksheet A'!$A$1:$F$24</definedName>
    <definedName name="_xlnm.Print_Area" localSheetId="6">'Worksheet B'!$A$1:$I$32</definedName>
    <definedName name="_xlnm.Print_Area" localSheetId="10">'Worksheet F'!$A$1:$F$25</definedName>
    <definedName name="_xlnm.Print_Area" localSheetId="11">'Worksheet G'!$G$1:$X$19</definedName>
    <definedName name="_xlnm.Print_Area" localSheetId="12">'Worksheet H'!$A$1:$V$53</definedName>
    <definedName name="_xlnm.Print_Area" localSheetId="13">'Worksheet I'!$A$1:$K$633</definedName>
    <definedName name="_xlnm.Print_Area" localSheetId="15">'Worksheet K'!$A$1:$M$43</definedName>
    <definedName name="_xlnm.Print_Area" localSheetId="16">'Worksheet L'!$A$1:$G$22</definedName>
    <definedName name="_xlnm.Print_Titles" localSheetId="3">'ATRR Rate Template - Page 4'!$1:$7</definedName>
    <definedName name="_xlnm.Print_Titles" localSheetId="10">'Worksheet F'!$1:$4</definedName>
    <definedName name="_xlnm.Print_Titles" localSheetId="11">'Worksheet G'!$1:$7</definedName>
    <definedName name="_xlnm.Print_Titles" localSheetId="13">'Worksheet I'!$1:$4</definedName>
    <definedName name="PSOallocatorsH" localSheetId="13">'[3]PSO Historical TCOS'!$I$329:$J$340</definedName>
    <definedName name="PSOallocatorsH">'[4]PSO Historical TCOS'!$I$329:$J$340</definedName>
    <definedName name="PSOallocatorsP" localSheetId="13">'[3]PSO Projected TCOS'!$I$329:$J$340</definedName>
    <definedName name="PSOallocatorsP">'[4]PSO Projected TCOS'!$I$329:$J$340</definedName>
    <definedName name="SWPallocatorsH" localSheetId="13">'[3]SWP Historical TCOS'!$I$329:$J$340</definedName>
    <definedName name="SWPallocatorsH">'[4]SWP Historical TCOS'!$I$329:$J$340</definedName>
    <definedName name="SWPallocatorsP" localSheetId="13">'[3]SWP Projected TCOS'!$I$329:$J$340</definedName>
    <definedName name="SWPallocatorsP">'[4]SWP Projected TCOS'!$I$329:$J$340</definedName>
    <definedName name="TEST0" localSheetId="15">#REF!</definedName>
    <definedName name="TEST0">#REF!</definedName>
    <definedName name="TESTHKEY" localSheetId="15">#REF!</definedName>
    <definedName name="TESTHKEY">#REF!</definedName>
    <definedName name="TESTKEYS" localSheetId="15">#REF!</definedName>
    <definedName name="TESTKEYS">#REF!</definedName>
    <definedName name="TESTVKEY" localSheetId="15">#REF!</definedName>
    <definedName name="TESTVKEY">#REF!</definedName>
    <definedName name="Z_28948E05_8F34_4F1E_96FB_A80A6A844600_.wvu.Cols" localSheetId="13" hidden="1">'Worksheet I'!#REF!</definedName>
    <definedName name="Z_28948E05_8F34_4F1E_96FB_A80A6A844600_.wvu.PrintTitles" localSheetId="13" hidden="1">'Worksheet I'!$C$1:$D$631</definedName>
    <definedName name="Z_3A38DF7A_C35E_4DD3_9893_26310A3EF836_.wvu.Cols" localSheetId="13" hidden="1">'Worksheet I'!#REF!</definedName>
    <definedName name="Z_3A38DF7A_C35E_4DD3_9893_26310A3EF836_.wvu.PrintTitles" localSheetId="13" hidden="1">'Worksheet I'!$C$1:$D$631</definedName>
    <definedName name="Z_4C7C2344_134C_465A_ADEB_A5E96AAE2308_.wvu.Cols" localSheetId="13" hidden="1">'Worksheet I'!#REF!</definedName>
    <definedName name="Z_4C7C2344_134C_465A_ADEB_A5E96AAE2308_.wvu.PrintTitles" localSheetId="13" hidden="1">'Worksheet I'!$C$1:$D$631</definedName>
    <definedName name="Z_71B42B22_A376_44B5_B0C1_23FC1AA3DBA2_.wvu.Cols" localSheetId="13" hidden="1">'Worksheet I'!#REF!</definedName>
    <definedName name="Z_71B42B22_A376_44B5_B0C1_23FC1AA3DBA2_.wvu.PrintTitles" localSheetId="13" hidden="1">'Worksheet I'!$C$1:$D$631</definedName>
    <definedName name="Z_DA967730_B71F_4038_B1B7_9D4790729C5D_.wvu.Cols" localSheetId="13" hidden="1">'Worksheet I'!#REF!</definedName>
    <definedName name="Z_DA967730_B71F_4038_B1B7_9D4790729C5D_.wvu.PrintTitles" localSheetId="13" hidden="1">'Worksheet I'!$C$1:$D$631</definedName>
    <definedName name="Z_DC91DEF3_837B_4BB9_A81E_3B78C5914E6C_.wvu.Cols" localSheetId="13" hidden="1">'Worksheet I'!#REF!</definedName>
    <definedName name="Z_DC91DEF3_837B_4BB9_A81E_3B78C5914E6C_.wvu.PrintTitles" localSheetId="13" hidden="1">'Worksheet I'!$C$1:$D$631</definedName>
    <definedName name="Z_F96D6087_3330_4A81_95EC_26BA83722A49_.wvu.Cols" localSheetId="13" hidden="1">'Worksheet I'!#REF!</definedName>
    <definedName name="Z_F96D6087_3330_4A81_95EC_26BA83722A49_.wvu.PrintTitles" localSheetId="13" hidden="1">'Worksheet I'!$C$1:$D$631</definedName>
    <definedName name="Z_FAAD9AAC_1337_43AB_BF1F_CCF9DFCF5B78_.wvu.Cols" localSheetId="13" hidden="1">'Worksheet I'!#REF!</definedName>
    <definedName name="Z_FAAD9AAC_1337_43AB_BF1F_CCF9DFCF5B78_.wvu.PrintTitles" localSheetId="13" hidden="1">'Worksheet I'!$C$1:$D$631</definedName>
  </definedNames>
  <calcPr calcId="145621"/>
</workbook>
</file>

<file path=xl/calcChain.xml><?xml version="1.0" encoding="utf-8"?>
<calcChain xmlns="http://schemas.openxmlformats.org/spreadsheetml/2006/main">
  <c r="B39" i="54" l="1"/>
  <c r="E20" i="14" l="1"/>
  <c r="E42" i="20" l="1"/>
  <c r="G32" i="54" l="1"/>
  <c r="L42" i="20"/>
  <c r="D10" i="14" l="1"/>
  <c r="E10" i="14"/>
  <c r="L24" i="20" l="1"/>
  <c r="E15" i="4" l="1"/>
  <c r="X18" i="60" l="1"/>
  <c r="J18" i="60" s="1"/>
  <c r="H11" i="53"/>
  <c r="L37" i="20"/>
  <c r="L40" i="20"/>
  <c r="H29" i="52" l="1"/>
  <c r="E630" i="50" l="1"/>
  <c r="E629" i="50"/>
  <c r="J596" i="50"/>
  <c r="E596" i="50"/>
  <c r="E595" i="50"/>
  <c r="E592" i="50"/>
  <c r="F595" i="50" s="1"/>
  <c r="D596" i="50"/>
  <c r="J582" i="50"/>
  <c r="J568" i="50"/>
  <c r="E581" i="50"/>
  <c r="E582" i="50" s="1"/>
  <c r="D582" i="50"/>
  <c r="E578" i="50"/>
  <c r="F581" i="50" s="1"/>
  <c r="F582" i="50" s="1"/>
  <c r="E567" i="50"/>
  <c r="D568" i="50"/>
  <c r="E564" i="50"/>
  <c r="F567" i="50" s="1"/>
  <c r="F568" i="50" s="1"/>
  <c r="G595" i="50" l="1"/>
  <c r="G596" i="50" s="1"/>
  <c r="F596" i="50"/>
  <c r="G567" i="50"/>
  <c r="G568" i="50" s="1"/>
  <c r="G581" i="50"/>
  <c r="G582" i="50" s="1"/>
  <c r="E568" i="50"/>
  <c r="B589" i="50"/>
  <c r="A587" i="50"/>
  <c r="A588" i="50" s="1"/>
  <c r="A589" i="50" s="1"/>
  <c r="B575" i="50"/>
  <c r="A573" i="50"/>
  <c r="A574" i="50" s="1"/>
  <c r="A575" i="50" s="1"/>
  <c r="B561" i="50"/>
  <c r="A559" i="50"/>
  <c r="A560" i="50" s="1"/>
  <c r="A561" i="50" s="1"/>
  <c r="E552" i="50"/>
  <c r="D553" i="50"/>
  <c r="D554" i="50" s="1"/>
  <c r="E537" i="50"/>
  <c r="D538" i="50"/>
  <c r="D539" i="50" s="1"/>
  <c r="E522" i="50"/>
  <c r="D523" i="50"/>
  <c r="D524" i="50" s="1"/>
  <c r="D403" i="50"/>
  <c r="D404" i="50" s="1"/>
  <c r="D213" i="50"/>
  <c r="D214" i="50" s="1"/>
  <c r="B590" i="50" l="1"/>
  <c r="A590" i="50"/>
  <c r="A591" i="50" s="1"/>
  <c r="B576" i="50"/>
  <c r="A576" i="50"/>
  <c r="A577" i="50" s="1"/>
  <c r="A562" i="50"/>
  <c r="A563" i="50" s="1"/>
  <c r="B562" i="50"/>
  <c r="D10" i="4"/>
  <c r="G19" i="20"/>
  <c r="L16" i="20"/>
  <c r="A592" i="50" l="1"/>
  <c r="A593" i="50" s="1"/>
  <c r="A594" i="50" s="1"/>
  <c r="A595" i="50" s="1"/>
  <c r="A596" i="50" s="1"/>
  <c r="B592" i="50"/>
  <c r="B578" i="50"/>
  <c r="A578" i="50"/>
  <c r="A579" i="50" s="1"/>
  <c r="A580" i="50" s="1"/>
  <c r="A581" i="50" s="1"/>
  <c r="A582" i="50" s="1"/>
  <c r="A564" i="50"/>
  <c r="A565" i="50" s="1"/>
  <c r="A566" i="50" s="1"/>
  <c r="A567" i="50" s="1"/>
  <c r="A568" i="50" s="1"/>
  <c r="B564" i="50"/>
  <c r="P15" i="60" l="1"/>
  <c r="P14" i="60"/>
  <c r="O15" i="60"/>
  <c r="O14" i="60"/>
  <c r="N15" i="60"/>
  <c r="N14" i="60"/>
  <c r="M15" i="60"/>
  <c r="M14" i="60"/>
  <c r="L15" i="60"/>
  <c r="L14" i="60"/>
  <c r="H32" i="52" l="1"/>
  <c r="L19" i="20"/>
  <c r="E19" i="53"/>
  <c r="K568" i="50" l="1"/>
  <c r="K596" i="50"/>
  <c r="K582" i="50"/>
  <c r="W19" i="60" l="1"/>
  <c r="X14" i="60"/>
  <c r="J14" i="60" s="1"/>
  <c r="X15" i="60"/>
  <c r="J15" i="60" s="1"/>
  <c r="E22" i="14" l="1"/>
  <c r="E24" i="14" s="1"/>
  <c r="E25" i="14" s="1"/>
  <c r="M21" i="52" l="1"/>
  <c r="D29" i="6" l="1"/>
  <c r="E193" i="50" l="1"/>
  <c r="E212" i="50"/>
  <c r="D215" i="50"/>
  <c r="G45" i="26" l="1"/>
  <c r="G44" i="26"/>
  <c r="G52" i="26"/>
  <c r="F11" i="34"/>
  <c r="L32" i="20"/>
  <c r="L34" i="20"/>
  <c r="D20" i="42" l="1"/>
  <c r="J554" i="50" l="1"/>
  <c r="J539" i="50"/>
  <c r="J524" i="50"/>
  <c r="J509" i="50"/>
  <c r="E505" i="50"/>
  <c r="E519" i="50" l="1"/>
  <c r="E502" i="50"/>
  <c r="A601" i="50"/>
  <c r="A602" i="50" s="1"/>
  <c r="A603" i="50" s="1"/>
  <c r="B604" i="50" s="1"/>
  <c r="B603" i="50"/>
  <c r="E606" i="50"/>
  <c r="F609" i="50" s="1"/>
  <c r="F610" i="50" s="1"/>
  <c r="E609" i="50"/>
  <c r="D610" i="50"/>
  <c r="J610" i="50"/>
  <c r="A615" i="50"/>
  <c r="A616" i="50" s="1"/>
  <c r="A617" i="50" s="1"/>
  <c r="B618" i="50" s="1"/>
  <c r="B617" i="50"/>
  <c r="E620" i="50"/>
  <c r="F623" i="50" s="1"/>
  <c r="E623" i="50"/>
  <c r="F509" i="50" l="1"/>
  <c r="F507" i="50"/>
  <c r="F508" i="50"/>
  <c r="F523" i="50"/>
  <c r="F524" i="50"/>
  <c r="F522" i="50"/>
  <c r="G522" i="50" s="1"/>
  <c r="E523" i="50" s="1"/>
  <c r="G623" i="50"/>
  <c r="G609" i="50"/>
  <c r="G610" i="50" s="1"/>
  <c r="E610" i="50"/>
  <c r="F505" i="50"/>
  <c r="G505" i="50" s="1"/>
  <c r="A604" i="50"/>
  <c r="A605" i="50" s="1"/>
  <c r="A618" i="50"/>
  <c r="A619" i="50" s="1"/>
  <c r="J624" i="50"/>
  <c r="D624" i="50"/>
  <c r="E624" i="50"/>
  <c r="F624" i="50"/>
  <c r="E549" i="50"/>
  <c r="B546" i="50"/>
  <c r="A544" i="50"/>
  <c r="A545" i="50" s="1"/>
  <c r="A546" i="50" s="1"/>
  <c r="G523" i="50" l="1"/>
  <c r="G524" i="50" s="1"/>
  <c r="E524" i="50"/>
  <c r="F552" i="50"/>
  <c r="G552" i="50" s="1"/>
  <c r="E553" i="50" s="1"/>
  <c r="F553" i="50"/>
  <c r="F554" i="50"/>
  <c r="A620" i="50"/>
  <c r="A621" i="50" s="1"/>
  <c r="A622" i="50" s="1"/>
  <c r="A623" i="50" s="1"/>
  <c r="B620" i="50"/>
  <c r="A606" i="50"/>
  <c r="A607" i="50" s="1"/>
  <c r="A608" i="50" s="1"/>
  <c r="A609" i="50" s="1"/>
  <c r="A610" i="50" s="1"/>
  <c r="B606" i="50"/>
  <c r="G624" i="50"/>
  <c r="B547" i="50"/>
  <c r="A547" i="50"/>
  <c r="A548" i="50" s="1"/>
  <c r="G553" i="50" l="1"/>
  <c r="G554" i="50" s="1"/>
  <c r="E554" i="50"/>
  <c r="A624" i="50"/>
  <c r="A549" i="50"/>
  <c r="A550" i="50" s="1"/>
  <c r="A551" i="50" s="1"/>
  <c r="A552" i="50" s="1"/>
  <c r="A553" i="50" s="1"/>
  <c r="A554" i="50" s="1"/>
  <c r="B549" i="50"/>
  <c r="D506" i="50" l="1"/>
  <c r="D507" i="50" s="1"/>
  <c r="D508" i="50" s="1"/>
  <c r="D489" i="50"/>
  <c r="D490" i="50" s="1"/>
  <c r="D491" i="50" s="1"/>
  <c r="D472" i="50"/>
  <c r="D473" i="50" s="1"/>
  <c r="D474" i="50" s="1"/>
  <c r="D419" i="50"/>
  <c r="D420" i="50" s="1"/>
  <c r="D421" i="50" s="1"/>
  <c r="D385" i="50"/>
  <c r="D386" i="50" s="1"/>
  <c r="D387" i="50" s="1"/>
  <c r="D388" i="50" s="1"/>
  <c r="J9" i="26" l="1"/>
  <c r="K554" i="50" l="1"/>
  <c r="K509" i="50"/>
  <c r="K524" i="50"/>
  <c r="K539" i="50"/>
  <c r="K610" i="50"/>
  <c r="K624" i="50"/>
  <c r="D509" i="50" l="1"/>
  <c r="F506" i="50"/>
  <c r="B499" i="50"/>
  <c r="A497" i="50"/>
  <c r="A498" i="50" s="1"/>
  <c r="A499" i="50" s="1"/>
  <c r="J492" i="50"/>
  <c r="D492" i="50"/>
  <c r="E488" i="50"/>
  <c r="E485" i="50"/>
  <c r="B482" i="50"/>
  <c r="A480" i="50"/>
  <c r="A481" i="50" s="1"/>
  <c r="A482" i="50" s="1"/>
  <c r="D475" i="50"/>
  <c r="D454" i="50"/>
  <c r="D455" i="50" s="1"/>
  <c r="D456" i="50" s="1"/>
  <c r="D457" i="50" s="1"/>
  <c r="D436" i="50"/>
  <c r="D437" i="50" s="1"/>
  <c r="D438" i="50" s="1"/>
  <c r="D439" i="50" s="1"/>
  <c r="F491" i="50" l="1"/>
  <c r="F490" i="50"/>
  <c r="F488" i="50"/>
  <c r="G488" i="50" s="1"/>
  <c r="F489" i="50"/>
  <c r="F492" i="50"/>
  <c r="B500" i="50"/>
  <c r="A500" i="50"/>
  <c r="A501" i="50" s="1"/>
  <c r="B483" i="50"/>
  <c r="A483" i="50"/>
  <c r="A484" i="50" s="1"/>
  <c r="E489" i="50" l="1"/>
  <c r="G489" i="50" s="1"/>
  <c r="E490" i="50" s="1"/>
  <c r="G490" i="50" s="1"/>
  <c r="E491" i="50" s="1"/>
  <c r="G491" i="50" s="1"/>
  <c r="E506" i="50"/>
  <c r="G506" i="50" s="1"/>
  <c r="E507" i="50" s="1"/>
  <c r="B502" i="50"/>
  <c r="A502" i="50"/>
  <c r="A503" i="50" s="1"/>
  <c r="A504" i="50" s="1"/>
  <c r="A505" i="50" s="1"/>
  <c r="B485" i="50"/>
  <c r="A485" i="50"/>
  <c r="A486" i="50" s="1"/>
  <c r="A487" i="50" s="1"/>
  <c r="A488" i="50" s="1"/>
  <c r="D249" i="50"/>
  <c r="D250" i="50" s="1"/>
  <c r="D251" i="50" s="1"/>
  <c r="D252" i="50" s="1"/>
  <c r="G507" i="50" l="1"/>
  <c r="E508" i="50" s="1"/>
  <c r="E492" i="50"/>
  <c r="G492" i="50"/>
  <c r="A506" i="50"/>
  <c r="A489" i="50"/>
  <c r="D176" i="50"/>
  <c r="D177" i="50" s="1"/>
  <c r="D178" i="50" s="1"/>
  <c r="D179" i="50" s="1"/>
  <c r="E509" i="50" l="1"/>
  <c r="G508" i="50"/>
  <c r="G509" i="50" s="1"/>
  <c r="A507" i="50"/>
  <c r="A508" i="50" s="1"/>
  <c r="A509" i="50" s="1"/>
  <c r="A490" i="50"/>
  <c r="A491" i="50" s="1"/>
  <c r="A492" i="50" s="1"/>
  <c r="E20" i="45" l="1"/>
  <c r="D458" i="50" l="1"/>
  <c r="D440" i="50"/>
  <c r="D366" i="50"/>
  <c r="D367" i="50" s="1"/>
  <c r="D368" i="50" s="1"/>
  <c r="D369" i="50" s="1"/>
  <c r="D370" i="50" s="1"/>
  <c r="D347" i="50"/>
  <c r="D348" i="50" s="1"/>
  <c r="D349" i="50" s="1"/>
  <c r="D350" i="50" s="1"/>
  <c r="D351" i="50" s="1"/>
  <c r="D288" i="50"/>
  <c r="D289" i="50" s="1"/>
  <c r="D290" i="50" s="1"/>
  <c r="D291" i="50" s="1"/>
  <c r="D292" i="50" s="1"/>
  <c r="D253" i="50"/>
  <c r="D194" i="50"/>
  <c r="D195" i="50" s="1"/>
  <c r="D196" i="50" s="1"/>
  <c r="D197" i="50" s="1"/>
  <c r="D198" i="50" s="1"/>
  <c r="A146" i="50"/>
  <c r="A147" i="50" s="1"/>
  <c r="A148" i="50" s="1"/>
  <c r="A149" i="50" s="1"/>
  <c r="A150" i="50" s="1"/>
  <c r="A151" i="50" s="1"/>
  <c r="A152" i="50" s="1"/>
  <c r="A153" i="50" s="1"/>
  <c r="A154" i="50" s="1"/>
  <c r="A155" i="50" s="1"/>
  <c r="A156" i="50" s="1"/>
  <c r="A157" i="50" s="1"/>
  <c r="A158" i="50" s="1"/>
  <c r="A159" i="50" l="1"/>
  <c r="A160" i="50" l="1"/>
  <c r="A161" i="50" s="1"/>
  <c r="A162" i="50" s="1"/>
  <c r="E435" i="50" l="1"/>
  <c r="D422" i="50"/>
  <c r="E418" i="50"/>
  <c r="D405" i="50"/>
  <c r="D389" i="50"/>
  <c r="D371" i="50"/>
  <c r="D352" i="50"/>
  <c r="D293" i="50"/>
  <c r="D199" i="50"/>
  <c r="D180" i="50"/>
  <c r="E248" i="50"/>
  <c r="J215" i="50"/>
  <c r="E209" i="50"/>
  <c r="B206" i="50"/>
  <c r="A204" i="50"/>
  <c r="A205" i="50" s="1"/>
  <c r="A206" i="50" s="1"/>
  <c r="J253" i="50"/>
  <c r="E245" i="50"/>
  <c r="B242" i="50"/>
  <c r="A240" i="50"/>
  <c r="A241" i="50" s="1"/>
  <c r="A242" i="50" s="1"/>
  <c r="J458" i="50"/>
  <c r="E453" i="50"/>
  <c r="E450" i="50"/>
  <c r="B447" i="50"/>
  <c r="A445" i="50"/>
  <c r="A446" i="50" s="1"/>
  <c r="A447" i="50" s="1"/>
  <c r="J440" i="50"/>
  <c r="E432" i="50"/>
  <c r="B429" i="50"/>
  <c r="A427" i="50"/>
  <c r="A428" i="50" s="1"/>
  <c r="A429" i="50" s="1"/>
  <c r="J422" i="50"/>
  <c r="E415" i="50"/>
  <c r="B412" i="50"/>
  <c r="A410" i="50"/>
  <c r="A411" i="50" s="1"/>
  <c r="A412" i="50" s="1"/>
  <c r="J405" i="50"/>
  <c r="E402" i="50"/>
  <c r="E399" i="50"/>
  <c r="F403" i="50" s="1"/>
  <c r="B396" i="50"/>
  <c r="A394" i="50"/>
  <c r="A395" i="50" s="1"/>
  <c r="A396" i="50" s="1"/>
  <c r="J389" i="50"/>
  <c r="E384" i="50"/>
  <c r="E381" i="50"/>
  <c r="B378" i="50"/>
  <c r="A376" i="50"/>
  <c r="A377" i="50" s="1"/>
  <c r="A378" i="50" s="1"/>
  <c r="J475" i="50"/>
  <c r="E471" i="50"/>
  <c r="E468" i="50"/>
  <c r="B465" i="50"/>
  <c r="A463" i="50"/>
  <c r="A464" i="50" s="1"/>
  <c r="A465" i="50" s="1"/>
  <c r="F420" i="50" l="1"/>
  <c r="F421" i="50"/>
  <c r="F438" i="50"/>
  <c r="F439" i="50"/>
  <c r="F440" i="50" s="1"/>
  <c r="F457" i="50"/>
  <c r="F456" i="50"/>
  <c r="F387" i="50"/>
  <c r="F388" i="50"/>
  <c r="F473" i="50"/>
  <c r="F474" i="50"/>
  <c r="F252" i="50"/>
  <c r="F251" i="50"/>
  <c r="F215" i="50"/>
  <c r="F214" i="50"/>
  <c r="F213" i="50"/>
  <c r="F422" i="50"/>
  <c r="F419" i="50"/>
  <c r="F212" i="50"/>
  <c r="G212" i="50" s="1"/>
  <c r="E213" i="50" s="1"/>
  <c r="F405" i="50"/>
  <c r="F404" i="50"/>
  <c r="F472" i="50"/>
  <c r="F471" i="50"/>
  <c r="G471" i="50" s="1"/>
  <c r="E472" i="50" s="1"/>
  <c r="F418" i="50"/>
  <c r="G418" i="50" s="1"/>
  <c r="E419" i="50" s="1"/>
  <c r="F437" i="50"/>
  <c r="F455" i="50"/>
  <c r="F385" i="50"/>
  <c r="F386" i="50"/>
  <c r="F250" i="50"/>
  <c r="F384" i="50"/>
  <c r="G384" i="50" s="1"/>
  <c r="E385" i="50" s="1"/>
  <c r="F436" i="50"/>
  <c r="F402" i="50"/>
  <c r="G402" i="50" s="1"/>
  <c r="E403" i="50" s="1"/>
  <c r="G403" i="50" s="1"/>
  <c r="E404" i="50" s="1"/>
  <c r="F475" i="50"/>
  <c r="F453" i="50"/>
  <c r="G453" i="50" s="1"/>
  <c r="F454" i="50"/>
  <c r="F249" i="50"/>
  <c r="F253" i="50"/>
  <c r="F435" i="50"/>
  <c r="F458" i="50"/>
  <c r="F248" i="50"/>
  <c r="G248" i="50" s="1"/>
  <c r="E249" i="50" s="1"/>
  <c r="F389" i="50"/>
  <c r="A207" i="50"/>
  <c r="A208" i="50" s="1"/>
  <c r="B207" i="50"/>
  <c r="A243" i="50"/>
  <c r="A244" i="50" s="1"/>
  <c r="A245" i="50" s="1"/>
  <c r="A246" i="50" s="1"/>
  <c r="A247" i="50" s="1"/>
  <c r="A248" i="50" s="1"/>
  <c r="A249" i="50" s="1"/>
  <c r="B243" i="50"/>
  <c r="A448" i="50"/>
  <c r="A449" i="50" s="1"/>
  <c r="B448" i="50"/>
  <c r="A430" i="50"/>
  <c r="A431" i="50" s="1"/>
  <c r="B430" i="50"/>
  <c r="A413" i="50"/>
  <c r="A414" i="50" s="1"/>
  <c r="B413" i="50"/>
  <c r="A397" i="50"/>
  <c r="A398" i="50" s="1"/>
  <c r="A399" i="50" s="1"/>
  <c r="A400" i="50" s="1"/>
  <c r="A401" i="50" s="1"/>
  <c r="A402" i="50" s="1"/>
  <c r="B397" i="50"/>
  <c r="A379" i="50"/>
  <c r="A380" i="50" s="1"/>
  <c r="B379" i="50"/>
  <c r="A466" i="50"/>
  <c r="A467" i="50" s="1"/>
  <c r="B466" i="50"/>
  <c r="X12" i="60"/>
  <c r="J12" i="60" s="1"/>
  <c r="G213" i="50" l="1"/>
  <c r="E214" i="50" s="1"/>
  <c r="A403" i="50"/>
  <c r="A404" i="50" s="1"/>
  <c r="A405" i="50" s="1"/>
  <c r="G404" i="50"/>
  <c r="G405" i="50" s="1"/>
  <c r="E405" i="50"/>
  <c r="G472" i="50"/>
  <c r="G419" i="50"/>
  <c r="E420" i="50" s="1"/>
  <c r="G420" i="50" s="1"/>
  <c r="E421" i="50" s="1"/>
  <c r="G421" i="50" s="1"/>
  <c r="A250" i="50"/>
  <c r="G249" i="50"/>
  <c r="E250" i="50" s="1"/>
  <c r="G250" i="50" s="1"/>
  <c r="G385" i="50"/>
  <c r="E386" i="50" s="1"/>
  <c r="G386" i="50" s="1"/>
  <c r="E454" i="50"/>
  <c r="G454" i="50" s="1"/>
  <c r="G435" i="50"/>
  <c r="A209" i="50"/>
  <c r="A210" i="50" s="1"/>
  <c r="A211" i="50" s="1"/>
  <c r="A212" i="50" s="1"/>
  <c r="B209" i="50"/>
  <c r="B245" i="50"/>
  <c r="A450" i="50"/>
  <c r="A451" i="50" s="1"/>
  <c r="A452" i="50" s="1"/>
  <c r="A453" i="50" s="1"/>
  <c r="A454" i="50" s="1"/>
  <c r="B450" i="50"/>
  <c r="A432" i="50"/>
  <c r="A433" i="50" s="1"/>
  <c r="A434" i="50" s="1"/>
  <c r="A435" i="50" s="1"/>
  <c r="A436" i="50" s="1"/>
  <c r="B432" i="50"/>
  <c r="A415" i="50"/>
  <c r="A416" i="50" s="1"/>
  <c r="A417" i="50" s="1"/>
  <c r="A418" i="50" s="1"/>
  <c r="B415" i="50"/>
  <c r="B399" i="50"/>
  <c r="A381" i="50"/>
  <c r="A382" i="50" s="1"/>
  <c r="A383" i="50" s="1"/>
  <c r="A384" i="50" s="1"/>
  <c r="A385" i="50" s="1"/>
  <c r="B381" i="50"/>
  <c r="A468" i="50"/>
  <c r="A469" i="50" s="1"/>
  <c r="A470" i="50" s="1"/>
  <c r="A471" i="50" s="1"/>
  <c r="B468" i="50"/>
  <c r="E215" i="50" l="1"/>
  <c r="G215" i="50" s="1"/>
  <c r="G214" i="50"/>
  <c r="E473" i="50"/>
  <c r="G473" i="50" s="1"/>
  <c r="E474" i="50" s="1"/>
  <c r="G474" i="50" s="1"/>
  <c r="G475" i="50" s="1"/>
  <c r="A437" i="50"/>
  <c r="A438" i="50" s="1"/>
  <c r="A439" i="50" s="1"/>
  <c r="A440" i="50" s="1"/>
  <c r="A419" i="50"/>
  <c r="A420" i="50" s="1"/>
  <c r="A421" i="50" s="1"/>
  <c r="A422" i="50" s="1"/>
  <c r="E387" i="50"/>
  <c r="G387" i="50" s="1"/>
  <c r="E388" i="50" s="1"/>
  <c r="G388" i="50" s="1"/>
  <c r="G389" i="50" s="1"/>
  <c r="E251" i="50"/>
  <c r="G251" i="50" s="1"/>
  <c r="E252" i="50" s="1"/>
  <c r="G252" i="50" s="1"/>
  <c r="G253" i="50" s="1"/>
  <c r="A251" i="50"/>
  <c r="A252" i="50" s="1"/>
  <c r="A253" i="50" s="1"/>
  <c r="A213" i="50"/>
  <c r="A214" i="50" s="1"/>
  <c r="A215" i="50" s="1"/>
  <c r="G422" i="50"/>
  <c r="E422" i="50"/>
  <c r="A472" i="50"/>
  <c r="E455" i="50"/>
  <c r="G455" i="50" s="1"/>
  <c r="A455" i="50"/>
  <c r="A386" i="50"/>
  <c r="E436" i="50"/>
  <c r="G436" i="50" s="1"/>
  <c r="E475" i="50" l="1"/>
  <c r="A473" i="50"/>
  <c r="A474" i="50" s="1"/>
  <c r="A475" i="50" s="1"/>
  <c r="E456" i="50"/>
  <c r="G456" i="50" s="1"/>
  <c r="E457" i="50" s="1"/>
  <c r="G457" i="50" s="1"/>
  <c r="G458" i="50" s="1"/>
  <c r="A456" i="50"/>
  <c r="A457" i="50" s="1"/>
  <c r="A458" i="50" s="1"/>
  <c r="E389" i="50"/>
  <c r="E253" i="50"/>
  <c r="A387" i="50"/>
  <c r="A388" i="50" s="1"/>
  <c r="A389" i="50" s="1"/>
  <c r="E437" i="50"/>
  <c r="G437" i="50" s="1"/>
  <c r="J371" i="50"/>
  <c r="E458" i="50" l="1"/>
  <c r="E438" i="50"/>
  <c r="G438" i="50" s="1"/>
  <c r="E439" i="50" s="1"/>
  <c r="G439" i="50" s="1"/>
  <c r="G440" i="50" s="1"/>
  <c r="E440" i="50" l="1"/>
  <c r="A318" i="50" l="1"/>
  <c r="G11" i="60" l="1"/>
  <c r="X13" i="60"/>
  <c r="J13" i="60" s="1"/>
  <c r="G12" i="60" l="1"/>
  <c r="G13" i="60" s="1"/>
  <c r="G14" i="60" s="1"/>
  <c r="G15" i="60" s="1"/>
  <c r="G16" i="60" s="1"/>
  <c r="G17" i="60" l="1"/>
  <c r="G18" i="60" s="1"/>
  <c r="G19" i="60" s="1"/>
  <c r="E534" i="50"/>
  <c r="B531" i="50"/>
  <c r="A529" i="50"/>
  <c r="A530" i="50" s="1"/>
  <c r="A531" i="50" s="1"/>
  <c r="B516" i="50"/>
  <c r="A514" i="50"/>
  <c r="A515" i="50" s="1"/>
  <c r="A516" i="50" s="1"/>
  <c r="A629" i="50"/>
  <c r="A630" i="50" s="1"/>
  <c r="B633" i="50" s="1"/>
  <c r="F539" i="50" l="1"/>
  <c r="F537" i="50"/>
  <c r="G537" i="50" s="1"/>
  <c r="E538" i="50" s="1"/>
  <c r="F538" i="50"/>
  <c r="B532" i="50"/>
  <c r="A532" i="50"/>
  <c r="A533" i="50" s="1"/>
  <c r="B517" i="50"/>
  <c r="A517" i="50"/>
  <c r="A518" i="50" s="1"/>
  <c r="A631" i="50"/>
  <c r="A633" i="50" s="1"/>
  <c r="G538" i="50" l="1"/>
  <c r="G539" i="50" s="1"/>
  <c r="E539" i="50"/>
  <c r="B534" i="50"/>
  <c r="A534" i="50"/>
  <c r="A535" i="50" s="1"/>
  <c r="A536" i="50" s="1"/>
  <c r="A537" i="50" s="1"/>
  <c r="A538" i="50" s="1"/>
  <c r="A539" i="50" s="1"/>
  <c r="B519" i="50"/>
  <c r="A519" i="50"/>
  <c r="A520" i="50" s="1"/>
  <c r="A521" i="50" s="1"/>
  <c r="A522" i="50" s="1"/>
  <c r="A523" i="50" s="1"/>
  <c r="A524" i="50" s="1"/>
  <c r="J293" i="50" l="1"/>
  <c r="E287" i="50"/>
  <c r="E284" i="50"/>
  <c r="B281" i="50"/>
  <c r="A279" i="50"/>
  <c r="A280" i="50" s="1"/>
  <c r="A281" i="50" s="1"/>
  <c r="A282" i="50" s="1"/>
  <c r="A283" i="50" s="1"/>
  <c r="A284" i="50" s="1"/>
  <c r="A285" i="50" s="1"/>
  <c r="A286" i="50" s="1"/>
  <c r="A287" i="50" s="1"/>
  <c r="A288" i="50" s="1"/>
  <c r="A289" i="50" s="1"/>
  <c r="J199" i="50"/>
  <c r="E190" i="50"/>
  <c r="B187" i="50"/>
  <c r="A185" i="50"/>
  <c r="A186" i="50" s="1"/>
  <c r="A187" i="50" s="1"/>
  <c r="A188" i="50" s="1"/>
  <c r="A189" i="50" s="1"/>
  <c r="A190" i="50" s="1"/>
  <c r="A191" i="50" s="1"/>
  <c r="A192" i="50" s="1"/>
  <c r="A193" i="50" s="1"/>
  <c r="A194" i="50" s="1"/>
  <c r="A195" i="50" s="1"/>
  <c r="F291" i="50" l="1"/>
  <c r="F292" i="50"/>
  <c r="F194" i="50"/>
  <c r="F197" i="50"/>
  <c r="F198" i="50"/>
  <c r="F193" i="50"/>
  <c r="G193" i="50" s="1"/>
  <c r="E194" i="50" s="1"/>
  <c r="F199" i="50"/>
  <c r="F195" i="50"/>
  <c r="F196" i="50"/>
  <c r="F290" i="50"/>
  <c r="A290" i="50"/>
  <c r="A196" i="50"/>
  <c r="F293" i="50"/>
  <c r="F289" i="50"/>
  <c r="F287" i="50"/>
  <c r="G287" i="50" s="1"/>
  <c r="E288" i="50" s="1"/>
  <c r="F288" i="50"/>
  <c r="B282" i="50"/>
  <c r="B190" i="50"/>
  <c r="B188" i="50"/>
  <c r="G194" i="50" l="1"/>
  <c r="A291" i="50"/>
  <c r="A292" i="50" s="1"/>
  <c r="A293" i="50" s="1"/>
  <c r="A197" i="50"/>
  <c r="A198" i="50" s="1"/>
  <c r="A199" i="50" s="1"/>
  <c r="G288" i="50"/>
  <c r="E289" i="50" s="1"/>
  <c r="G289" i="50" s="1"/>
  <c r="E290" i="50" s="1"/>
  <c r="G290" i="50" s="1"/>
  <c r="E291" i="50" s="1"/>
  <c r="G291" i="50" s="1"/>
  <c r="E292" i="50" s="1"/>
  <c r="G292" i="50" s="1"/>
  <c r="B284" i="50"/>
  <c r="D307" i="50"/>
  <c r="D308" i="50" s="1"/>
  <c r="D309" i="50" l="1"/>
  <c r="G293" i="50"/>
  <c r="E293" i="50"/>
  <c r="D310" i="50" l="1"/>
  <c r="D311" i="50" l="1"/>
  <c r="D312" i="50" s="1"/>
  <c r="D313" i="50" s="1"/>
  <c r="D327" i="50"/>
  <c r="D328" i="50" s="1"/>
  <c r="D229" i="50"/>
  <c r="D230" i="50" s="1"/>
  <c r="D329" i="50" l="1"/>
  <c r="D231" i="50"/>
  <c r="E47" i="50"/>
  <c r="D330" i="50" l="1"/>
  <c r="D232" i="50"/>
  <c r="D331" i="50" l="1"/>
  <c r="D332" i="50" s="1"/>
  <c r="D333" i="50" s="1"/>
  <c r="D233" i="50"/>
  <c r="D234" i="50" s="1"/>
  <c r="D235" i="50" s="1"/>
  <c r="E19" i="12" l="1"/>
  <c r="A19" i="4" l="1"/>
  <c r="A20" i="4" s="1"/>
  <c r="A21" i="4" s="1"/>
  <c r="A22" i="4" s="1"/>
  <c r="A24" i="4" s="1"/>
  <c r="E21" i="50" l="1"/>
  <c r="A60" i="50"/>
  <c r="A61" i="50" s="1"/>
  <c r="A62" i="50" s="1"/>
  <c r="A63" i="50" s="1"/>
  <c r="A64" i="50" s="1"/>
  <c r="A65" i="50" s="1"/>
  <c r="A66" i="50" s="1"/>
  <c r="A67" i="50" s="1"/>
  <c r="A68" i="50" s="1"/>
  <c r="A69" i="50" s="1"/>
  <c r="A70" i="50" s="1"/>
  <c r="A71" i="50" s="1"/>
  <c r="A72" i="50" s="1"/>
  <c r="A73" i="50" s="1"/>
  <c r="A74" i="50" s="1"/>
  <c r="A39" i="50"/>
  <c r="A40" i="50" s="1"/>
  <c r="A41" i="50" s="1"/>
  <c r="A42" i="50" s="1"/>
  <c r="A43" i="50" s="1"/>
  <c r="A44" i="50" s="1"/>
  <c r="A45" i="50" s="1"/>
  <c r="A46" i="50" s="1"/>
  <c r="A47" i="50" s="1"/>
  <c r="A48" i="50" s="1"/>
  <c r="A49" i="50" s="1"/>
  <c r="A50" i="50" s="1"/>
  <c r="A51" i="50" s="1"/>
  <c r="A17" i="50"/>
  <c r="A18" i="50" s="1"/>
  <c r="A19" i="50" s="1"/>
  <c r="A20" i="50" s="1"/>
  <c r="A21" i="50" s="1"/>
  <c r="A22" i="50" s="1"/>
  <c r="A23" i="50" s="1"/>
  <c r="A24" i="50" s="1"/>
  <c r="A25" i="50" s="1"/>
  <c r="A26" i="50" s="1"/>
  <c r="A27" i="50" s="1"/>
  <c r="A28" i="50" s="1"/>
  <c r="A29" i="50" s="1"/>
  <c r="A30" i="50" s="1"/>
  <c r="A31" i="50" s="1"/>
  <c r="A83" i="50"/>
  <c r="A84" i="50" s="1"/>
  <c r="A85" i="50" s="1"/>
  <c r="A86" i="50" s="1"/>
  <c r="A87" i="50" s="1"/>
  <c r="A88" i="50" s="1"/>
  <c r="A89" i="50" s="1"/>
  <c r="A90" i="50" s="1"/>
  <c r="A91" i="50" s="1"/>
  <c r="A92" i="50" s="1"/>
  <c r="A93" i="50" s="1"/>
  <c r="A94" i="50" s="1"/>
  <c r="A95" i="50" s="1"/>
  <c r="A104" i="50"/>
  <c r="A105" i="50" s="1"/>
  <c r="A106" i="50" s="1"/>
  <c r="A107" i="50" s="1"/>
  <c r="A108" i="50" s="1"/>
  <c r="A109" i="50" s="1"/>
  <c r="A110" i="50" s="1"/>
  <c r="A111" i="50" s="1"/>
  <c r="A112" i="50" s="1"/>
  <c r="A113" i="50" s="1"/>
  <c r="A114" i="50" s="1"/>
  <c r="A115" i="50" s="1"/>
  <c r="A116" i="50" s="1"/>
  <c r="A117" i="50" s="1"/>
  <c r="A126" i="50"/>
  <c r="A127" i="50" s="1"/>
  <c r="A128" i="50" s="1"/>
  <c r="A129" i="50" s="1"/>
  <c r="A130" i="50" s="1"/>
  <c r="A131" i="50" s="1"/>
  <c r="A132" i="50" s="1"/>
  <c r="A133" i="50" s="1"/>
  <c r="A134" i="50" s="1"/>
  <c r="A135" i="50" s="1"/>
  <c r="A136" i="50" s="1"/>
  <c r="A137" i="50" s="1"/>
  <c r="A357" i="50"/>
  <c r="A358" i="50" s="1"/>
  <c r="A359" i="50" s="1"/>
  <c r="A360" i="50" s="1"/>
  <c r="A361" i="50" s="1"/>
  <c r="A362" i="50" s="1"/>
  <c r="A363" i="50" s="1"/>
  <c r="A364" i="50" s="1"/>
  <c r="A365" i="50" s="1"/>
  <c r="A366" i="50" s="1"/>
  <c r="A367" i="50" s="1"/>
  <c r="A338" i="50"/>
  <c r="A339" i="50" s="1"/>
  <c r="A340" i="50" s="1"/>
  <c r="A341" i="50" s="1"/>
  <c r="A342" i="50" s="1"/>
  <c r="A343" i="50" s="1"/>
  <c r="A344" i="50" s="1"/>
  <c r="A345" i="50" s="1"/>
  <c r="A346" i="50" s="1"/>
  <c r="A347" i="50" s="1"/>
  <c r="A348" i="50" s="1"/>
  <c r="A319" i="50"/>
  <c r="A320" i="50" s="1"/>
  <c r="A321" i="50" s="1"/>
  <c r="A322" i="50" s="1"/>
  <c r="A323" i="50" s="1"/>
  <c r="A324" i="50" s="1"/>
  <c r="A325" i="50" s="1"/>
  <c r="A326" i="50" s="1"/>
  <c r="A327" i="50" s="1"/>
  <c r="A328" i="50" s="1"/>
  <c r="A329" i="50" s="1"/>
  <c r="J313" i="50"/>
  <c r="E306" i="50"/>
  <c r="E303" i="50"/>
  <c r="B300" i="50"/>
  <c r="A298" i="50"/>
  <c r="A299" i="50" s="1"/>
  <c r="A300" i="50" s="1"/>
  <c r="A301" i="50" s="1"/>
  <c r="A302" i="50" s="1"/>
  <c r="A303" i="50" s="1"/>
  <c r="A304" i="50" s="1"/>
  <c r="A305" i="50" s="1"/>
  <c r="A306" i="50" s="1"/>
  <c r="A307" i="50" s="1"/>
  <c r="A308" i="50" s="1"/>
  <c r="A309" i="50" s="1"/>
  <c r="A167" i="50"/>
  <c r="A168" i="50" s="1"/>
  <c r="A169" i="50" s="1"/>
  <c r="A170" i="50" s="1"/>
  <c r="A171" i="50" s="1"/>
  <c r="A172" i="50" s="1"/>
  <c r="A173" i="50" s="1"/>
  <c r="A174" i="50" s="1"/>
  <c r="A175" i="50" s="1"/>
  <c r="A176" i="50" s="1"/>
  <c r="A220" i="50"/>
  <c r="A221" i="50" s="1"/>
  <c r="A222" i="50" s="1"/>
  <c r="A223" i="50" s="1"/>
  <c r="A224" i="50" s="1"/>
  <c r="A225" i="50" s="1"/>
  <c r="A226" i="50" s="1"/>
  <c r="A227" i="50" s="1"/>
  <c r="A228" i="50" s="1"/>
  <c r="A229" i="50" s="1"/>
  <c r="A230" i="50" s="1"/>
  <c r="A231" i="50" s="1"/>
  <c r="A258" i="50"/>
  <c r="A259" i="50" s="1"/>
  <c r="A260" i="50" s="1"/>
  <c r="A261" i="50" s="1"/>
  <c r="A262" i="50" s="1"/>
  <c r="A263" i="50" s="1"/>
  <c r="A264" i="50" s="1"/>
  <c r="A265" i="50" s="1"/>
  <c r="A266" i="50" s="1"/>
  <c r="A267" i="50" s="1"/>
  <c r="A268" i="50" s="1"/>
  <c r="A269" i="50" s="1"/>
  <c r="A270" i="50" s="1"/>
  <c r="J274" i="50"/>
  <c r="D267" i="50"/>
  <c r="D268" i="50" s="1"/>
  <c r="E266" i="50"/>
  <c r="E263" i="50"/>
  <c r="B260" i="50"/>
  <c r="E365" i="50"/>
  <c r="E362" i="50"/>
  <c r="B359" i="50"/>
  <c r="J352" i="50"/>
  <c r="E346" i="50"/>
  <c r="E343" i="50"/>
  <c r="B340" i="50"/>
  <c r="J333" i="50"/>
  <c r="E326" i="50"/>
  <c r="E323" i="50"/>
  <c r="B320" i="50"/>
  <c r="F272" i="50" l="1"/>
  <c r="F273" i="50"/>
  <c r="F331" i="50"/>
  <c r="F332" i="50"/>
  <c r="F351" i="50"/>
  <c r="F350" i="50"/>
  <c r="F369" i="50"/>
  <c r="F370" i="50"/>
  <c r="F311" i="50"/>
  <c r="F312" i="50"/>
  <c r="A32" i="50"/>
  <c r="A33" i="50" s="1"/>
  <c r="A34" i="50" s="1"/>
  <c r="F271" i="50"/>
  <c r="F349" i="50"/>
  <c r="F310" i="50"/>
  <c r="F330" i="50"/>
  <c r="F368" i="50"/>
  <c r="A368" i="50"/>
  <c r="A349" i="50"/>
  <c r="A330" i="50"/>
  <c r="A331" i="50" s="1"/>
  <c r="A332" i="50" s="1"/>
  <c r="A333" i="50" s="1"/>
  <c r="A310" i="50"/>
  <c r="A271" i="50"/>
  <c r="A232" i="50"/>
  <c r="A177" i="50"/>
  <c r="A138" i="50"/>
  <c r="A118" i="50"/>
  <c r="A96" i="50"/>
  <c r="A75" i="50"/>
  <c r="A52" i="50"/>
  <c r="F326" i="50"/>
  <c r="G326" i="50" s="1"/>
  <c r="E327" i="50" s="1"/>
  <c r="F329" i="50"/>
  <c r="F367" i="50"/>
  <c r="F309" i="50"/>
  <c r="F274" i="50"/>
  <c r="F270" i="50"/>
  <c r="F348" i="50"/>
  <c r="D269" i="50"/>
  <c r="D270" i="50" s="1"/>
  <c r="F371" i="50"/>
  <c r="F366" i="50"/>
  <c r="F313" i="50"/>
  <c r="F333" i="50"/>
  <c r="F352" i="50"/>
  <c r="F347" i="50"/>
  <c r="F269" i="50"/>
  <c r="F328" i="50"/>
  <c r="F308" i="50"/>
  <c r="F365" i="50"/>
  <c r="G365" i="50" s="1"/>
  <c r="E366" i="50" s="1"/>
  <c r="F327" i="50"/>
  <c r="F306" i="50"/>
  <c r="G306" i="50" s="1"/>
  <c r="E307" i="50" s="1"/>
  <c r="F307" i="50"/>
  <c r="F346" i="50"/>
  <c r="G346" i="50" s="1"/>
  <c r="E347" i="50" s="1"/>
  <c r="F268" i="50"/>
  <c r="F267" i="50"/>
  <c r="B360" i="50"/>
  <c r="B341" i="50"/>
  <c r="B321" i="50"/>
  <c r="B301" i="50"/>
  <c r="B261" i="50"/>
  <c r="F266" i="50"/>
  <c r="G266" i="50" s="1"/>
  <c r="E267" i="50" s="1"/>
  <c r="A369" i="50" l="1"/>
  <c r="A370" i="50" s="1"/>
  <c r="A371" i="50" s="1"/>
  <c r="A350" i="50"/>
  <c r="A351" i="50" s="1"/>
  <c r="A352" i="50" s="1"/>
  <c r="A311" i="50"/>
  <c r="A312" i="50" s="1"/>
  <c r="A313" i="50" s="1"/>
  <c r="A272" i="50"/>
  <c r="A273" i="50" s="1"/>
  <c r="A274" i="50" s="1"/>
  <c r="A233" i="50"/>
  <c r="A234" i="50" s="1"/>
  <c r="A235" i="50" s="1"/>
  <c r="A178" i="50"/>
  <c r="A179" i="50" s="1"/>
  <c r="A180" i="50" s="1"/>
  <c r="A139" i="50"/>
  <c r="A140" i="50" s="1"/>
  <c r="A141" i="50" s="1"/>
  <c r="A119" i="50"/>
  <c r="A120" i="50" s="1"/>
  <c r="A121" i="50" s="1"/>
  <c r="A122" i="50" s="1"/>
  <c r="A97" i="50"/>
  <c r="A98" i="50" s="1"/>
  <c r="A99" i="50" s="1"/>
  <c r="A76" i="50"/>
  <c r="A77" i="50" s="1"/>
  <c r="A78" i="50" s="1"/>
  <c r="A53" i="50"/>
  <c r="A54" i="50" s="1"/>
  <c r="A55" i="50" s="1"/>
  <c r="D271" i="50"/>
  <c r="G366" i="50"/>
  <c r="E367" i="50" s="1"/>
  <c r="G367" i="50" s="1"/>
  <c r="E368" i="50" s="1"/>
  <c r="G368" i="50" s="1"/>
  <c r="E369" i="50" s="1"/>
  <c r="G369" i="50" s="1"/>
  <c r="E370" i="50" s="1"/>
  <c r="G370" i="50" s="1"/>
  <c r="G347" i="50"/>
  <c r="G327" i="50"/>
  <c r="E328" i="50" s="1"/>
  <c r="B362" i="50"/>
  <c r="B343" i="50"/>
  <c r="B323" i="50"/>
  <c r="B303" i="50"/>
  <c r="B263" i="50"/>
  <c r="G267" i="50"/>
  <c r="E268" i="50" s="1"/>
  <c r="D272" i="50" l="1"/>
  <c r="D273" i="50" s="1"/>
  <c r="D274" i="50" s="1"/>
  <c r="E348" i="50"/>
  <c r="G348" i="50" s="1"/>
  <c r="E371" i="50"/>
  <c r="G328" i="50"/>
  <c r="E329" i="50" s="1"/>
  <c r="G329" i="50" s="1"/>
  <c r="E330" i="50" s="1"/>
  <c r="G330" i="50" s="1"/>
  <c r="E331" i="50" s="1"/>
  <c r="G331" i="50" s="1"/>
  <c r="E332" i="50" s="1"/>
  <c r="G332" i="50" s="1"/>
  <c r="G307" i="50"/>
  <c r="E308" i="50" s="1"/>
  <c r="G268" i="50"/>
  <c r="E269" i="50" s="1"/>
  <c r="E349" i="50" l="1"/>
  <c r="G349" i="50" s="1"/>
  <c r="G333" i="50"/>
  <c r="E333" i="50"/>
  <c r="G371" i="50"/>
  <c r="G269" i="50"/>
  <c r="E270" i="50" s="1"/>
  <c r="G270" i="50" s="1"/>
  <c r="E271" i="50" s="1"/>
  <c r="G271" i="50" s="1"/>
  <c r="E272" i="50" s="1"/>
  <c r="G272" i="50" s="1"/>
  <c r="E273" i="50" s="1"/>
  <c r="G273" i="50" s="1"/>
  <c r="G308" i="50"/>
  <c r="E309" i="50" s="1"/>
  <c r="G309" i="50" s="1"/>
  <c r="E310" i="50" s="1"/>
  <c r="G310" i="50" s="1"/>
  <c r="E311" i="50" s="1"/>
  <c r="G311" i="50" s="1"/>
  <c r="E312" i="50" s="1"/>
  <c r="G312" i="50" s="1"/>
  <c r="J235" i="50"/>
  <c r="E228" i="50"/>
  <c r="E225" i="50"/>
  <c r="B225" i="50"/>
  <c r="B223" i="50"/>
  <c r="B222" i="50"/>
  <c r="F233" i="50" l="1"/>
  <c r="F234" i="50"/>
  <c r="E350" i="50"/>
  <c r="G350" i="50" s="1"/>
  <c r="E351" i="50" s="1"/>
  <c r="G351" i="50" s="1"/>
  <c r="G352" i="50" s="1"/>
  <c r="F232" i="50"/>
  <c r="F235" i="50"/>
  <c r="F231" i="50"/>
  <c r="E313" i="50"/>
  <c r="G313" i="50" s="1"/>
  <c r="G274" i="50"/>
  <c r="E274" i="50"/>
  <c r="F230" i="50"/>
  <c r="F229" i="50"/>
  <c r="F228" i="50"/>
  <c r="G228" i="50" s="1"/>
  <c r="E229" i="50" s="1"/>
  <c r="E352" i="50" l="1"/>
  <c r="G229" i="50"/>
  <c r="E230" i="50" s="1"/>
  <c r="G230" i="50" l="1"/>
  <c r="E231" i="50" s="1"/>
  <c r="G231" i="50" s="1"/>
  <c r="E232" i="50" s="1"/>
  <c r="G232" i="50" s="1"/>
  <c r="E233" i="50" s="1"/>
  <c r="G233" i="50" s="1"/>
  <c r="E234" i="50" s="1"/>
  <c r="G234" i="50" s="1"/>
  <c r="G235" i="50" l="1"/>
  <c r="E235" i="50"/>
  <c r="J180" i="50" l="1"/>
  <c r="E175" i="50"/>
  <c r="E172" i="50" l="1"/>
  <c r="B172" i="50"/>
  <c r="B170" i="50"/>
  <c r="B169" i="50"/>
  <c r="D69" i="50"/>
  <c r="E154" i="50"/>
  <c r="D155" i="50"/>
  <c r="D156" i="50" s="1"/>
  <c r="D157" i="50" s="1"/>
  <c r="F179" i="50" l="1"/>
  <c r="F178" i="50"/>
  <c r="F177" i="50"/>
  <c r="F176" i="50"/>
  <c r="D158" i="50"/>
  <c r="F180" i="50"/>
  <c r="F175" i="50"/>
  <c r="D135" i="50"/>
  <c r="D136" i="50" s="1"/>
  <c r="D113" i="50"/>
  <c r="D114" i="50" s="1"/>
  <c r="D115" i="50" s="1"/>
  <c r="D116" i="50" s="1"/>
  <c r="D92" i="50"/>
  <c r="D93" i="50" s="1"/>
  <c r="D94" i="50" s="1"/>
  <c r="E91" i="50"/>
  <c r="D70" i="50"/>
  <c r="D71" i="50" s="1"/>
  <c r="D72" i="50" s="1"/>
  <c r="D73" i="50" s="1"/>
  <c r="D74" i="50" s="1"/>
  <c r="D159" i="50" l="1"/>
  <c r="D75" i="50"/>
  <c r="D137" i="50"/>
  <c r="D117" i="50"/>
  <c r="D118" i="50" s="1"/>
  <c r="D119" i="50" s="1"/>
  <c r="D120" i="50" s="1"/>
  <c r="D95" i="50"/>
  <c r="G175" i="50"/>
  <c r="E176" i="50" s="1"/>
  <c r="G176" i="50" s="1"/>
  <c r="E177" i="50" s="1"/>
  <c r="G177" i="50" s="1"/>
  <c r="E178" i="50" s="1"/>
  <c r="G178" i="50" s="1"/>
  <c r="E179" i="50" s="1"/>
  <c r="G179" i="50" s="1"/>
  <c r="D48" i="50"/>
  <c r="D49" i="50" s="1"/>
  <c r="D50" i="50" s="1"/>
  <c r="D51" i="50" s="1"/>
  <c r="D160" i="50" l="1"/>
  <c r="D161" i="50" s="1"/>
  <c r="D162" i="50" s="1"/>
  <c r="D76" i="50"/>
  <c r="D77" i="50" s="1"/>
  <c r="D78" i="50" s="1"/>
  <c r="D138" i="50"/>
  <c r="D96" i="50"/>
  <c r="D52" i="50"/>
  <c r="D121" i="50"/>
  <c r="D26" i="50"/>
  <c r="D27" i="50" s="1"/>
  <c r="D28" i="50" s="1"/>
  <c r="D139" i="50" l="1"/>
  <c r="D140" i="50" s="1"/>
  <c r="D141" i="50" s="1"/>
  <c r="D97" i="50"/>
  <c r="D98" i="50" s="1"/>
  <c r="D99" i="50" s="1"/>
  <c r="D53" i="50"/>
  <c r="D54" i="50" s="1"/>
  <c r="D55" i="50" s="1"/>
  <c r="E195" i="50"/>
  <c r="D29" i="50"/>
  <c r="G180" i="50"/>
  <c r="E180" i="50"/>
  <c r="K37" i="52"/>
  <c r="J37" i="52"/>
  <c r="G195" i="50" l="1"/>
  <c r="E196" i="50" s="1"/>
  <c r="G196" i="50" s="1"/>
  <c r="E197" i="50" s="1"/>
  <c r="G197" i="50" s="1"/>
  <c r="E198" i="50" s="1"/>
  <c r="G198" i="50" s="1"/>
  <c r="D30" i="50"/>
  <c r="E199" i="50" l="1"/>
  <c r="G199" i="50"/>
  <c r="D31" i="50"/>
  <c r="D32" i="50" l="1"/>
  <c r="D33" i="50" s="1"/>
  <c r="D34" i="50" s="1"/>
  <c r="Q19" i="60" l="1"/>
  <c r="E68" i="50" l="1"/>
  <c r="J162" i="50" l="1"/>
  <c r="E151" i="50"/>
  <c r="B151" i="50"/>
  <c r="B149" i="50"/>
  <c r="B148" i="50"/>
  <c r="F161" i="50" l="1"/>
  <c r="F160" i="50"/>
  <c r="F159" i="50"/>
  <c r="F162" i="50"/>
  <c r="F158" i="50"/>
  <c r="F157" i="50"/>
  <c r="F155" i="50"/>
  <c r="F156" i="50"/>
  <c r="F154" i="50"/>
  <c r="G154" i="50" s="1"/>
  <c r="J141" i="50"/>
  <c r="E134" i="50"/>
  <c r="E131" i="50"/>
  <c r="B131" i="50"/>
  <c r="B129" i="50"/>
  <c r="B128" i="50"/>
  <c r="E22" i="50"/>
  <c r="F31" i="50" l="1"/>
  <c r="F32" i="50"/>
  <c r="F34" i="50"/>
  <c r="F33" i="50"/>
  <c r="F139" i="50"/>
  <c r="F140" i="50"/>
  <c r="F138" i="50"/>
  <c r="F141" i="50"/>
  <c r="F137" i="50"/>
  <c r="F30" i="50"/>
  <c r="F29" i="50"/>
  <c r="F25" i="50"/>
  <c r="F136" i="50"/>
  <c r="F27" i="50"/>
  <c r="F26" i="50"/>
  <c r="F28" i="50"/>
  <c r="F134" i="50"/>
  <c r="G134" i="50" s="1"/>
  <c r="E135" i="50" s="1"/>
  <c r="F135" i="50"/>
  <c r="G135" i="50" l="1"/>
  <c r="E136" i="50" s="1"/>
  <c r="G136" i="50" l="1"/>
  <c r="E137" i="50" s="1"/>
  <c r="G137" i="50" s="1"/>
  <c r="E138" i="50" s="1"/>
  <c r="G138" i="50" s="1"/>
  <c r="E139" i="50" s="1"/>
  <c r="G139" i="50" s="1"/>
  <c r="E140" i="50" s="1"/>
  <c r="G140" i="50" s="1"/>
  <c r="E22" i="4"/>
  <c r="F22" i="4"/>
  <c r="G141" i="50" l="1"/>
  <c r="E141" i="50"/>
  <c r="J121" i="50"/>
  <c r="E112" i="50"/>
  <c r="E109" i="50"/>
  <c r="B109" i="50"/>
  <c r="B107" i="50"/>
  <c r="B106" i="50"/>
  <c r="J99" i="50"/>
  <c r="E88" i="50"/>
  <c r="B88" i="50"/>
  <c r="B86" i="50"/>
  <c r="B85" i="50"/>
  <c r="F98" i="50" l="1"/>
  <c r="F97" i="50"/>
  <c r="F119" i="50"/>
  <c r="F120" i="50"/>
  <c r="F95" i="50"/>
  <c r="F96" i="50"/>
  <c r="F118" i="50"/>
  <c r="F121" i="50"/>
  <c r="F117" i="50"/>
  <c r="F99" i="50"/>
  <c r="F116" i="50"/>
  <c r="F94" i="50"/>
  <c r="F113" i="50"/>
  <c r="F114" i="50"/>
  <c r="F115" i="50"/>
  <c r="F93" i="50"/>
  <c r="F92" i="50"/>
  <c r="F91" i="50"/>
  <c r="G91" i="50" s="1"/>
  <c r="E92" i="50" s="1"/>
  <c r="F112" i="50"/>
  <c r="G112" i="50" s="1"/>
  <c r="E113" i="50" s="1"/>
  <c r="G92" i="50" l="1"/>
  <c r="E93" i="50" s="1"/>
  <c r="G93" i="50" s="1"/>
  <c r="G113" i="50"/>
  <c r="E114" i="50" s="1"/>
  <c r="E94" i="50" l="1"/>
  <c r="G94" i="50" s="1"/>
  <c r="E95" i="50" s="1"/>
  <c r="G95" i="50" s="1"/>
  <c r="E96" i="50" s="1"/>
  <c r="G96" i="50" s="1"/>
  <c r="E97" i="50" s="1"/>
  <c r="G97" i="50" s="1"/>
  <c r="E98" i="50" s="1"/>
  <c r="G98" i="50" s="1"/>
  <c r="G114" i="50"/>
  <c r="R19" i="60"/>
  <c r="G99" i="50" l="1"/>
  <c r="E99" i="50"/>
  <c r="E115" i="50"/>
  <c r="V19" i="60"/>
  <c r="U19" i="60"/>
  <c r="T19" i="60"/>
  <c r="S19" i="60"/>
  <c r="P19" i="60"/>
  <c r="O19" i="60"/>
  <c r="N19" i="60"/>
  <c r="M19" i="60"/>
  <c r="L19" i="60"/>
  <c r="X17" i="60"/>
  <c r="J17" i="60" s="1"/>
  <c r="X16" i="60"/>
  <c r="J16" i="60" s="1"/>
  <c r="X11" i="60"/>
  <c r="J11" i="60" s="1"/>
  <c r="X10" i="60"/>
  <c r="J10" i="60" s="1"/>
  <c r="G115" i="50" l="1"/>
  <c r="E116" i="50" s="1"/>
  <c r="X19" i="60"/>
  <c r="J19" i="60"/>
  <c r="G25" i="19" s="1"/>
  <c r="G116" i="50" l="1"/>
  <c r="E117" i="50" s="1"/>
  <c r="G117" i="50" s="1"/>
  <c r="E118" i="50" s="1"/>
  <c r="G118" i="50" s="1"/>
  <c r="E119" i="50" s="1"/>
  <c r="G119" i="50" s="1"/>
  <c r="E120" i="50" s="1"/>
  <c r="G120" i="50" s="1"/>
  <c r="K30" i="35"/>
  <c r="G121" i="50" l="1"/>
  <c r="E121" i="50"/>
  <c r="E23" i="54" l="1"/>
  <c r="G19" i="54"/>
  <c r="E34" i="54"/>
  <c r="F32" i="54" s="1"/>
  <c r="I32" i="54" s="1"/>
  <c r="E12" i="54"/>
  <c r="E10" i="54"/>
  <c r="H18" i="53"/>
  <c r="H17" i="53"/>
  <c r="D19" i="53"/>
  <c r="D12" i="53"/>
  <c r="F27" i="6"/>
  <c r="E17" i="12"/>
  <c r="L22" i="52"/>
  <c r="L35" i="52" s="1"/>
  <c r="K22" i="52"/>
  <c r="K35" i="52" s="1"/>
  <c r="J22" i="52"/>
  <c r="J35" i="52" s="1"/>
  <c r="I22" i="52"/>
  <c r="H22" i="52"/>
  <c r="H35" i="52" s="1"/>
  <c r="H36" i="52" s="1"/>
  <c r="M20" i="52"/>
  <c r="B16" i="52"/>
  <c r="B15" i="52"/>
  <c r="B14" i="52"/>
  <c r="B13" i="52"/>
  <c r="C10" i="52"/>
  <c r="B9" i="52"/>
  <c r="B10" i="52" s="1"/>
  <c r="B7" i="52"/>
  <c r="A7" i="52"/>
  <c r="A8" i="52" s="1"/>
  <c r="A9" i="52" s="1"/>
  <c r="A10" i="52" s="1"/>
  <c r="A11" i="52" s="1"/>
  <c r="A12" i="52" s="1"/>
  <c r="A13" i="52" s="1"/>
  <c r="A14" i="52" s="1"/>
  <c r="A15" i="52" s="1"/>
  <c r="A16" i="52" s="1"/>
  <c r="A20" i="52" s="1"/>
  <c r="A21" i="52" s="1"/>
  <c r="A22" i="52" s="1"/>
  <c r="A26" i="52" s="1"/>
  <c r="A27" i="52" s="1"/>
  <c r="A28" i="52" s="1"/>
  <c r="A29" i="52" s="1"/>
  <c r="A31" i="52" s="1"/>
  <c r="A32" i="52" s="1"/>
  <c r="A35" i="52" s="1"/>
  <c r="A36" i="52" s="1"/>
  <c r="A37" i="52" s="1"/>
  <c r="E19" i="20"/>
  <c r="E35" i="20"/>
  <c r="E45" i="20"/>
  <c r="E40" i="20"/>
  <c r="E37" i="20"/>
  <c r="E24" i="20"/>
  <c r="E16" i="35"/>
  <c r="E43" i="35"/>
  <c r="E42" i="35"/>
  <c r="E41" i="35"/>
  <c r="C9" i="50"/>
  <c r="B65" i="50"/>
  <c r="B63" i="50"/>
  <c r="B62" i="50"/>
  <c r="B44" i="50"/>
  <c r="B42" i="50"/>
  <c r="B41" i="50"/>
  <c r="B20" i="50"/>
  <c r="B19" i="50"/>
  <c r="C13" i="50"/>
  <c r="C12" i="50"/>
  <c r="C11" i="50"/>
  <c r="C10" i="50"/>
  <c r="C8" i="50"/>
  <c r="L36" i="52" l="1"/>
  <c r="L37" i="52" s="1"/>
  <c r="F33" i="54"/>
  <c r="I33" i="54" s="1"/>
  <c r="I34" i="54" s="1"/>
  <c r="F13" i="54" s="1"/>
  <c r="F19" i="34"/>
  <c r="H15" i="53"/>
  <c r="I35" i="52"/>
  <c r="I36" i="52" s="1"/>
  <c r="M22" i="52"/>
  <c r="E65" i="50"/>
  <c r="E44" i="50"/>
  <c r="E25" i="50"/>
  <c r="B51" i="26"/>
  <c r="F53" i="50" l="1"/>
  <c r="F54" i="50"/>
  <c r="F76" i="50"/>
  <c r="F77" i="50"/>
  <c r="G20" i="19"/>
  <c r="F51" i="50"/>
  <c r="F52" i="50"/>
  <c r="F74" i="50"/>
  <c r="F75" i="50"/>
  <c r="K492" i="50"/>
  <c r="K371" i="50"/>
  <c r="K405" i="50"/>
  <c r="K253" i="50"/>
  <c r="K422" i="50"/>
  <c r="K475" i="50"/>
  <c r="K440" i="50"/>
  <c r="K215" i="50"/>
  <c r="K458" i="50"/>
  <c r="K389" i="50"/>
  <c r="F78" i="50"/>
  <c r="F55" i="50"/>
  <c r="K199" i="50"/>
  <c r="K293" i="50"/>
  <c r="F73" i="50"/>
  <c r="F47" i="50"/>
  <c r="F50" i="50"/>
  <c r="F71" i="50"/>
  <c r="F70" i="50"/>
  <c r="F69" i="50"/>
  <c r="F72" i="50"/>
  <c r="F49" i="50"/>
  <c r="F48" i="50"/>
  <c r="K274" i="50"/>
  <c r="K333" i="50"/>
  <c r="K313" i="50"/>
  <c r="K352" i="50"/>
  <c r="K235" i="50"/>
  <c r="K180" i="50"/>
  <c r="F68" i="50"/>
  <c r="G68" i="50" s="1"/>
  <c r="E69" i="50" s="1"/>
  <c r="H37" i="52"/>
  <c r="K162" i="50"/>
  <c r="K141" i="50"/>
  <c r="K121" i="50"/>
  <c r="K99" i="50"/>
  <c r="J36" i="52"/>
  <c r="K36" i="52"/>
  <c r="M35" i="52"/>
  <c r="G25" i="50"/>
  <c r="B22" i="50"/>
  <c r="M36" i="52" l="1"/>
  <c r="I37" i="52"/>
  <c r="E628" i="50" s="1"/>
  <c r="G47" i="50"/>
  <c r="E48" i="50" s="1"/>
  <c r="G69" i="50"/>
  <c r="E70" i="50" s="1"/>
  <c r="G70" i="50" s="1"/>
  <c r="E71" i="50" s="1"/>
  <c r="K18" i="35"/>
  <c r="E26" i="50"/>
  <c r="G26" i="50" s="1"/>
  <c r="E27" i="50" s="1"/>
  <c r="M37" i="52" l="1"/>
  <c r="G71" i="50"/>
  <c r="E72" i="50" s="1"/>
  <c r="G48" i="50"/>
  <c r="G27" i="50"/>
  <c r="E28" i="50" s="1"/>
  <c r="E14" i="35"/>
  <c r="E15" i="35"/>
  <c r="C20" i="42"/>
  <c r="L12" i="20"/>
  <c r="L11" i="20"/>
  <c r="G11" i="19" s="1"/>
  <c r="G16" i="19" s="1"/>
  <c r="G22" i="19" s="1"/>
  <c r="F22" i="45"/>
  <c r="C9" i="45"/>
  <c r="C10" i="45" s="1"/>
  <c r="C11" i="45" s="1"/>
  <c r="C12" i="45" s="1"/>
  <c r="C13" i="45" s="1"/>
  <c r="C14" i="45" s="1"/>
  <c r="C15" i="45" s="1"/>
  <c r="C16" i="45" s="1"/>
  <c r="C17" i="45" s="1"/>
  <c r="C18" i="45" s="1"/>
  <c r="C19" i="45" s="1"/>
  <c r="E11" i="11"/>
  <c r="D11" i="11"/>
  <c r="G34" i="20"/>
  <c r="L31" i="20"/>
  <c r="G31" i="20"/>
  <c r="F10" i="11"/>
  <c r="C24" i="42"/>
  <c r="C15" i="42"/>
  <c r="C22" i="42"/>
  <c r="C25" i="14"/>
  <c r="C24" i="14"/>
  <c r="D30" i="19"/>
  <c r="D29" i="19"/>
  <c r="D28" i="19"/>
  <c r="D27" i="19"/>
  <c r="E30" i="19"/>
  <c r="E29" i="19"/>
  <c r="E31" i="35"/>
  <c r="L18" i="20"/>
  <c r="L17" i="20"/>
  <c r="L14" i="20"/>
  <c r="E631" i="50" l="1"/>
  <c r="L35" i="20"/>
  <c r="G72" i="50"/>
  <c r="E73" i="50" s="1"/>
  <c r="E49" i="50"/>
  <c r="G28" i="50"/>
  <c r="E29" i="50" s="1"/>
  <c r="G29" i="50" s="1"/>
  <c r="E30" i="50" l="1"/>
  <c r="G30" i="50" s="1"/>
  <c r="E31" i="50" s="1"/>
  <c r="G73" i="50"/>
  <c r="E74" i="50" s="1"/>
  <c r="G74" i="50" s="1"/>
  <c r="E75" i="50" s="1"/>
  <c r="G75" i="50" s="1"/>
  <c r="E76" i="50" s="1"/>
  <c r="G76" i="50" s="1"/>
  <c r="E77" i="50" s="1"/>
  <c r="G77" i="50" s="1"/>
  <c r="G49" i="50"/>
  <c r="E50" i="50" s="1"/>
  <c r="E16" i="19"/>
  <c r="G31" i="50" l="1"/>
  <c r="G78" i="50"/>
  <c r="E78" i="50"/>
  <c r="G50" i="50"/>
  <c r="E51" i="50" s="1"/>
  <c r="G51" i="50" s="1"/>
  <c r="E52" i="50" s="1"/>
  <c r="G52" i="50" s="1"/>
  <c r="E53" i="50" s="1"/>
  <c r="G53" i="50" s="1"/>
  <c r="E54" i="50" s="1"/>
  <c r="G54" i="50" l="1"/>
  <c r="G55" i="50" s="1"/>
  <c r="E55" i="50"/>
  <c r="E32" i="50"/>
  <c r="G32" i="50" s="1"/>
  <c r="E33" i="50" s="1"/>
  <c r="E25" i="19"/>
  <c r="D15" i="42"/>
  <c r="E34" i="50" l="1"/>
  <c r="G33" i="50"/>
  <c r="G34" i="50" s="1"/>
  <c r="D22" i="42"/>
  <c r="D24" i="42" l="1"/>
  <c r="E25" i="35"/>
  <c r="A1" i="19"/>
  <c r="F16" i="53" l="1"/>
  <c r="H16" i="53" s="1"/>
  <c r="H19" i="53" s="1"/>
  <c r="J19" i="53" s="1"/>
  <c r="L44" i="20"/>
  <c r="G21" i="54"/>
  <c r="U22" i="26"/>
  <c r="P22" i="26"/>
  <c r="K22" i="26"/>
  <c r="F22" i="26"/>
  <c r="U21" i="26"/>
  <c r="V21" i="26" s="1"/>
  <c r="P21" i="26"/>
  <c r="K21" i="26"/>
  <c r="F21" i="26"/>
  <c r="U20" i="26"/>
  <c r="P20" i="26"/>
  <c r="K20" i="26"/>
  <c r="F20" i="26"/>
  <c r="S12" i="26"/>
  <c r="N12" i="26"/>
  <c r="I12" i="26"/>
  <c r="J12" i="26" s="1"/>
  <c r="D12" i="26"/>
  <c r="E11" i="26" s="1"/>
  <c r="G22" i="26" s="1"/>
  <c r="T11" i="26"/>
  <c r="O11" i="26"/>
  <c r="J11" i="26"/>
  <c r="V10" i="26"/>
  <c r="Q10" i="26"/>
  <c r="L10" i="26"/>
  <c r="T9" i="26"/>
  <c r="T12" i="26" s="1"/>
  <c r="O9" i="26"/>
  <c r="O12" i="26" s="1"/>
  <c r="D8" i="45" l="1"/>
  <c r="E9" i="26"/>
  <c r="E10" i="26"/>
  <c r="G10" i="26" s="1"/>
  <c r="G11" i="26"/>
  <c r="E12" i="26"/>
  <c r="Q11" i="26"/>
  <c r="F10" i="53"/>
  <c r="L21" i="26"/>
  <c r="G9" i="26"/>
  <c r="L9" i="26"/>
  <c r="Q9" i="26"/>
  <c r="Q12" i="26" s="1"/>
  <c r="V9" i="26"/>
  <c r="L11" i="26"/>
  <c r="V11" i="26"/>
  <c r="L20" i="26"/>
  <c r="Q20" i="26"/>
  <c r="G21" i="26"/>
  <c r="Q21" i="26"/>
  <c r="L22" i="26"/>
  <c r="Q22" i="26"/>
  <c r="G20" i="26"/>
  <c r="V20" i="26"/>
  <c r="G12" i="26" l="1"/>
  <c r="V12" i="26"/>
  <c r="L12" i="26"/>
  <c r="L23" i="26"/>
  <c r="G23" i="26" s="1"/>
  <c r="Q23" i="26"/>
  <c r="Q25" i="26" s="1"/>
  <c r="L25" i="26" l="1"/>
  <c r="L27" i="26" s="1"/>
  <c r="Q27" i="26"/>
  <c r="Q28" i="26" s="1"/>
  <c r="V22" i="26"/>
  <c r="V23" i="26" s="1"/>
  <c r="G25" i="26"/>
  <c r="G27" i="26" s="1"/>
  <c r="L34" i="26"/>
  <c r="L28" i="26"/>
  <c r="F10" i="10"/>
  <c r="F12" i="34" s="1"/>
  <c r="C21" i="12"/>
  <c r="E11" i="12"/>
  <c r="E9" i="12"/>
  <c r="F25" i="6"/>
  <c r="F23" i="6"/>
  <c r="F21" i="6"/>
  <c r="F19" i="6"/>
  <c r="F17" i="6"/>
  <c r="F13" i="6"/>
  <c r="E29" i="6"/>
  <c r="D21" i="4"/>
  <c r="D20" i="4"/>
  <c r="D15" i="4"/>
  <c r="D13" i="4"/>
  <c r="D12" i="4"/>
  <c r="D11" i="4"/>
  <c r="G11" i="20" s="1"/>
  <c r="E28" i="19"/>
  <c r="E16" i="4" l="1"/>
  <c r="E24" i="4" s="1"/>
  <c r="D14" i="4"/>
  <c r="G12" i="20" s="1"/>
  <c r="F11" i="6"/>
  <c r="G28" i="26"/>
  <c r="V25" i="26"/>
  <c r="G34" i="26"/>
  <c r="D19" i="4"/>
  <c r="D22" i="4" s="1"/>
  <c r="E13" i="12"/>
  <c r="E15" i="12"/>
  <c r="F9" i="11"/>
  <c r="F11" i="11" s="1"/>
  <c r="F9" i="6"/>
  <c r="F15" i="6"/>
  <c r="E27" i="19"/>
  <c r="E26" i="19"/>
  <c r="D26" i="19"/>
  <c r="A4" i="33"/>
  <c r="A1" i="33"/>
  <c r="D16" i="4" l="1"/>
  <c r="D24" i="4" s="1"/>
  <c r="G10" i="20" s="1"/>
  <c r="L10" i="20"/>
  <c r="E21" i="12"/>
  <c r="V27" i="26"/>
  <c r="D21" i="12"/>
  <c r="F16" i="4"/>
  <c r="F24" i="4" s="1"/>
  <c r="F29" i="6"/>
  <c r="F16" i="34"/>
  <c r="V34" i="26" l="1"/>
  <c r="Q34" i="26" s="1"/>
  <c r="Q36" i="26" s="1"/>
  <c r="V28" i="26"/>
  <c r="F13" i="34"/>
  <c r="F6" i="34"/>
  <c r="E6" i="34"/>
  <c r="D6" i="34"/>
  <c r="A6" i="34"/>
  <c r="A4" i="34"/>
  <c r="A1" i="34"/>
  <c r="L36" i="26" l="1"/>
  <c r="Q38" i="26"/>
  <c r="G35" i="20"/>
  <c r="L33" i="20"/>
  <c r="L13" i="20"/>
  <c r="G13" i="20"/>
  <c r="H12" i="54" l="1"/>
  <c r="H18" i="54" s="1"/>
  <c r="E10" i="53"/>
  <c r="H10" i="53" s="1"/>
  <c r="G36" i="26"/>
  <c r="L38" i="26"/>
  <c r="L6" i="20"/>
  <c r="J6" i="20"/>
  <c r="G6" i="20"/>
  <c r="E6" i="20"/>
  <c r="D6" i="20"/>
  <c r="A6" i="20"/>
  <c r="A4" i="20"/>
  <c r="A1" i="20"/>
  <c r="E37" i="35"/>
  <c r="E36" i="35"/>
  <c r="E35" i="35"/>
  <c r="E34" i="35"/>
  <c r="E33" i="35"/>
  <c r="H12" i="53" l="1"/>
  <c r="E18" i="54"/>
  <c r="E19" i="54"/>
  <c r="E11" i="19"/>
  <c r="D11" i="53"/>
  <c r="E10" i="35"/>
  <c r="G38" i="26"/>
  <c r="V36" i="26" s="1"/>
  <c r="V38" i="26" s="1"/>
  <c r="E32" i="35"/>
  <c r="E27" i="35" l="1"/>
  <c r="E20" i="35"/>
  <c r="A2" i="19" l="1"/>
  <c r="A2" i="33"/>
  <c r="A2" i="34"/>
  <c r="A2" i="20"/>
  <c r="F14" i="35"/>
  <c r="K14" i="35" s="1"/>
  <c r="D24" i="12"/>
  <c r="L22" i="20" s="1"/>
  <c r="C24" i="12"/>
  <c r="G22" i="20" s="1"/>
  <c r="E23" i="12"/>
  <c r="E24" i="12" s="1"/>
  <c r="G51" i="26" l="1"/>
  <c r="G18" i="54"/>
  <c r="G20" i="54" s="1"/>
  <c r="I22" i="54" s="1"/>
  <c r="G46" i="26" l="1"/>
  <c r="E11" i="50" s="1"/>
  <c r="G53" i="26" l="1"/>
  <c r="L41" i="20" l="1"/>
  <c r="L45" i="20" l="1"/>
  <c r="F10" i="14"/>
  <c r="F17" i="34" s="1"/>
  <c r="F18" i="34" s="1"/>
  <c r="F20" i="34" s="1"/>
  <c r="K10" i="35" l="1"/>
  <c r="F15" i="35"/>
  <c r="K15" i="35" l="1"/>
  <c r="K16" i="35" l="1"/>
  <c r="K20" i="35" s="1"/>
  <c r="E8" i="50" s="1"/>
  <c r="G26" i="19"/>
  <c r="G8" i="45"/>
  <c r="D9" i="45" s="1"/>
  <c r="G30" i="19" l="1"/>
  <c r="G27" i="19"/>
  <c r="G28" i="19"/>
  <c r="G29" i="19"/>
  <c r="G9" i="45"/>
  <c r="D10" i="45" l="1"/>
  <c r="G10" i="45" s="1"/>
  <c r="D11" i="45" s="1"/>
  <c r="G11" i="45" s="1"/>
  <c r="D12" i="45" s="1"/>
  <c r="G12" i="45" s="1"/>
  <c r="D13" i="45" s="1"/>
  <c r="G13" i="45" l="1"/>
  <c r="D14" i="45" l="1"/>
  <c r="G14" i="45" s="1"/>
  <c r="D15" i="45" s="1"/>
  <c r="G15" i="45" l="1"/>
  <c r="D16" i="45" s="1"/>
  <c r="G16" i="45" s="1"/>
  <c r="D17" i="45" s="1"/>
  <c r="G17" i="45" l="1"/>
  <c r="D18" i="45" s="1"/>
  <c r="G18" i="45" l="1"/>
  <c r="D19" i="45" s="1"/>
  <c r="G19" i="45" s="1"/>
  <c r="G22" i="45" s="1"/>
  <c r="F12" i="54" s="1"/>
  <c r="G14" i="54" s="1"/>
  <c r="F20" i="45"/>
  <c r="G10" i="54" l="1"/>
  <c r="E9" i="50"/>
  <c r="I15" i="54" l="1"/>
  <c r="I23" i="54" l="1"/>
  <c r="I25" i="54" s="1"/>
  <c r="E10" i="50" l="1"/>
  <c r="E589" i="50" s="1"/>
  <c r="E561" i="50" l="1"/>
  <c r="E575" i="50"/>
  <c r="E603" i="50"/>
  <c r="E617" i="50"/>
  <c r="E546" i="50"/>
  <c r="E499" i="50"/>
  <c r="E482" i="50"/>
  <c r="E242" i="50"/>
  <c r="E447" i="50"/>
  <c r="E429" i="50"/>
  <c r="E206" i="50"/>
  <c r="E396" i="50"/>
  <c r="E465" i="50"/>
  <c r="E378" i="50"/>
  <c r="E412" i="50"/>
  <c r="E531" i="50"/>
  <c r="E516" i="50"/>
  <c r="E187" i="50"/>
  <c r="E281" i="50"/>
  <c r="E260" i="50"/>
  <c r="E300" i="50"/>
  <c r="E320" i="50"/>
  <c r="E359" i="50"/>
  <c r="E340" i="50"/>
  <c r="E222" i="50"/>
  <c r="E148" i="50"/>
  <c r="E169" i="50"/>
  <c r="E19" i="50"/>
  <c r="E62" i="50"/>
  <c r="E85" i="50"/>
  <c r="E128" i="50"/>
  <c r="E41" i="50"/>
  <c r="E12" i="50"/>
  <c r="E13" i="50" s="1"/>
  <c r="E590" i="50" s="1"/>
  <c r="E106" i="50"/>
  <c r="J78" i="50"/>
  <c r="H595" i="50" l="1"/>
  <c r="H596" i="50"/>
  <c r="E576" i="50"/>
  <c r="E562" i="50"/>
  <c r="E517" i="50"/>
  <c r="E604" i="50"/>
  <c r="E618" i="50"/>
  <c r="H623" i="50" s="1"/>
  <c r="C630" i="50" s="1"/>
  <c r="E500" i="50"/>
  <c r="E547" i="50"/>
  <c r="E483" i="50"/>
  <c r="E207" i="50"/>
  <c r="E413" i="50"/>
  <c r="E243" i="50"/>
  <c r="E466" i="50"/>
  <c r="E379" i="50"/>
  <c r="E430" i="50"/>
  <c r="E448" i="50"/>
  <c r="E397" i="50"/>
  <c r="E532" i="50"/>
  <c r="E188" i="50"/>
  <c r="E282" i="50"/>
  <c r="E149" i="50"/>
  <c r="E301" i="50"/>
  <c r="E261" i="50"/>
  <c r="E341" i="50"/>
  <c r="E360" i="50"/>
  <c r="E321" i="50"/>
  <c r="E223" i="50"/>
  <c r="E170" i="50"/>
  <c r="E20" i="50"/>
  <c r="E42" i="50"/>
  <c r="E63" i="50"/>
  <c r="E86" i="50"/>
  <c r="E107" i="50"/>
  <c r="E129" i="50"/>
  <c r="J55" i="50"/>
  <c r="K55" i="50" s="1"/>
  <c r="K78" i="50"/>
  <c r="H582" i="50" l="1"/>
  <c r="H581" i="50"/>
  <c r="H567" i="50"/>
  <c r="H568" i="50"/>
  <c r="H554" i="50"/>
  <c r="H553" i="50"/>
  <c r="H538" i="50"/>
  <c r="H539" i="50"/>
  <c r="H523" i="50"/>
  <c r="H524" i="50"/>
  <c r="H234" i="50"/>
  <c r="H235" i="50"/>
  <c r="H440" i="50"/>
  <c r="H439" i="50"/>
  <c r="H141" i="50"/>
  <c r="H140" i="50"/>
  <c r="H215" i="50"/>
  <c r="H214" i="50"/>
  <c r="H78" i="50"/>
  <c r="H77" i="50"/>
  <c r="H198" i="50"/>
  <c r="H199" i="50"/>
  <c r="H509" i="50"/>
  <c r="H508" i="50"/>
  <c r="H333" i="50"/>
  <c r="H332" i="50"/>
  <c r="H313" i="50"/>
  <c r="H312" i="50"/>
  <c r="H120" i="50"/>
  <c r="H121" i="50"/>
  <c r="H33" i="50"/>
  <c r="H34" i="50"/>
  <c r="H371" i="50"/>
  <c r="H370" i="50"/>
  <c r="H405" i="50"/>
  <c r="H404" i="50"/>
  <c r="H475" i="50"/>
  <c r="H474" i="50"/>
  <c r="H491" i="50"/>
  <c r="H492" i="50"/>
  <c r="H273" i="50"/>
  <c r="H274" i="50"/>
  <c r="H421" i="50"/>
  <c r="H422" i="50"/>
  <c r="H55" i="50"/>
  <c r="H54" i="50"/>
  <c r="H388" i="50"/>
  <c r="H389" i="50"/>
  <c r="H99" i="50"/>
  <c r="H98" i="50"/>
  <c r="H180" i="50"/>
  <c r="H179" i="50"/>
  <c r="H351" i="50"/>
  <c r="H352" i="50"/>
  <c r="H293" i="50"/>
  <c r="H292" i="50"/>
  <c r="H457" i="50"/>
  <c r="H458" i="50"/>
  <c r="H253" i="50"/>
  <c r="H252" i="50"/>
  <c r="H624" i="50"/>
  <c r="D630" i="50" s="1"/>
  <c r="F630" i="50" s="1"/>
  <c r="H609" i="50"/>
  <c r="H610" i="50"/>
  <c r="D629" i="50" s="1"/>
  <c r="F629" i="50" s="1"/>
  <c r="J34" i="50"/>
  <c r="K34" i="50" s="1"/>
  <c r="K24" i="35"/>
  <c r="C629" i="50" l="1"/>
  <c r="K23" i="35" s="1"/>
  <c r="K42" i="35"/>
  <c r="E155" i="50" l="1"/>
  <c r="G155" i="50" l="1"/>
  <c r="E156" i="50" s="1"/>
  <c r="G156" i="50" l="1"/>
  <c r="E157" i="50" l="1"/>
  <c r="G157" i="50" l="1"/>
  <c r="E158" i="50" s="1"/>
  <c r="G158" i="50" s="1"/>
  <c r="E159" i="50" s="1"/>
  <c r="G159" i="50" s="1"/>
  <c r="E160" i="50" s="1"/>
  <c r="G160" i="50" s="1"/>
  <c r="E161" i="50" s="1"/>
  <c r="G161" i="50" s="1"/>
  <c r="H161" i="50" s="1"/>
  <c r="C628" i="50" l="1"/>
  <c r="C631" i="50" s="1"/>
  <c r="E162" i="50"/>
  <c r="G162" i="50" l="1"/>
  <c r="H162" i="50" l="1"/>
  <c r="D628" i="50" s="1"/>
  <c r="F628" i="50" s="1"/>
  <c r="F631" i="50" l="1"/>
  <c r="D631" i="50"/>
  <c r="K22" i="35"/>
  <c r="K25" i="35" l="1"/>
  <c r="K41" i="35"/>
  <c r="K27" i="35" l="1"/>
  <c r="K43" i="35"/>
  <c r="K31" i="35" l="1"/>
  <c r="K35" i="35" s="1"/>
  <c r="K32" i="35" l="1"/>
  <c r="K37" i="35"/>
  <c r="K34" i="35"/>
  <c r="K36" i="35"/>
  <c r="K33" i="35"/>
</calcChain>
</file>

<file path=xl/sharedStrings.xml><?xml version="1.0" encoding="utf-8"?>
<sst xmlns="http://schemas.openxmlformats.org/spreadsheetml/2006/main" count="1622" uniqueCount="529">
  <si>
    <t>MEAN</t>
  </si>
  <si>
    <t>OPPD</t>
  </si>
  <si>
    <t>Maintenance of General Plant</t>
  </si>
  <si>
    <t xml:space="preserve"> </t>
  </si>
  <si>
    <t>Revenue</t>
  </si>
  <si>
    <t>Requirement</t>
  </si>
  <si>
    <t>A.</t>
  </si>
  <si>
    <t>Schedule 1 ARR</t>
  </si>
  <si>
    <t>Net Schedule 1 Revenue Requirement for Zone</t>
  </si>
  <si>
    <t>B.</t>
  </si>
  <si>
    <t>Schedule 1 Rate Calculations</t>
  </si>
  <si>
    <t xml:space="preserve">   Rate Formula Template</t>
  </si>
  <si>
    <t>Allocated</t>
  </si>
  <si>
    <t xml:space="preserve">REVENUE CREDITS </t>
  </si>
  <si>
    <t>Allocator</t>
  </si>
  <si>
    <t>Account No. 454</t>
  </si>
  <si>
    <t xml:space="preserve">Prior Year True-up   </t>
  </si>
  <si>
    <t>Annual Point-to-Point Rate in $/MW - Year</t>
  </si>
  <si>
    <t>Monthly Point-to-Point Rate $/MW - Month</t>
  </si>
  <si>
    <t>Weekly Point-to Point Rate in $/MW - Weekly</t>
  </si>
  <si>
    <t>Less:</t>
  </si>
  <si>
    <t>Maintenance of Overhead Lines - Transmission</t>
  </si>
  <si>
    <t>Daily On-Peak Point-to-Point Rate in $/MW - Day</t>
  </si>
  <si>
    <t>Daily Off-Peak Point-to-Point Rate in $/MW - Day</t>
  </si>
  <si>
    <t>Hourly On-Peak Point-to-Point Rate in $/MW - Hourly</t>
  </si>
  <si>
    <t>Hourly Off-Peak Point-to-Point Rate in $/MW - Hourly</t>
  </si>
  <si>
    <t>O&amp;M</t>
  </si>
  <si>
    <t>A&amp;G</t>
  </si>
  <si>
    <t xml:space="preserve">     Less: FERC Annual Fees </t>
  </si>
  <si>
    <t>Common</t>
  </si>
  <si>
    <t>Transmission Lease Payments</t>
  </si>
  <si>
    <t>DEBT SERVICE</t>
  </si>
  <si>
    <t xml:space="preserve">Debt Service </t>
  </si>
  <si>
    <t>LABOR RELATED</t>
  </si>
  <si>
    <t xml:space="preserve">     Payroll</t>
  </si>
  <si>
    <t xml:space="preserve">     Highway and vehicle</t>
  </si>
  <si>
    <t>PLANT RELATED</t>
  </si>
  <si>
    <t xml:space="preserve">     Property</t>
  </si>
  <si>
    <t xml:space="preserve">     Gross Receipts</t>
  </si>
  <si>
    <t xml:space="preserve">     Other</t>
  </si>
  <si>
    <t xml:space="preserve">     Payments in lieu of taxes</t>
  </si>
  <si>
    <t>Construction from Revenue</t>
  </si>
  <si>
    <t>W&amp;S Allocator</t>
  </si>
  <si>
    <t>$</t>
  </si>
  <si>
    <t>=</t>
  </si>
  <si>
    <t>REVENUE CREDITS</t>
  </si>
  <si>
    <t>454 Total</t>
  </si>
  <si>
    <t>Less:  Rent related to All Other</t>
  </si>
  <si>
    <t>Rent for Transmission Facilities</t>
  </si>
  <si>
    <t>ACCOUNT 456 (OTHER ELECTRIC REVENUES)</t>
  </si>
  <si>
    <t>Total 456 Revenue</t>
  </si>
  <si>
    <t>Less:  Revenue related to All Other</t>
  </si>
  <si>
    <t>Note</t>
  </si>
  <si>
    <t>Letter</t>
  </si>
  <si>
    <t>I</t>
  </si>
  <si>
    <t>Includes income related only to transmission facilities, such as pole attachments, rentals and special use.</t>
  </si>
  <si>
    <t>Operation Supervision &amp; Eng-Trans</t>
  </si>
  <si>
    <t>Load Dispatching-Transmission</t>
  </si>
  <si>
    <t>Station Expenses - Transmission</t>
  </si>
  <si>
    <t>Overhead Line Expenses - Transmission</t>
  </si>
  <si>
    <t>Transmission By Others</t>
  </si>
  <si>
    <t>Misc Transmission Expenses</t>
  </si>
  <si>
    <t>Maintenance Supr &amp; Eng-Trans</t>
  </si>
  <si>
    <t>Maintenance of Misc Transmission Plant</t>
  </si>
  <si>
    <t>Totals</t>
  </si>
  <si>
    <t>Account</t>
  </si>
  <si>
    <t>Description</t>
  </si>
  <si>
    <t>Total</t>
  </si>
  <si>
    <t>NPPD</t>
  </si>
  <si>
    <t>Transmission</t>
  </si>
  <si>
    <t>All Other</t>
  </si>
  <si>
    <t>Other Electric Revenues</t>
  </si>
  <si>
    <t>Operation Expense</t>
  </si>
  <si>
    <t xml:space="preserve">     Total Transmission Maintenance Exp</t>
  </si>
  <si>
    <t>A&amp;G Salaries</t>
  </si>
  <si>
    <t>Outside Services Employed</t>
  </si>
  <si>
    <t>Property Insurance</t>
  </si>
  <si>
    <t>Injuries &amp; Damages</t>
  </si>
  <si>
    <t>Rents</t>
  </si>
  <si>
    <t xml:space="preserve">     Total Transmission O&amp;M</t>
  </si>
  <si>
    <t>Maintenance Expense</t>
  </si>
  <si>
    <t>Other Interest Expense</t>
  </si>
  <si>
    <t>Nebraska Public Power District</t>
  </si>
  <si>
    <t>Line</t>
  </si>
  <si>
    <t>No.</t>
  </si>
  <si>
    <t>A</t>
  </si>
  <si>
    <t>B</t>
  </si>
  <si>
    <t>C</t>
  </si>
  <si>
    <t>D</t>
  </si>
  <si>
    <t>E</t>
  </si>
  <si>
    <t>F</t>
  </si>
  <si>
    <t>Subtransmission</t>
  </si>
  <si>
    <t>(less than 115 kV)</t>
  </si>
  <si>
    <t>(115kV and greater)</t>
  </si>
  <si>
    <t>Amount</t>
  </si>
  <si>
    <t>G</t>
  </si>
  <si>
    <t>Allocation Basis</t>
  </si>
  <si>
    <t>Office Supplies &amp; Exp</t>
  </si>
  <si>
    <t>A&amp;G Expense Transferred</t>
  </si>
  <si>
    <t>Employee Pension/Benefits</t>
  </si>
  <si>
    <t>Misc General</t>
  </si>
  <si>
    <t>All</t>
  </si>
  <si>
    <t>Other</t>
  </si>
  <si>
    <t>Principal Payments on Long Term Debt</t>
  </si>
  <si>
    <t>Principal Payments on Short Term Debt</t>
  </si>
  <si>
    <t>Interest on Long Term Debt</t>
  </si>
  <si>
    <t>Production</t>
  </si>
  <si>
    <t xml:space="preserve">Transmission </t>
  </si>
  <si>
    <t>Rent from Electric Property</t>
  </si>
  <si>
    <t>Peak Day</t>
  </si>
  <si>
    <t>12 Month</t>
  </si>
  <si>
    <t xml:space="preserve">Line </t>
  </si>
  <si>
    <t>Peak Hour</t>
  </si>
  <si>
    <t>SPP Load Responsibility</t>
  </si>
  <si>
    <t xml:space="preserve">  Total</t>
  </si>
  <si>
    <r>
      <t xml:space="preserve">Return </t>
    </r>
    <r>
      <rPr>
        <i/>
        <sz val="10"/>
        <rFont val="Arial"/>
        <family val="2"/>
      </rPr>
      <t>with</t>
    </r>
    <r>
      <rPr>
        <sz val="10"/>
        <rFont val="Arial"/>
        <family val="2"/>
      </rPr>
      <t xml:space="preserve"> Margin</t>
    </r>
  </si>
  <si>
    <t>IPL</t>
  </si>
  <si>
    <t>Mid-American</t>
  </si>
  <si>
    <t>NSP</t>
  </si>
  <si>
    <t>w/ Margin of 50</t>
  </si>
  <si>
    <t>%</t>
  </si>
  <si>
    <t>Cost</t>
  </si>
  <si>
    <t>Weighted</t>
  </si>
  <si>
    <r>
      <t xml:space="preserve">Return </t>
    </r>
    <r>
      <rPr>
        <i/>
        <sz val="10"/>
        <rFont val="Arial"/>
        <family val="2"/>
      </rPr>
      <t>without</t>
    </r>
    <r>
      <rPr>
        <sz val="10"/>
        <rFont val="Arial"/>
        <family val="2"/>
      </rPr>
      <t xml:space="preserve"> Margin</t>
    </r>
  </si>
  <si>
    <t>LTD</t>
  </si>
  <si>
    <t>Preferred</t>
  </si>
  <si>
    <t>Common Stock</t>
  </si>
  <si>
    <t xml:space="preserve">     Total</t>
  </si>
  <si>
    <t>Transmission Return w/o margin</t>
  </si>
  <si>
    <t>Transmission Margin Return</t>
  </si>
  <si>
    <t>Convert to 50 Basis Points</t>
  </si>
  <si>
    <t>Less:  Return included in above</t>
  </si>
  <si>
    <t>Less:  Income Taxes Included Above</t>
  </si>
  <si>
    <t>Revenue Requirement w/o Return</t>
  </si>
  <si>
    <t>50 Basis Points as a % of Total RR w/o Return</t>
  </si>
  <si>
    <t>Total 50 basis points Return all Participants</t>
  </si>
  <si>
    <t>Total RR w/o  Return</t>
  </si>
  <si>
    <t xml:space="preserve">     Return % Average all Participants</t>
  </si>
  <si>
    <t>Margin % Return all Participants</t>
  </si>
  <si>
    <t>Year</t>
  </si>
  <si>
    <t>GFA PTP Capacity Reservations</t>
  </si>
  <si>
    <t>Annual</t>
  </si>
  <si>
    <t>Summary</t>
  </si>
  <si>
    <t>Net Transmission Plant</t>
  </si>
  <si>
    <t>Base FCR</t>
  </si>
  <si>
    <t>Gross Plant</t>
  </si>
  <si>
    <t>(A)</t>
  </si>
  <si>
    <t>(B)</t>
  </si>
  <si>
    <t>(C)</t>
  </si>
  <si>
    <t>(D)</t>
  </si>
  <si>
    <t>(E)</t>
  </si>
  <si>
    <t>Meter Reading Charge</t>
  </si>
  <si>
    <t>Neligh</t>
  </si>
  <si>
    <t>Worksheet A - Transmission O&amp;M Expenses</t>
  </si>
  <si>
    <t>(F)</t>
  </si>
  <si>
    <t>Other Electric Revenues - Transmission</t>
  </si>
  <si>
    <t>(Col D times Col E)</t>
  </si>
  <si>
    <t>Nebraska Public Power District - Schedule 1 Revenue Requirements</t>
  </si>
  <si>
    <t>Worksheet B - Administrative &amp; General (A&amp;G) Expenses</t>
  </si>
  <si>
    <t>Worksheet C - Debt Service</t>
  </si>
  <si>
    <t>Average</t>
  </si>
  <si>
    <t>12-month</t>
  </si>
  <si>
    <t>Worksheet F, 1.D</t>
  </si>
  <si>
    <t>Worksheet F, 1.F</t>
  </si>
  <si>
    <t>Worksheet B, 11.D</t>
  </si>
  <si>
    <t>(G)</t>
  </si>
  <si>
    <t>Less: Account 561 (Load Dispatching)</t>
  </si>
  <si>
    <t>A&amp;G - using W &amp; S Allocator</t>
  </si>
  <si>
    <t>TRANSMISSION A&amp;G COMPARISON</t>
  </si>
  <si>
    <t>Return on Net Plant</t>
  </si>
  <si>
    <t>Worksheet E, 1.D</t>
  </si>
  <si>
    <t>Worksheet E, 1.F</t>
  </si>
  <si>
    <t>Worksheet E - Rent from Electric Property</t>
  </si>
  <si>
    <t>Worksheet F - Other Electric Revenues</t>
  </si>
  <si>
    <t>Worksheet F, 1.E</t>
  </si>
  <si>
    <t>Worksheet G - Network Load</t>
  </si>
  <si>
    <t>Less:  Load Dispatch - Transmission Service Studies (FERC 561.6)</t>
  </si>
  <si>
    <t>Less:  Load Dispatch - Generation Interconnection Studies (FERC 561.7)</t>
  </si>
  <si>
    <t>WAGES &amp; SALARY ALLOCATOR   (W&amp;S Allocator)</t>
  </si>
  <si>
    <t>DA</t>
  </si>
  <si>
    <t>Timeline</t>
  </si>
  <si>
    <t>Step</t>
  </si>
  <si>
    <t>Month</t>
  </si>
  <si>
    <t>Action</t>
  </si>
  <si>
    <t>Year 0</t>
  </si>
  <si>
    <t>NPPD populates the formula rate using projected costs for Year 1</t>
  </si>
  <si>
    <t>Post results of Step 1</t>
  </si>
  <si>
    <t>Jan</t>
  </si>
  <si>
    <t>Year 1</t>
  </si>
  <si>
    <t>Results of Step 2 go into effect.</t>
  </si>
  <si>
    <t>NPPD populates the formula rate using projected costs for Year 2</t>
  </si>
  <si>
    <t>Post results of Step 4</t>
  </si>
  <si>
    <t>Year 2</t>
  </si>
  <si>
    <t>Results of Step 5 go into effect.</t>
  </si>
  <si>
    <t>Post results from Step 7 and Step 8</t>
  </si>
  <si>
    <t>NPPD populates the formula rate using projected costs for Year 3, including true-up adjustment for Year 1</t>
  </si>
  <si>
    <t>Post results of Step 10</t>
  </si>
  <si>
    <t>Reconciliation details</t>
  </si>
  <si>
    <t>Actual Revenue Requirements from Step 7</t>
  </si>
  <si>
    <t>True-up Amount (before interest)</t>
  </si>
  <si>
    <t>Short term Interest Rate</t>
  </si>
  <si>
    <t>Other Interest Exp.(Acct. 431)</t>
  </si>
  <si>
    <t>Notes Payable (Acct. 231) Sum of the Daily amounts (Note B)</t>
  </si>
  <si>
    <t>Annual Short-term Int Rate</t>
  </si>
  <si>
    <t>Sum of the daily short-term borrowings is supplied from the Finance Department.</t>
  </si>
  <si>
    <t>Worksheet K</t>
  </si>
  <si>
    <t>Direct assignment of specific Transmission customers</t>
  </si>
  <si>
    <t>350T</t>
  </si>
  <si>
    <t>Trans-Land &amp; Land Rights</t>
  </si>
  <si>
    <t>351T</t>
  </si>
  <si>
    <t>Trans-[Reserved]</t>
  </si>
  <si>
    <t>352T</t>
  </si>
  <si>
    <t>Trans-Structures &amp; Improvement</t>
  </si>
  <si>
    <t>353T</t>
  </si>
  <si>
    <t>Trans-Station Equipment</t>
  </si>
  <si>
    <t>354T</t>
  </si>
  <si>
    <t>Trans-Towers &amp; Fixtures</t>
  </si>
  <si>
    <t>355T</t>
  </si>
  <si>
    <t>Trans-Poles &amp; Fixtures</t>
  </si>
  <si>
    <t>356T</t>
  </si>
  <si>
    <t>Trans-Overhd Conductor/Devices</t>
  </si>
  <si>
    <t>357T</t>
  </si>
  <si>
    <t>Trans-Underground Conduit</t>
  </si>
  <si>
    <t>FERC Plant Code</t>
  </si>
  <si>
    <t>Line #</t>
  </si>
  <si>
    <t>Non-qualifying 345 kV Substation Assets</t>
  </si>
  <si>
    <t>Non-qualifying 230 kV Substation Assets</t>
  </si>
  <si>
    <t>Non-qualifying 115 kV Substation Assets</t>
  </si>
  <si>
    <t>TOTAL ADJUSTMENTS FOR UPGRADES</t>
  </si>
  <si>
    <t xml:space="preserve">     Amortization of premium or discount</t>
  </si>
  <si>
    <t>NET REVENUE REQUIREMENT - BEFORE ADJUSTMENTS FOR UPGRADES</t>
  </si>
  <si>
    <t>NPPD Total</t>
  </si>
  <si>
    <t xml:space="preserve">Factor to remove stepdown transformation </t>
  </si>
  <si>
    <t>Distribution and Subtransmission</t>
  </si>
  <si>
    <t>Worksheet H</t>
  </si>
  <si>
    <t>Prior Year True-up</t>
  </si>
  <si>
    <t>Less:  Load Dispatch - Scheduling, System Control and Dispatch Service (FERC 561.4)</t>
  </si>
  <si>
    <t>Less:  Load Dispatch - Reliability, Planning &amp; Standards Development Services (FERC 561.8)</t>
  </si>
  <si>
    <t>Capitalized Interest</t>
  </si>
  <si>
    <t>Other Debt Service Adjustments</t>
  </si>
  <si>
    <t xml:space="preserve">     Total Debt Service (Net)</t>
  </si>
  <si>
    <t>Worksheet D - Taxes Other Than Income Taxes</t>
  </si>
  <si>
    <t>Calculate Total Effect of 50 Basis Points</t>
  </si>
  <si>
    <t>Revenue Requirement w/ return</t>
  </si>
  <si>
    <t>Calculate Return as a % of Revenue Requirements</t>
  </si>
  <si>
    <t>Transmission Return</t>
  </si>
  <si>
    <t>Transmission Rate Base</t>
  </si>
  <si>
    <t xml:space="preserve">Worksheet K - Prior Year True-up </t>
  </si>
  <si>
    <t>Worksheet I</t>
  </si>
  <si>
    <t xml:space="preserve">  Other</t>
  </si>
  <si>
    <t>FERC Incentive / RTO  (50 basis points equivalent)</t>
  </si>
  <si>
    <t xml:space="preserve">  TO's LSE Direct Assignment Revenue Credits</t>
  </si>
  <si>
    <t xml:space="preserve">  TO's LSE Sponsored (Requested or Economic) Upgrade Revenue Credits</t>
  </si>
  <si>
    <t xml:space="preserve">  TO's LSE Network Upgrades for Generation Interconnection - Credits</t>
  </si>
  <si>
    <t xml:space="preserve">  TO's Point-to-Point Revenue for GFA's Associated with Load Included in the Divisor</t>
  </si>
  <si>
    <t xml:space="preserve">  Network Service Revenue (Schedule 9) Associated with Load Included in the Divisor</t>
  </si>
  <si>
    <t xml:space="preserve">  TO's LSE Revenue from Ancillary Services Provided</t>
  </si>
  <si>
    <t xml:space="preserve">  Base Plan Revenue Received</t>
  </si>
  <si>
    <t xml:space="preserve">  SPP Point-to-Point Revenues and Associated Ancillary Services (Schedule 1) Already Distributed to Customers in the Zone</t>
  </si>
  <si>
    <t>Account No. 456</t>
  </si>
  <si>
    <t>Worksheet H - 50 Basis Point Incentive Margin Calculation for NPPD</t>
  </si>
  <si>
    <t>Less: Economic Upgrades  (w/o incentives)</t>
  </si>
  <si>
    <t>Less: Requested Upgrades  (w/o incentives)</t>
  </si>
  <si>
    <t>Base Fixed Charge Rate (FCR)</t>
  </si>
  <si>
    <t>FCR with 100 basis points incentive</t>
  </si>
  <si>
    <t>Depreciation</t>
  </si>
  <si>
    <t>Worksheet I - ATRR Calculation for Base Plan, Economic, and Requested Upgrades</t>
  </si>
  <si>
    <t>Less:  Interest Income &amp; Other Revenues</t>
  </si>
  <si>
    <t>(Rounded)</t>
  </si>
  <si>
    <t>MW</t>
  </si>
  <si>
    <t xml:space="preserve">  Wholesale Distribution Charges</t>
  </si>
  <si>
    <t>NOTE:</t>
  </si>
  <si>
    <t>Worksheet J - Factor to Remove Stepdown Transformation</t>
  </si>
  <si>
    <t xml:space="preserve">  TO's Revenue Associated with Transmission Plant Excluded From SPP Tariff</t>
  </si>
  <si>
    <t>January</t>
  </si>
  <si>
    <t>February</t>
  </si>
  <si>
    <t>March</t>
  </si>
  <si>
    <t>April</t>
  </si>
  <si>
    <t>May</t>
  </si>
  <si>
    <t>June</t>
  </si>
  <si>
    <t>July</t>
  </si>
  <si>
    <t>August</t>
  </si>
  <si>
    <t>September</t>
  </si>
  <si>
    <t>October</t>
  </si>
  <si>
    <t>November</t>
  </si>
  <si>
    <t>December</t>
  </si>
  <si>
    <r>
      <t xml:space="preserve">B.  </t>
    </r>
    <r>
      <rPr>
        <b/>
        <u/>
        <sz val="12"/>
        <rFont val="Arial"/>
        <family val="2"/>
      </rPr>
      <t>POINT-TO-POINT SERVICE</t>
    </r>
  </si>
  <si>
    <r>
      <t xml:space="preserve">A.  </t>
    </r>
    <r>
      <rPr>
        <b/>
        <u/>
        <sz val="12"/>
        <rFont val="Arial"/>
        <family val="2"/>
      </rPr>
      <t>NETWORK SERVICE</t>
    </r>
  </si>
  <si>
    <r>
      <t xml:space="preserve">C.  </t>
    </r>
    <r>
      <rPr>
        <b/>
        <u/>
        <sz val="12"/>
        <rFont val="Arial"/>
        <family val="2"/>
      </rPr>
      <t>SPP REGIONAL SERVICE</t>
    </r>
  </si>
  <si>
    <t>SPP ZONAL REVENUE REQUIREMENT</t>
  </si>
  <si>
    <t>Net Book - Beg of Period</t>
  </si>
  <si>
    <t>In Lieu of Taxes</t>
  </si>
  <si>
    <t>Property Taxes</t>
  </si>
  <si>
    <t>Only taxes other than income taxes applicable to transmission are property taxes related to transmission facilities in South Dakota and Iowa</t>
  </si>
  <si>
    <t>Total - Taxes Other Than Income Taxes</t>
  </si>
  <si>
    <t>Balance - Net Trans Plant - End of Month</t>
  </si>
  <si>
    <t>Beginning Balance</t>
  </si>
  <si>
    <t>Worksheet L - Net Transmission Plant (Excluding Stepdown Transformation)</t>
  </si>
  <si>
    <t>Worksheet A, 2.D</t>
  </si>
  <si>
    <t>Worksheet A, 5.D</t>
  </si>
  <si>
    <t>Worksheet C, 9.C</t>
  </si>
  <si>
    <t>Worksheet D, 2.D</t>
  </si>
  <si>
    <t>Worksheet D, 1.D</t>
  </si>
  <si>
    <t>Less: Transmission chgs for all transm transactions incl in Divisor on pg 1</t>
  </si>
  <si>
    <t>Total - Included as Revenue Credit on pg 1</t>
  </si>
  <si>
    <t>Subtotal</t>
  </si>
  <si>
    <t>Regulatory Approach</t>
  </si>
  <si>
    <t xml:space="preserve">Cost </t>
  </si>
  <si>
    <t>Total Debt</t>
  </si>
  <si>
    <t>Equity</t>
  </si>
  <si>
    <t>Reference</t>
  </si>
  <si>
    <t>Weighted Cost</t>
  </si>
  <si>
    <t>(Note A)</t>
  </si>
  <si>
    <t>Calculate NPPD's Equivalent Incentive</t>
  </si>
  <si>
    <t>Net Transmission Revenue Requirement</t>
  </si>
  <si>
    <t>H</t>
  </si>
  <si>
    <t>(Note C)</t>
  </si>
  <si>
    <t>Schedule 1</t>
  </si>
  <si>
    <t>Net Additions/ Retirements</t>
  </si>
  <si>
    <t>Worksheet J (Note G)</t>
  </si>
  <si>
    <t>50 Basis Point Incentive</t>
  </si>
  <si>
    <t>No. of Days  (enter 1-365)</t>
  </si>
  <si>
    <t>Less: Account 565 (Transmission By Others)</t>
  </si>
  <si>
    <t>Construction from Revenue replaces the Margin Requirement and is the margin the utility uses in calculating rates applicable to its native load sales.</t>
  </si>
  <si>
    <t>SUPPORTING CALCULATIONS AND NOTES</t>
  </si>
  <si>
    <t xml:space="preserve">  facilities, the cost of which has been included in revenue requirements, and c) amounts from customers taking service under grandfathered agreements,</t>
  </si>
  <si>
    <t>Meter reading charge not calculated but to be included in the service agreement for network and point-to-point transactions where applicable.</t>
  </si>
  <si>
    <t xml:space="preserve">  where the demand is not included in the rate divisor. Revenues associated with FERC annual charges, gross receipts taxes, ancillary services or facilities</t>
  </si>
  <si>
    <t>Network transmission for firm wholesale and retail service sinking on NPPD's transmission system, plus long-term point-to-point capacity reservations that</t>
  </si>
  <si>
    <t xml:space="preserve">  are not under the SPP OATT.</t>
  </si>
  <si>
    <t>New Plant Carrying Charge</t>
  </si>
  <si>
    <t>Fixed Charge Rate (FCR) if not a CIAC</t>
  </si>
  <si>
    <t>Formula Line</t>
  </si>
  <si>
    <t xml:space="preserve">100 basis point as % of Revenue </t>
  </si>
  <si>
    <t>Details</t>
  </si>
  <si>
    <t>Project B</t>
  </si>
  <si>
    <t>Schedule 12</t>
  </si>
  <si>
    <t>(Yes or No)</t>
  </si>
  <si>
    <t>Base Plan</t>
  </si>
  <si>
    <t>Useful life of the project</t>
  </si>
  <si>
    <t>Life</t>
  </si>
  <si>
    <t>Input the allowed increase in ROE</t>
  </si>
  <si>
    <t>Increased ROE (Basis Points)</t>
  </si>
  <si>
    <t>FCR for This Project</t>
  </si>
  <si>
    <t>Project subaccount of Plant in Service Account 101 or 106 if not yet classified</t>
  </si>
  <si>
    <t>Investment</t>
  </si>
  <si>
    <t>Annual Depreciation Exp</t>
  </si>
  <si>
    <t>Month in which project is placed in service (e.g. Jan=1)</t>
  </si>
  <si>
    <t>Invest Yr</t>
  </si>
  <si>
    <t>Beginning</t>
  </si>
  <si>
    <t>Ending</t>
  </si>
  <si>
    <t>WO Incentive</t>
  </si>
  <si>
    <t>W Incentive</t>
  </si>
  <si>
    <t>Month In Service or Month for CWIP</t>
  </si>
  <si>
    <t>Enter Type of Project</t>
  </si>
  <si>
    <t>Requested Upgrade</t>
  </si>
  <si>
    <t>Economic Upgrade</t>
  </si>
  <si>
    <t>The revenue credits shall include a) amounts received directly from SPP for PTP transmission services, b) direct assignment charges for transmission</t>
  </si>
  <si>
    <t xml:space="preserve">  excluded from revenue requirements are not included as revenue credits. Revenues from Transmission Customers whose coincident peak loads are</t>
  </si>
  <si>
    <t>Load Dispatch and Scheduling costs were not segregated into FERC 561 sub-accounts for 2009 forecast.  Consequently, a review was performed that</t>
  </si>
  <si>
    <t>Removes dollar amount of transmission plant related to stepdown transformation facilities that are excluded from transmission facilities under the SPP OATT.</t>
  </si>
  <si>
    <t xml:space="preserve">  included in transmission revenue requirement in the Rate Formula Template, since they are recovered elsewhere.</t>
  </si>
  <si>
    <t>Labor related taxes (e.g. FICA, unemployment taxes) are included, along with base salary, in appropriate FERC O&amp;M or A&amp;G account when charged.</t>
  </si>
  <si>
    <t xml:space="preserve">  Applicable highway and vehicle related taxes are also included in the appropriate FERC O&amp;M or A&amp;G account when charged.  Plant related taxes such as </t>
  </si>
  <si>
    <t xml:space="preserve">  property, gross receipts, and other assessments are charged directly in the current year.  Taxes related to income are excluded. Gross receipts taxes are not </t>
  </si>
  <si>
    <t>Rate Divisor: Average of 12 coincident system peaks for NPPD Zone</t>
  </si>
  <si>
    <t xml:space="preserve">  included in the rate divisor are not included as revenue credits.</t>
  </si>
  <si>
    <t xml:space="preserve">  determined the portion of the costs that were proper to include in the ARR for Schedule 1.</t>
  </si>
  <si>
    <t>FCR value of 100 basis points</t>
  </si>
  <si>
    <t>Sept</t>
  </si>
  <si>
    <t>Jun</t>
  </si>
  <si>
    <t>Line 6 - Includes payments made to EPRI that constitute annual membership dues (Account 930.2), all Regulatory Commission Expenses (Account 928), and</t>
  </si>
  <si>
    <t xml:space="preserve">   amounts posted to an A &amp; G account for non-safety related advertising (Account 930.1).  Line 7 - Regulatory Commission Expenses (Account 928) directly </t>
  </si>
  <si>
    <t xml:space="preserve">   related to transmission service, RTO filings, or transmission siting.</t>
  </si>
  <si>
    <t>Includes other debt service adjustments associated with prior debt issues, capitalized leases and other misc debt issues.  Transmission's share of other debt service adjustments is through direct assignment.</t>
  </si>
  <si>
    <t>Description/Allocation Basis</t>
  </si>
  <si>
    <t xml:space="preserve">Note A:  </t>
  </si>
  <si>
    <t>Note B:</t>
  </si>
  <si>
    <t>See Note A below</t>
  </si>
  <si>
    <t>See Note B below</t>
  </si>
  <si>
    <t>Long-term debt interest expense posted for GAAP purposes, but backed out in current year for rate making purposes as amounts are not paid in current year but built into future debt service payments.  See Note A for further details.</t>
  </si>
  <si>
    <t>Annual principal payments on short-term debt and other interest expense are derived using a comprehensive write-off schedule for all projects funded with short-term debt.  Transmission's share of debt is based on the amount specifically used to fund transmission projects.  Transmission's share of general plant projects funded with short-term debt is determined on a project-by-project basis.</t>
  </si>
  <si>
    <t>Annual principal and interest payments for long-term debt are based on debt service schedules.  Transmission's share of debt is based on the amount applicable to transmission projects. Transmission's share of general plant projects funded with long-term debt is determined on a project-by-project basis.</t>
  </si>
  <si>
    <t>Interest income is derived from investments in the revenue and debt service funds.  Transmission's share of interest income is the allocable share of how each of these funds are ultimately used (revenue fund used to pay expenses; debt service funds used to pay debt).</t>
  </si>
  <si>
    <t xml:space="preserve">     Subtotal Debt Service</t>
  </si>
  <si>
    <t>ATRR for Economic &amp; Requested Upgrades</t>
  </si>
  <si>
    <t>Reference Worksheet/Note</t>
  </si>
  <si>
    <t xml:space="preserve">GROSS REVENUE REQUIREMENT        </t>
  </si>
  <si>
    <t>(Note F)</t>
  </si>
  <si>
    <t xml:space="preserve">TAXES OTHER THAN INCOME TAXES </t>
  </si>
  <si>
    <t>ACCOUNT 454 (RENT FROM ELECTRIC PROPERTY)</t>
  </si>
  <si>
    <t>(Note H)</t>
  </si>
  <si>
    <t>Total Load Dispatch &amp; Scheduling (Account 561)</t>
  </si>
  <si>
    <t>Worksheet G (Note B)</t>
  </si>
  <si>
    <t>Worksheet F, 15.E</t>
  </si>
  <si>
    <t xml:space="preserve">TOTAL REVENUE CREDITS </t>
  </si>
  <si>
    <t xml:space="preserve">TOTAL O&amp;M </t>
  </si>
  <si>
    <t xml:space="preserve">     Less: EPRI &amp; Reg. Comm. Exp.  &amp; Non-safety Ad</t>
  </si>
  <si>
    <t>(Note D)</t>
  </si>
  <si>
    <t xml:space="preserve">     Plus: Transmission Related Reg.Comm. Expense </t>
  </si>
  <si>
    <t>(Note E)</t>
  </si>
  <si>
    <t xml:space="preserve">TOTAL DEBT SERVICE </t>
  </si>
  <si>
    <t xml:space="preserve">SUBTOTAL  </t>
  </si>
  <si>
    <t xml:space="preserve">SUBTOTAL - REV.  REQUIREMENTS  </t>
  </si>
  <si>
    <t xml:space="preserve">SUBTOTAL - REV.  REQTS BEFORE FERC INCENTIVE </t>
  </si>
  <si>
    <t xml:space="preserve">REVENUE  REQUIREMENTS </t>
  </si>
  <si>
    <t xml:space="preserve">TOTAL OTHER TAXES  </t>
  </si>
  <si>
    <t xml:space="preserve">Difference </t>
  </si>
  <si>
    <t xml:space="preserve">Total </t>
  </si>
  <si>
    <t xml:space="preserve">  Ancillary Revenues (Schedule 1)</t>
  </si>
  <si>
    <t>NPPD populates the formula rate using actual costs and divisor billing units for Year 1</t>
  </si>
  <si>
    <t>Calculate the difference between the Actual Revenue Requirements per the formula rate calculated in Step 7 and Actual Revenues (Note A)</t>
  </si>
  <si>
    <t>Zonal ATRR</t>
  </si>
  <si>
    <t>BPU</t>
  </si>
  <si>
    <t>EU</t>
  </si>
  <si>
    <t>RU</t>
  </si>
  <si>
    <t>Actual Revenues (Note A)</t>
  </si>
  <si>
    <t>Interest Calculation (Note D)</t>
  </si>
  <si>
    <t>(line 15 / line 16 * line 17)</t>
  </si>
  <si>
    <t>Interest Rate per 18 C.F.R. 35.19a</t>
  </si>
  <si>
    <t>Applicable Interest Rate for True-Up (minimum of lines 18 and 19)</t>
  </si>
  <si>
    <t>True-Up Amount (line 14)</t>
  </si>
  <si>
    <t>Interest on True-up Amount ([Applicable Interest Rate / 12 months]*24 months]</t>
  </si>
  <si>
    <t>True-up Adjustment (Note C)</t>
  </si>
  <si>
    <t>Notes:</t>
  </si>
  <si>
    <t xml:space="preserve">For Zonal ATRR and Schedule 1, NPPD to calculate Actual Revenues by applying the Year 1 rates from Step 3 to the actual loads included in the divisor for Year 1 in Step 7.  For Base Plan Upgrades (BPU), Economic Upgrades (EU), and Requested Upgrades (RU),  the Actual Revenues are those NPPD receives during Year 1. </t>
  </si>
  <si>
    <t>The amounts shown are for a full 12 month year, if the year is a partial year, divide the resultant True-Up amount by 12 and multiply by the months in the partial year.</t>
  </si>
  <si>
    <t>Rate to be based on Jan-July actual data for current year.</t>
  </si>
  <si>
    <t>Administrative &amp; General (A &amp; G) expenses are derived and dependent upon the specific department or functional area incurring the cost (e.g. Finance &amp; Accounting, Human Resources, etc.).  Costs incurred by each of these A &amp; G departments are posted to "cost collectors".  Costs are broken down into the FERC accounts listed above based on type  (e.g. Salaries - FERC 920; Outside Services - FERC 923, etc.).  Cost drivers are determined for each A &amp; G department and/or cost (e.g. Human Resources - # of employees; Property Insurance - Utility Plant in Service) and an allocation basis is assigned.  Several allocation bases are used to allocate A &amp; G costs.  The most common allocation basis used is a three-factor formula that uses a combination of O &amp; M expenses, # of employees, and Utility Plant in Service. FERC Account 922 includes A&amp;G costs transferred to capital projects.  Transmission's applicable share of these credits is based on the cash flow of Transmission projects.</t>
  </si>
  <si>
    <t>Base Plan Upgrade</t>
  </si>
  <si>
    <t>Requested</t>
  </si>
  <si>
    <t>ARR w/Incentive (Incl. True-Up)</t>
  </si>
  <si>
    <t>ARR w/o Incentive           (Revenue Credit)</t>
  </si>
  <si>
    <t>Less: Base Plan Upgrades (w/o incentives)</t>
  </si>
  <si>
    <t>BASE PLAN UPGRADES ATRR FOR SPP COLLECTION UNDER SCHEDULE 11</t>
  </si>
  <si>
    <t>Actual Revenue Rec'd</t>
  </si>
  <si>
    <t>Revenue Requirements</t>
  </si>
  <si>
    <t>ARR w/ Incentive              (Before True-Up)</t>
  </si>
  <si>
    <t>Less: Revenue Credit for transmission service not included in the divisor</t>
  </si>
  <si>
    <t>Prior Year   True-Up Adj. (Worksheet K)</t>
  </si>
  <si>
    <t>True-Up Adj. (Before Interest)</t>
  </si>
  <si>
    <t>True-Up Adj. (Incl. Interest)</t>
  </si>
  <si>
    <t>Alloc #</t>
  </si>
  <si>
    <t xml:space="preserve">Total District </t>
  </si>
  <si>
    <t>Transmission Amt</t>
  </si>
  <si>
    <t>Annual Depreciation</t>
  </si>
  <si>
    <t>X Weighted Cost of Capital (See Note)</t>
  </si>
  <si>
    <t xml:space="preserve">Note:  </t>
  </si>
  <si>
    <t>*</t>
  </si>
  <si>
    <t>**</t>
  </si>
  <si>
    <t xml:space="preserve">  Total - Return on Net Plant</t>
  </si>
  <si>
    <t>Total - Cash Basis Approach</t>
  </si>
  <si>
    <t>Difference - Regulatory vs Cash Basis</t>
  </si>
  <si>
    <t xml:space="preserve">*  </t>
  </si>
  <si>
    <t xml:space="preserve">**  </t>
  </si>
  <si>
    <t>Total - Regulatory Approach</t>
  </si>
  <si>
    <t>Calculation of Weighted Cost of Capital</t>
  </si>
  <si>
    <t>A&amp;G - using NPPD Allocation Methodologies</t>
  </si>
  <si>
    <t>Debt Service</t>
  </si>
  <si>
    <t xml:space="preserve">Construction from Revenue </t>
  </si>
  <si>
    <t>NPPD Cash Basis Approach</t>
  </si>
  <si>
    <t>of Capital %</t>
  </si>
  <si>
    <t>Breakeven ROE  ***</t>
  </si>
  <si>
    <t xml:space="preserve">***  </t>
  </si>
  <si>
    <t xml:space="preserve">Typical allowable return on equity for Investor Owned Utility by FERC. </t>
  </si>
  <si>
    <t>A&amp;G Comparison</t>
  </si>
  <si>
    <t>Capital Recovery Comparison</t>
  </si>
  <si>
    <t>Worksheet J, Line 15</t>
  </si>
  <si>
    <t>X Factor to Remove Stepdown Transformation ****</t>
  </si>
  <si>
    <t xml:space="preserve">****  </t>
  </si>
  <si>
    <t>Debt Service and Construction from Revenue included in revenue requirements include transmission plant related to stepdown transformation facilities that are excluded under</t>
  </si>
  <si>
    <t>the SPP OATT.</t>
  </si>
  <si>
    <t>Total Debt Service &amp; Construction from Revenue</t>
  </si>
  <si>
    <t>Bloomfield Wind Generation Interconnection, Delivery &amp; Facilities</t>
  </si>
  <si>
    <t>Grand Island 345/230 kV New Third Transformer</t>
  </si>
  <si>
    <t>Electric Transmission Reliability (ETR) - Phase I</t>
  </si>
  <si>
    <t>Electric Transmission Reliability (ETR) - Phase II</t>
  </si>
  <si>
    <t>Jeffrey - Gothenburg 115 kV Line Upgrade</t>
  </si>
  <si>
    <t>/2009</t>
  </si>
  <si>
    <t>/2008</t>
  </si>
  <si>
    <t>/2010</t>
  </si>
  <si>
    <t>Worksheet A, 14.D</t>
  </si>
  <si>
    <t>/2011</t>
  </si>
  <si>
    <t>30204-50211 Valentine 115 kV Capacitor Bank</t>
  </si>
  <si>
    <t>818-11080 Line - Loup City - North Loup,Refurb L1188</t>
  </si>
  <si>
    <t>30200-50207 Petersburg 115 kV 15MVAR Cap. Bank</t>
  </si>
  <si>
    <t xml:space="preserve">     Total Transmission Operation Exp</t>
  </si>
  <si>
    <t>/2012</t>
  </si>
  <si>
    <t>30206-50213 Gordon 115 kV 9 MVAR Cap Bank</t>
  </si>
  <si>
    <t>30236-50248 Kearney 115 kV 36 MVAR Cap Bank</t>
  </si>
  <si>
    <t>629-11151   Line - Twin Church-South Sioux City 115 kV (Circuit 1)</t>
  </si>
  <si>
    <t>629-11152   Line - Twin Church-South Sioux City 115kV (Circuit 2)</t>
  </si>
  <si>
    <t>605-10775   North Platte New 230/115 kV T9 Transformer</t>
  </si>
  <si>
    <t>603-10772   Steele City - Kansas Border 115 kV Line</t>
  </si>
  <si>
    <t>817-11079   Spalding-Albion, Refurb L1192B</t>
  </si>
  <si>
    <t>818-11080 Substation - Loup City/North Loup 115kV</t>
  </si>
  <si>
    <t>/2013</t>
  </si>
  <si>
    <t>MEAN_ACJ</t>
  </si>
  <si>
    <t xml:space="preserve">749-10986 Line - Maloney - North Platte 115 kV
</t>
  </si>
  <si>
    <t>30285 - 50319 Ogallala 230/115 336 MVA XFMR</t>
  </si>
  <si>
    <t>708 - 10942 Axtell - Kansas border 345 kV project</t>
  </si>
  <si>
    <t>30237 - 50249 Holdrege 115 kV 18MVAR Cap Bank</t>
  </si>
  <si>
    <t>30207-50214 Device - Cozad 115 kV 18MVAR Cap Bank</t>
  </si>
  <si>
    <t>/2014</t>
  </si>
  <si>
    <t>816 - 11078 Uprate 1383 - Albion-Genoa Line</t>
  </si>
  <si>
    <t>817-11079   Substation-Albion 115kV</t>
  </si>
  <si>
    <t>Economic</t>
  </si>
  <si>
    <t>Project C</t>
  </si>
  <si>
    <t>Balanced Portfolio</t>
  </si>
  <si>
    <t>1094-11438 Canaday - Lexington 115 kV CKT 1</t>
  </si>
  <si>
    <t>30566-50704 Substation &amp; Line - Upgrade North Platte-Maxwell 115 kV</t>
  </si>
  <si>
    <t>/2015</t>
  </si>
  <si>
    <t>30567-50705 TERM 5 - Spalding 15MVAR Capacitor Bank</t>
  </si>
  <si>
    <t>30374-50441 Neligh 345 kV Substation, 345/115kV Transformer</t>
  </si>
  <si>
    <t>30374-50621 Neligh 115 kV, 115 kV Line Rebuilds, 115 kV Substation Upgrades</t>
  </si>
  <si>
    <t>/2016</t>
  </si>
  <si>
    <t>30374-50440 Substation &amp; Line - 345 kV - Neligh to Hoskins Project</t>
  </si>
  <si>
    <t xml:space="preserve">Debt based on the 12/31/2015 values </t>
  </si>
  <si>
    <t>Determined by dividing Total District Interest Expense ($80,485,000) by Total District Debt ($1,587,850,000)</t>
  </si>
  <si>
    <t>Tri-State</t>
  </si>
  <si>
    <t>Tri-State RMR</t>
  </si>
  <si>
    <t xml:space="preserve">30496-50616 Substation &amp; Line - Stegall 345 kV Substation </t>
  </si>
  <si>
    <t>/2017</t>
  </si>
  <si>
    <t>30496-50608 Substation &amp; Line - Stegall 345/115 kV Transformer</t>
  </si>
  <si>
    <t>30496-50609 Substation &amp; Line - 115 kV Line from Stegall to Scottsbluff, Scottsbluff 115 kV Upgrades</t>
  </si>
  <si>
    <t>Rushmore</t>
  </si>
  <si>
    <t>Based on NPPD Monthly Transmission System Firm Peak Demands for 12-Months Actual Loads (July 2015 - June 2016).</t>
  </si>
  <si>
    <t>For the 12 months ended 12/31/2017</t>
  </si>
  <si>
    <t>Transmission Assets - 12/31/2015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</si>
</sst>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0"/>
    <numFmt numFmtId="166" formatCode="_(* #,##0_);_(* \(#,##0\);_(* &quot;-&quot;??_);_(@_)"/>
    <numFmt numFmtId="167" formatCode="[$-409]mmmm\-yy;@"/>
    <numFmt numFmtId="168" formatCode="&quot;$&quot;#,##0.00"/>
    <numFmt numFmtId="169" formatCode="_(&quot;$&quot;* #,##0_);_(&quot;$&quot;* \(#,##0\);_(&quot;$&quot;* &quot;-&quot;??_);_(@_)"/>
    <numFmt numFmtId="170" formatCode="0.00000"/>
    <numFmt numFmtId="171" formatCode="&quot;$&quot;#,##0.000"/>
    <numFmt numFmtId="172" formatCode="0.0000"/>
    <numFmt numFmtId="173" formatCode="#,##0.00000"/>
    <numFmt numFmtId="174" formatCode="0.000%"/>
    <numFmt numFmtId="175" formatCode="0.000"/>
    <numFmt numFmtId="176" formatCode="0.0%"/>
    <numFmt numFmtId="177" formatCode="0.000000000"/>
    <numFmt numFmtId="178" formatCode="0.000000"/>
    <numFmt numFmtId="179" formatCode="0.00000000%"/>
    <numFmt numFmtId="180" formatCode="0.0000%"/>
    <numFmt numFmtId="181" formatCode="_(* #,##0.000_);_(* \(#,##0.000\);_(* &quot;-&quot;??_);_(@_)"/>
    <numFmt numFmtId="182" formatCode="General_)"/>
    <numFmt numFmtId="183" formatCode="h:mm;@"/>
    <numFmt numFmtId="184" formatCode="#,##0.\ "/>
    <numFmt numFmtId="185" formatCode="mm/dd/yy"/>
  </numFmts>
  <fonts count="9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b/>
      <sz val="12"/>
      <name val="Arial"/>
      <family val="2"/>
    </font>
    <font>
      <u/>
      <sz val="10"/>
      <name val="Arial"/>
      <family val="2"/>
    </font>
    <font>
      <u val="singleAccounting"/>
      <sz val="10"/>
      <name val="Arial"/>
      <family val="2"/>
    </font>
    <font>
      <sz val="11"/>
      <name val="Arial"/>
      <family val="2"/>
    </font>
    <font>
      <sz val="12"/>
      <name val="Arial"/>
      <family val="2"/>
    </font>
    <font>
      <sz val="12"/>
      <name val="Arial MT"/>
    </font>
    <font>
      <b/>
      <u/>
      <sz val="12"/>
      <name val="Arial MT"/>
    </font>
    <font>
      <b/>
      <sz val="14"/>
      <name val="Arial"/>
      <family val="2"/>
    </font>
    <font>
      <b/>
      <sz val="9"/>
      <name val="Arial"/>
      <family val="2"/>
    </font>
    <font>
      <sz val="9"/>
      <name val="Arial"/>
      <family val="2"/>
    </font>
    <font>
      <b/>
      <sz val="14"/>
      <name val="Arial MT"/>
    </font>
    <font>
      <b/>
      <sz val="12"/>
      <name val="Arial MT"/>
    </font>
    <font>
      <u/>
      <sz val="12"/>
      <name val="Arial"/>
      <family val="2"/>
    </font>
    <font>
      <sz val="14"/>
      <name val="Arial MT"/>
    </font>
    <font>
      <sz val="16"/>
      <name val="Arial MT"/>
    </font>
    <font>
      <sz val="10"/>
      <name val="Arial MT"/>
    </font>
    <font>
      <sz val="8"/>
      <name val="Arial"/>
      <family val="2"/>
    </font>
    <font>
      <sz val="14"/>
      <name val="Arial"/>
      <family val="2"/>
    </font>
    <font>
      <i/>
      <sz val="10"/>
      <name val="Arial"/>
      <family val="2"/>
    </font>
    <font>
      <sz val="10"/>
      <color rgb="FFFF0000"/>
      <name val="Arial"/>
      <family val="2"/>
    </font>
    <font>
      <sz val="10"/>
      <name val="Helv"/>
    </font>
    <font>
      <b/>
      <sz val="11"/>
      <name val="Arial Narrow"/>
      <family val="2"/>
    </font>
    <font>
      <sz val="10"/>
      <name val="Arial Narrow"/>
      <family val="2"/>
    </font>
    <font>
      <sz val="11"/>
      <name val="Arial Narrow"/>
      <family val="2"/>
    </font>
    <font>
      <sz val="10"/>
      <color theme="1"/>
      <name val="Arial"/>
      <family val="2"/>
    </font>
    <font>
      <b/>
      <u/>
      <sz val="12"/>
      <name val="Arial"/>
      <family val="2"/>
    </font>
    <font>
      <b/>
      <sz val="10"/>
      <name val="Arial Narrow"/>
      <family val="2"/>
    </font>
    <font>
      <sz val="10"/>
      <name val="MS Sans Serif"/>
      <family val="2"/>
    </font>
    <font>
      <b/>
      <sz val="10"/>
      <name val="MS Sans Serif"/>
      <family val="2"/>
    </font>
    <font>
      <b/>
      <sz val="10"/>
      <color theme="1"/>
      <name val="Arial"/>
      <family val="2"/>
    </font>
    <font>
      <b/>
      <sz val="18"/>
      <color theme="3"/>
      <name val="Cambria"/>
      <family val="2"/>
      <scheme val="major"/>
    </font>
    <font>
      <sz val="10"/>
      <color theme="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1"/>
      <name val="Comic Sans MS"/>
      <family val="2"/>
    </font>
    <font>
      <b/>
      <sz val="12"/>
      <name val="Arial Narrow"/>
      <family val="2"/>
    </font>
    <font>
      <sz val="11"/>
      <name val="Calibri"/>
      <family val="2"/>
    </font>
  </fonts>
  <fills count="37">
    <fill>
      <patternFill patternType="none"/>
    </fill>
    <fill>
      <patternFill patternType="gray125"/>
    </fill>
    <fill>
      <patternFill patternType="solid">
        <fgColor theme="0" tint="-4.9989318521683403E-2"/>
        <bgColor indexed="64"/>
      </patternFill>
    </fill>
    <fill>
      <patternFill patternType="mediumGray">
        <fgColor indexed="22"/>
      </patternFill>
    </fill>
    <fill>
      <patternFill patternType="solid">
        <fgColor rgb="FFFFFF9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auto="1"/>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560">
    <xf numFmtId="0" fontId="0" fillId="0" borderId="0"/>
    <xf numFmtId="43" fontId="46" fillId="0" borderId="0" applyFont="0" applyFill="0" applyBorder="0" applyAlignment="0" applyProtection="0"/>
    <xf numFmtId="44" fontId="46" fillId="0" borderId="0" applyFont="0" applyFill="0" applyBorder="0" applyAlignment="0" applyProtection="0"/>
    <xf numFmtId="167" fontId="54" fillId="0" borderId="0" applyProtection="0"/>
    <xf numFmtId="9" fontId="46" fillId="0" borderId="0" applyFont="0" applyFill="0" applyBorder="0" applyAlignment="0" applyProtection="0"/>
    <xf numFmtId="0" fontId="46" fillId="0" borderId="0"/>
    <xf numFmtId="37" fontId="69" fillId="0" borderId="0"/>
    <xf numFmtId="0" fontId="46" fillId="0" borderId="0"/>
    <xf numFmtId="0" fontId="73" fillId="0" borderId="0"/>
    <xf numFmtId="43" fontId="73" fillId="0" borderId="0" applyFont="0" applyFill="0" applyBorder="0" applyAlignment="0" applyProtection="0"/>
    <xf numFmtId="44" fontId="73" fillId="0" borderId="0" applyFont="0" applyFill="0" applyBorder="0" applyAlignment="0" applyProtection="0"/>
    <xf numFmtId="9" fontId="73" fillId="0" borderId="0" applyFont="0" applyFill="0" applyBorder="0" applyAlignment="0" applyProtection="0"/>
    <xf numFmtId="0" fontId="45" fillId="0" borderId="0"/>
    <xf numFmtId="43" fontId="45" fillId="0" borderId="0" applyFont="0" applyFill="0" applyBorder="0" applyAlignment="0" applyProtection="0"/>
    <xf numFmtId="9" fontId="45" fillId="0" borderId="0" applyFont="0" applyFill="0" applyBorder="0" applyAlignment="0" applyProtection="0"/>
    <xf numFmtId="43" fontId="46" fillId="0" borderId="0" applyFont="0" applyFill="0" applyBorder="0" applyAlignment="0" applyProtection="0"/>
    <xf numFmtId="44" fontId="46" fillId="0" borderId="0" applyFont="0" applyFill="0" applyBorder="0" applyAlignment="0" applyProtection="0"/>
    <xf numFmtId="0" fontId="76" fillId="0" borderId="0" applyNumberFormat="0" applyFont="0" applyFill="0" applyBorder="0" applyAlignment="0" applyProtection="0">
      <alignment horizontal="left"/>
    </xf>
    <xf numFmtId="15" fontId="76" fillId="0" borderId="0" applyFont="0" applyFill="0" applyBorder="0" applyAlignment="0" applyProtection="0"/>
    <xf numFmtId="4" fontId="76" fillId="0" borderId="0" applyFont="0" applyFill="0" applyBorder="0" applyAlignment="0" applyProtection="0"/>
    <xf numFmtId="0" fontId="77" fillId="0" borderId="5">
      <alignment horizontal="center"/>
    </xf>
    <xf numFmtId="3" fontId="76" fillId="0" borderId="0" applyFont="0" applyFill="0" applyBorder="0" applyAlignment="0" applyProtection="0"/>
    <xf numFmtId="0" fontId="76" fillId="3" borderId="0" applyNumberFormat="0" applyFont="0" applyBorder="0" applyAlignment="0" applyProtection="0"/>
    <xf numFmtId="0" fontId="44" fillId="0" borderId="0"/>
    <xf numFmtId="43" fontId="73" fillId="0" borderId="0" applyFont="0" applyFill="0" applyBorder="0" applyAlignment="0" applyProtection="0"/>
    <xf numFmtId="43" fontId="73" fillId="0" borderId="0" applyFont="0" applyFill="0" applyBorder="0" applyAlignment="0" applyProtection="0"/>
    <xf numFmtId="0" fontId="73" fillId="0" borderId="0"/>
    <xf numFmtId="0" fontId="73" fillId="0" borderId="0"/>
    <xf numFmtId="0" fontId="43" fillId="0" borderId="0"/>
    <xf numFmtId="43" fontId="43" fillId="0" borderId="0" applyFont="0" applyFill="0" applyBorder="0" applyAlignment="0" applyProtection="0"/>
    <xf numFmtId="43" fontId="43" fillId="0" borderId="0" applyFont="0" applyFill="0" applyBorder="0" applyAlignment="0" applyProtection="0"/>
    <xf numFmtId="0" fontId="42" fillId="0" borderId="0"/>
    <xf numFmtId="43" fontId="42" fillId="0" borderId="0" applyFont="0" applyFill="0" applyBorder="0" applyAlignment="0" applyProtection="0"/>
    <xf numFmtId="0" fontId="41" fillId="0" borderId="0"/>
    <xf numFmtId="44" fontId="41" fillId="0" borderId="0" applyFont="0" applyFill="0" applyBorder="0" applyAlignment="0" applyProtection="0"/>
    <xf numFmtId="43" fontId="41" fillId="0" borderId="0" applyFont="0" applyFill="0" applyBorder="0" applyAlignment="0" applyProtection="0"/>
    <xf numFmtId="43" fontId="73" fillId="0" borderId="0" applyFont="0" applyFill="0" applyBorder="0" applyAlignment="0" applyProtection="0"/>
    <xf numFmtId="44" fontId="73" fillId="0" borderId="0" applyFont="0" applyFill="0" applyBorder="0" applyAlignment="0" applyProtection="0"/>
    <xf numFmtId="0" fontId="46" fillId="0" borderId="0"/>
    <xf numFmtId="9" fontId="7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182" fontId="69" fillId="0" borderId="0"/>
    <xf numFmtId="0" fontId="39" fillId="0" borderId="0"/>
    <xf numFmtId="0" fontId="40" fillId="0" borderId="0"/>
    <xf numFmtId="0" fontId="39" fillId="0" borderId="0"/>
    <xf numFmtId="0" fontId="39" fillId="0" borderId="0"/>
    <xf numFmtId="0" fontId="40" fillId="0" borderId="0"/>
    <xf numFmtId="0" fontId="40" fillId="0" borderId="0"/>
    <xf numFmtId="43" fontId="38" fillId="0" borderId="0" applyFont="0" applyFill="0" applyBorder="0" applyAlignment="0" applyProtection="0"/>
    <xf numFmtId="0" fontId="36" fillId="0" borderId="0"/>
    <xf numFmtId="43" fontId="36" fillId="0" borderId="0" applyFont="0" applyFill="0" applyBorder="0" applyAlignment="0" applyProtection="0"/>
    <xf numFmtId="44" fontId="36" fillId="0" borderId="0" applyFont="0" applyFill="0" applyBorder="0" applyAlignment="0" applyProtection="0"/>
    <xf numFmtId="9" fontId="36" fillId="0" borderId="0" applyFont="0" applyFill="0" applyBorder="0" applyAlignment="0" applyProtection="0"/>
    <xf numFmtId="0" fontId="37" fillId="0" borderId="0"/>
    <xf numFmtId="43" fontId="37" fillId="0" borderId="0" applyFont="0" applyFill="0" applyBorder="0" applyAlignment="0" applyProtection="0"/>
    <xf numFmtId="9" fontId="37" fillId="0" borderId="0" applyFont="0" applyFill="0" applyBorder="0" applyAlignment="0" applyProtection="0"/>
    <xf numFmtId="0" fontId="35" fillId="0" borderId="0"/>
    <xf numFmtId="43" fontId="36" fillId="0" borderId="0" applyFont="0" applyFill="0" applyBorder="0" applyAlignment="0" applyProtection="0"/>
    <xf numFmtId="43" fontId="35" fillId="0" borderId="0" applyFont="0" applyFill="0" applyBorder="0" applyAlignment="0" applyProtection="0"/>
    <xf numFmtId="9"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35" fillId="0" borderId="0"/>
    <xf numFmtId="0" fontId="35" fillId="0" borderId="0"/>
    <xf numFmtId="0" fontId="35" fillId="0" borderId="0"/>
    <xf numFmtId="0" fontId="35" fillId="0" borderId="0"/>
    <xf numFmtId="9" fontId="35" fillId="0" borderId="0" applyFont="0" applyFill="0" applyBorder="0" applyAlignment="0" applyProtection="0"/>
    <xf numFmtId="0" fontId="34" fillId="0" borderId="0"/>
    <xf numFmtId="43" fontId="34" fillId="0" borderId="0" applyFont="0" applyFill="0" applyBorder="0" applyAlignment="0" applyProtection="0"/>
    <xf numFmtId="9" fontId="34"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0" fontId="33"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4" fontId="33" fillId="0" borderId="0" applyFont="0" applyFill="0" applyBorder="0" applyAlignment="0" applyProtection="0"/>
    <xf numFmtId="43" fontId="33" fillId="0" borderId="0" applyFont="0" applyFill="0" applyBorder="0" applyAlignment="0" applyProtection="0"/>
    <xf numFmtId="43" fontId="36" fillId="0" borderId="0" applyFont="0" applyFill="0" applyBorder="0" applyAlignment="0" applyProtection="0"/>
    <xf numFmtId="44"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0" fontId="36" fillId="0" borderId="0"/>
    <xf numFmtId="0" fontId="33" fillId="0" borderId="0"/>
    <xf numFmtId="0" fontId="36" fillId="0" borderId="0"/>
    <xf numFmtId="0" fontId="36" fillId="0" borderId="0"/>
    <xf numFmtId="0" fontId="33" fillId="0" borderId="0"/>
    <xf numFmtId="0" fontId="33" fillId="0" borderId="0"/>
    <xf numFmtId="43" fontId="36"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0" fontId="33"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0" fontId="33" fillId="0" borderId="0"/>
    <xf numFmtId="0" fontId="33" fillId="0" borderId="0"/>
    <xf numFmtId="0" fontId="33" fillId="0" borderId="0"/>
    <xf numFmtId="0" fontId="33" fillId="0" borderId="0"/>
    <xf numFmtId="9" fontId="33"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0" fontId="33" fillId="0" borderId="0"/>
    <xf numFmtId="44" fontId="33" fillId="0" borderId="0" applyFont="0" applyFill="0" applyBorder="0" applyAlignment="0" applyProtection="0"/>
    <xf numFmtId="43" fontId="33"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0" fontId="33"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4" fontId="33" fillId="0" borderId="0" applyFont="0" applyFill="0" applyBorder="0" applyAlignment="0" applyProtection="0"/>
    <xf numFmtId="43" fontId="33" fillId="0" borderId="0" applyFont="0" applyFill="0" applyBorder="0" applyAlignment="0" applyProtection="0"/>
    <xf numFmtId="43" fontId="36" fillId="0" borderId="0" applyFont="0" applyFill="0" applyBorder="0" applyAlignment="0" applyProtection="0"/>
    <xf numFmtId="44"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0" fontId="36" fillId="0" borderId="0"/>
    <xf numFmtId="0" fontId="33" fillId="0" borderId="0"/>
    <xf numFmtId="0" fontId="36" fillId="0" borderId="0"/>
    <xf numFmtId="0" fontId="36" fillId="0" borderId="0"/>
    <xf numFmtId="0" fontId="33" fillId="0" borderId="0"/>
    <xf numFmtId="0" fontId="33" fillId="0" borderId="0"/>
    <xf numFmtId="43" fontId="36"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0" fontId="33"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0" fontId="33" fillId="0" borderId="0"/>
    <xf numFmtId="0" fontId="33" fillId="0" borderId="0"/>
    <xf numFmtId="0" fontId="33" fillId="0" borderId="0"/>
    <xf numFmtId="9" fontId="33"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4"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9" fontId="33" fillId="0" borderId="0" applyFont="0" applyFill="0" applyBorder="0" applyAlignment="0" applyProtection="0"/>
    <xf numFmtId="0" fontId="33" fillId="0" borderId="0"/>
    <xf numFmtId="44" fontId="33" fillId="0" borderId="0" applyFont="0" applyFill="0" applyBorder="0" applyAlignment="0" applyProtection="0"/>
    <xf numFmtId="43" fontId="33" fillId="0" borderId="0" applyFont="0" applyFill="0" applyBorder="0" applyAlignment="0" applyProtection="0"/>
    <xf numFmtId="0" fontId="33" fillId="0" borderId="0"/>
    <xf numFmtId="44" fontId="33" fillId="0" borderId="0" applyFont="0" applyFill="0" applyBorder="0" applyAlignment="0" applyProtection="0"/>
    <xf numFmtId="43" fontId="33"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4" fontId="33" fillId="0" borderId="0" applyFont="0" applyFill="0" applyBorder="0" applyAlignment="0" applyProtection="0"/>
    <xf numFmtId="43" fontId="33"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4"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9" fontId="33" fillId="0" borderId="0" applyFont="0" applyFill="0" applyBorder="0" applyAlignment="0" applyProtection="0"/>
    <xf numFmtId="0" fontId="33" fillId="0" borderId="0"/>
    <xf numFmtId="44" fontId="33" fillId="0" borderId="0" applyFont="0" applyFill="0" applyBorder="0" applyAlignment="0" applyProtection="0"/>
    <xf numFmtId="43" fontId="33" fillId="0" borderId="0" applyFont="0" applyFill="0" applyBorder="0" applyAlignment="0" applyProtection="0"/>
    <xf numFmtId="0" fontId="33" fillId="0" borderId="0"/>
    <xf numFmtId="44" fontId="33" fillId="0" borderId="0" applyFont="0" applyFill="0" applyBorder="0" applyAlignment="0" applyProtection="0"/>
    <xf numFmtId="43" fontId="33"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4" fontId="33" fillId="0" borderId="0" applyFont="0" applyFill="0" applyBorder="0" applyAlignment="0" applyProtection="0"/>
    <xf numFmtId="43" fontId="33"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4"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9" fontId="33" fillId="0" borderId="0" applyFont="0" applyFill="0" applyBorder="0" applyAlignment="0" applyProtection="0"/>
    <xf numFmtId="0" fontId="33" fillId="0" borderId="0"/>
    <xf numFmtId="44" fontId="33" fillId="0" borderId="0" applyFont="0" applyFill="0" applyBorder="0" applyAlignment="0" applyProtection="0"/>
    <xf numFmtId="43" fontId="33" fillId="0" borderId="0" applyFont="0" applyFill="0" applyBorder="0" applyAlignment="0" applyProtection="0"/>
    <xf numFmtId="0" fontId="33" fillId="0" borderId="0"/>
    <xf numFmtId="44" fontId="33" fillId="0" borderId="0" applyFont="0" applyFill="0" applyBorder="0" applyAlignment="0" applyProtection="0"/>
    <xf numFmtId="43" fontId="33"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4" fontId="33" fillId="0" borderId="0" applyFont="0" applyFill="0" applyBorder="0" applyAlignment="0" applyProtection="0"/>
    <xf numFmtId="43" fontId="33"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4"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9" fontId="33" fillId="0" borderId="0" applyFont="0" applyFill="0" applyBorder="0" applyAlignment="0" applyProtection="0"/>
    <xf numFmtId="0" fontId="33" fillId="0" borderId="0"/>
    <xf numFmtId="44" fontId="33" fillId="0" borderId="0" applyFont="0" applyFill="0" applyBorder="0" applyAlignment="0" applyProtection="0"/>
    <xf numFmtId="43" fontId="33" fillId="0" borderId="0" applyFont="0" applyFill="0" applyBorder="0" applyAlignment="0" applyProtection="0"/>
    <xf numFmtId="0" fontId="33" fillId="0" borderId="0"/>
    <xf numFmtId="44" fontId="33" fillId="0" borderId="0" applyFont="0" applyFill="0" applyBorder="0" applyAlignment="0" applyProtection="0"/>
    <xf numFmtId="43" fontId="33"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4" fontId="33" fillId="0" borderId="0" applyFont="0" applyFill="0" applyBorder="0" applyAlignment="0" applyProtection="0"/>
    <xf numFmtId="43" fontId="33" fillId="0" borderId="0" applyFont="0" applyFill="0" applyBorder="0" applyAlignment="0" applyProtection="0"/>
    <xf numFmtId="0" fontId="32" fillId="0" borderId="0"/>
    <xf numFmtId="43" fontId="32" fillId="0" borderId="0" applyFont="0" applyFill="0" applyBorder="0" applyAlignment="0" applyProtection="0"/>
    <xf numFmtId="9"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9" fontId="32" fillId="0" borderId="0" applyFont="0" applyFill="0" applyBorder="0" applyAlignment="0" applyProtection="0"/>
    <xf numFmtId="0" fontId="32"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xf numFmtId="0" fontId="32" fillId="0" borderId="0"/>
    <xf numFmtId="0" fontId="32" fillId="0" borderId="0"/>
    <xf numFmtId="0" fontId="32" fillId="0" borderId="0"/>
    <xf numFmtId="9" fontId="32" fillId="0" borderId="0" applyFont="0" applyFill="0" applyBorder="0" applyAlignment="0" applyProtection="0"/>
    <xf numFmtId="0" fontId="31" fillId="0" borderId="0"/>
    <xf numFmtId="43" fontId="31" fillId="0" borderId="0" applyFont="0" applyFill="0" applyBorder="0" applyAlignment="0" applyProtection="0"/>
    <xf numFmtId="9"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4"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9" fontId="31" fillId="0" borderId="0" applyFont="0" applyFill="0" applyBorder="0" applyAlignment="0" applyProtection="0"/>
    <xf numFmtId="0" fontId="31"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1" fillId="0" borderId="0"/>
    <xf numFmtId="0" fontId="31" fillId="0" borderId="0"/>
    <xf numFmtId="0" fontId="31" fillId="0" borderId="0"/>
    <xf numFmtId="0" fontId="31" fillId="0" borderId="0"/>
    <xf numFmtId="9" fontId="31" fillId="0" borderId="0" applyFont="0" applyFill="0" applyBorder="0" applyAlignment="0" applyProtection="0"/>
    <xf numFmtId="0" fontId="30" fillId="0" borderId="0"/>
    <xf numFmtId="43" fontId="30" fillId="0" borderId="0" applyFont="0" applyFill="0" applyBorder="0" applyAlignment="0" applyProtection="0"/>
    <xf numFmtId="9" fontId="30" fillId="0" borderId="0" applyFont="0" applyFill="0" applyBorder="0" applyAlignment="0" applyProtection="0"/>
    <xf numFmtId="0" fontId="30" fillId="0" borderId="0"/>
    <xf numFmtId="0" fontId="30" fillId="0" borderId="0"/>
    <xf numFmtId="43" fontId="30" fillId="0" borderId="0" applyFont="0" applyFill="0" applyBorder="0" applyAlignment="0" applyProtection="0"/>
    <xf numFmtId="43" fontId="30" fillId="0" borderId="0" applyFont="0" applyFill="0" applyBorder="0" applyAlignment="0" applyProtection="0"/>
    <xf numFmtId="0" fontId="30" fillId="0" borderId="0"/>
    <xf numFmtId="43" fontId="30" fillId="0" borderId="0" applyFont="0" applyFill="0" applyBorder="0" applyAlignment="0" applyProtection="0"/>
    <xf numFmtId="0" fontId="30" fillId="0" borderId="0"/>
    <xf numFmtId="44"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9" fontId="30" fillId="0" borderId="0" applyFont="0" applyFill="0" applyBorder="0" applyAlignment="0" applyProtection="0"/>
    <xf numFmtId="0" fontId="30"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0" fontId="30" fillId="0" borderId="0"/>
    <xf numFmtId="9" fontId="30" fillId="0" borderId="0" applyFont="0" applyFill="0" applyBorder="0" applyAlignment="0" applyProtection="0"/>
    <xf numFmtId="0" fontId="29" fillId="0" borderId="0"/>
    <xf numFmtId="43"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3" fontId="29" fillId="0" borderId="0" applyFont="0" applyFill="0" applyBorder="0" applyAlignment="0" applyProtection="0"/>
    <xf numFmtId="0" fontId="29" fillId="0" borderId="0"/>
    <xf numFmtId="43" fontId="29" fillId="0" borderId="0" applyFont="0" applyFill="0" applyBorder="0" applyAlignment="0" applyProtection="0"/>
    <xf numFmtId="0" fontId="29" fillId="0" borderId="0"/>
    <xf numFmtId="44"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9" fontId="29" fillId="0" borderId="0" applyFont="0" applyFill="0" applyBorder="0" applyAlignment="0" applyProtection="0"/>
    <xf numFmtId="0" fontId="29"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9" fontId="29" fillId="0" borderId="0" applyFont="0" applyFill="0" applyBorder="0" applyAlignment="0" applyProtection="0"/>
    <xf numFmtId="0" fontId="28" fillId="0" borderId="0"/>
    <xf numFmtId="43" fontId="28" fillId="0" borderId="0" applyFont="0" applyFill="0" applyBorder="0" applyAlignment="0" applyProtection="0"/>
    <xf numFmtId="9" fontId="28" fillId="0" borderId="0" applyFont="0" applyFill="0" applyBorder="0" applyAlignment="0" applyProtection="0"/>
    <xf numFmtId="0" fontId="28" fillId="0" borderId="0"/>
    <xf numFmtId="43" fontId="28" fillId="0" borderId="0" applyFont="0" applyFill="0" applyBorder="0" applyAlignment="0" applyProtection="0"/>
    <xf numFmtId="9" fontId="28" fillId="0" borderId="0" applyFont="0" applyFill="0" applyBorder="0" applyAlignment="0" applyProtection="0"/>
    <xf numFmtId="0" fontId="79" fillId="0" borderId="0" applyNumberFormat="0" applyFill="0" applyBorder="0" applyAlignment="0" applyProtection="0"/>
    <xf numFmtId="0" fontId="81" fillId="0" borderId="27" applyNumberFormat="0" applyFill="0" applyAlignment="0" applyProtection="0"/>
    <xf numFmtId="0" fontId="36" fillId="19" borderId="0" applyNumberFormat="0" applyBorder="0" applyAlignment="0" applyProtection="0"/>
    <xf numFmtId="0" fontId="85" fillId="7" borderId="0" applyNumberFormat="0" applyBorder="0" applyAlignment="0" applyProtection="0"/>
    <xf numFmtId="9" fontId="46" fillId="0" borderId="0" applyFont="0" applyFill="0" applyBorder="0" applyAlignment="0" applyProtection="0"/>
    <xf numFmtId="185" fontId="46" fillId="0" borderId="0"/>
    <xf numFmtId="0" fontId="68" fillId="0" borderId="0" applyNumberFormat="0" applyFill="0" applyBorder="0" applyAlignment="0" applyProtection="0"/>
    <xf numFmtId="0" fontId="84" fillId="6" borderId="0" applyNumberFormat="0" applyBorder="0" applyAlignment="0" applyProtection="0"/>
    <xf numFmtId="0" fontId="27" fillId="0" borderId="0"/>
    <xf numFmtId="43" fontId="27" fillId="0" borderId="0" applyFont="0" applyFill="0" applyBorder="0" applyAlignment="0" applyProtection="0"/>
    <xf numFmtId="9" fontId="27" fillId="0" borderId="0" applyFont="0" applyFill="0" applyBorder="0" applyAlignment="0" applyProtection="0"/>
    <xf numFmtId="0" fontId="88" fillId="10" borderId="31" applyNumberFormat="0" applyAlignment="0" applyProtection="0"/>
    <xf numFmtId="0" fontId="82" fillId="0" borderId="28" applyNumberFormat="0" applyFill="0" applyAlignment="0" applyProtection="0"/>
    <xf numFmtId="185" fontId="46" fillId="0" borderId="0"/>
    <xf numFmtId="0" fontId="27" fillId="0" borderId="0"/>
    <xf numFmtId="0" fontId="87" fillId="9" borderId="30" applyNumberFormat="0" applyAlignment="0" applyProtection="0"/>
    <xf numFmtId="0" fontId="86" fillId="8" borderId="0" applyNumberFormat="0" applyBorder="0" applyAlignment="0" applyProtection="0"/>
    <xf numFmtId="44" fontId="46" fillId="0" borderId="0" applyFont="0" applyFill="0" applyBorder="0" applyAlignment="0" applyProtection="0"/>
    <xf numFmtId="185" fontId="46"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4" fontId="27" fillId="0" borderId="0" applyFont="0" applyFill="0" applyBorder="0" applyAlignment="0" applyProtection="0"/>
    <xf numFmtId="43" fontId="27" fillId="0" borderId="0" applyFont="0" applyFill="0" applyBorder="0" applyAlignment="0" applyProtection="0"/>
    <xf numFmtId="0" fontId="91" fillId="11" borderId="33" applyNumberFormat="0" applyAlignment="0" applyProtection="0"/>
    <xf numFmtId="0" fontId="83" fillId="0" borderId="0" applyNumberFormat="0" applyFill="0" applyBorder="0" applyAlignment="0" applyProtection="0"/>
    <xf numFmtId="0" fontId="46" fillId="0" borderId="0"/>
    <xf numFmtId="0" fontId="36" fillId="18" borderId="0" applyNumberFormat="0" applyBorder="0" applyAlignment="0" applyProtection="0"/>
    <xf numFmtId="0" fontId="80" fillId="16" borderId="0" applyNumberFormat="0" applyBorder="0" applyAlignment="0" applyProtection="0"/>
    <xf numFmtId="43" fontId="27" fillId="0" borderId="0" applyFont="0" applyFill="0" applyBorder="0" applyAlignment="0" applyProtection="0"/>
    <xf numFmtId="0" fontId="36" fillId="15" borderId="0" applyNumberFormat="0" applyBorder="0" applyAlignment="0" applyProtection="0"/>
    <xf numFmtId="0" fontId="80" fillId="13" borderId="0" applyNumberFormat="0" applyBorder="0" applyAlignment="0" applyProtection="0"/>
    <xf numFmtId="0" fontId="92" fillId="0" borderId="0" applyNumberForma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0" fontId="27" fillId="0" borderId="0"/>
    <xf numFmtId="43" fontId="46" fillId="0" borderId="0" applyFont="0" applyFill="0" applyBorder="0" applyAlignment="0" applyProtection="0"/>
    <xf numFmtId="0" fontId="46" fillId="0" borderId="0"/>
    <xf numFmtId="0" fontId="27" fillId="0" borderId="0"/>
    <xf numFmtId="0" fontId="27" fillId="0" borderId="0"/>
    <xf numFmtId="0" fontId="90" fillId="0" borderId="32" applyNumberFormat="0" applyFill="0" applyAlignment="0" applyProtection="0"/>
    <xf numFmtId="43" fontId="46" fillId="0" borderId="0" applyFont="0" applyFill="0" applyBorder="0" applyAlignment="0" applyProtection="0"/>
    <xf numFmtId="0" fontId="89" fillId="10" borderId="30" applyNumberFormat="0" applyAlignment="0" applyProtection="0"/>
    <xf numFmtId="0" fontId="83" fillId="0" borderId="29" applyNumberFormat="0" applyFill="0" applyAlignment="0" applyProtection="0"/>
    <xf numFmtId="0" fontId="27" fillId="0" borderId="0"/>
    <xf numFmtId="43" fontId="27" fillId="0" borderId="0" applyFont="0" applyFill="0" applyBorder="0" applyAlignment="0" applyProtection="0"/>
    <xf numFmtId="9" fontId="27" fillId="0" borderId="0" applyFont="0" applyFill="0" applyBorder="0" applyAlignment="0" applyProtection="0"/>
    <xf numFmtId="0" fontId="27" fillId="0" borderId="0"/>
    <xf numFmtId="0" fontId="80" fillId="17"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36" fillId="14" borderId="0" applyNumberFormat="0" applyBorder="0" applyAlignment="0" applyProtection="0"/>
    <xf numFmtId="0" fontId="78" fillId="0" borderId="35" applyNumberFormat="0" applyFill="0" applyAlignment="0" applyProtection="0"/>
    <xf numFmtId="0" fontId="36" fillId="12" borderId="34" applyNumberFormat="0" applyFont="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0" fontId="27" fillId="0" borderId="0"/>
    <xf numFmtId="0" fontId="27" fillId="0" borderId="0"/>
    <xf numFmtId="9" fontId="27" fillId="0" borderId="0" applyFont="0" applyFill="0" applyBorder="0" applyAlignment="0" applyProtection="0"/>
    <xf numFmtId="0" fontId="80" fillId="20" borderId="0" applyNumberFormat="0" applyBorder="0" applyAlignment="0" applyProtection="0"/>
    <xf numFmtId="0" fontId="80"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80" fillId="28" borderId="0" applyNumberFormat="0" applyBorder="0" applyAlignment="0" applyProtection="0"/>
    <xf numFmtId="0" fontId="80"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80" fillId="32" borderId="0" applyNumberFormat="0" applyBorder="0" applyAlignment="0" applyProtection="0"/>
    <xf numFmtId="0" fontId="80"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80" fillId="36" borderId="0" applyNumberFormat="0" applyBorder="0" applyAlignment="0" applyProtection="0"/>
    <xf numFmtId="0" fontId="81" fillId="0" borderId="27" applyNumberFormat="0" applyFill="0" applyAlignment="0" applyProtection="0"/>
    <xf numFmtId="0" fontId="82" fillId="0" borderId="28" applyNumberFormat="0" applyFill="0" applyAlignment="0" applyProtection="0"/>
    <xf numFmtId="0" fontId="83" fillId="0" borderId="29" applyNumberFormat="0" applyFill="0" applyAlignment="0" applyProtection="0"/>
    <xf numFmtId="0" fontId="83" fillId="0" borderId="0" applyNumberFormat="0" applyFill="0" applyBorder="0" applyAlignment="0" applyProtection="0"/>
    <xf numFmtId="0" fontId="84" fillId="6" borderId="0" applyNumberFormat="0" applyBorder="0" applyAlignment="0" applyProtection="0"/>
    <xf numFmtId="0" fontId="85" fillId="7" borderId="0" applyNumberFormat="0" applyBorder="0" applyAlignment="0" applyProtection="0"/>
    <xf numFmtId="0" fontId="86" fillId="8" borderId="0" applyNumberFormat="0" applyBorder="0" applyAlignment="0" applyProtection="0"/>
    <xf numFmtId="0" fontId="87" fillId="9" borderId="30" applyNumberFormat="0" applyAlignment="0" applyProtection="0"/>
    <xf numFmtId="0" fontId="88" fillId="10" borderId="31" applyNumberFormat="0" applyAlignment="0" applyProtection="0"/>
    <xf numFmtId="0" fontId="89" fillId="10" borderId="30" applyNumberFormat="0" applyAlignment="0" applyProtection="0"/>
    <xf numFmtId="0" fontId="90" fillId="0" borderId="32" applyNumberFormat="0" applyFill="0" applyAlignment="0" applyProtection="0"/>
    <xf numFmtId="0" fontId="91" fillId="11" borderId="33" applyNumberFormat="0" applyAlignment="0" applyProtection="0"/>
    <xf numFmtId="0" fontId="68" fillId="0" borderId="0" applyNumberFormat="0" applyFill="0" applyBorder="0" applyAlignment="0" applyProtection="0"/>
    <xf numFmtId="0" fontId="36" fillId="12" borderId="34" applyNumberFormat="0" applyFont="0" applyAlignment="0" applyProtection="0"/>
    <xf numFmtId="0" fontId="92" fillId="0" borderId="0" applyNumberFormat="0" applyFill="0" applyBorder="0" applyAlignment="0" applyProtection="0"/>
    <xf numFmtId="0" fontId="78" fillId="0" borderId="35" applyNumberFormat="0" applyFill="0" applyAlignment="0" applyProtection="0"/>
    <xf numFmtId="0" fontId="8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80" fillId="28" borderId="0" applyNumberFormat="0" applyBorder="0" applyAlignment="0" applyProtection="0"/>
    <xf numFmtId="0" fontId="80"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80" fillId="32" borderId="0" applyNumberFormat="0" applyBorder="0" applyAlignment="0" applyProtection="0"/>
    <xf numFmtId="0" fontId="80"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80" fillId="36" borderId="0" applyNumberFormat="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9" fontId="27" fillId="0" borderId="0" applyFont="0" applyFill="0" applyBorder="0" applyAlignment="0" applyProtection="0"/>
    <xf numFmtId="185" fontId="46" fillId="0" borderId="0"/>
    <xf numFmtId="0" fontId="36" fillId="0" borderId="0"/>
    <xf numFmtId="43" fontId="36" fillId="0" borderId="0" applyFont="0" applyFill="0" applyBorder="0" applyAlignment="0" applyProtection="0"/>
    <xf numFmtId="9" fontId="36" fillId="0" borderId="0" applyFont="0" applyFill="0" applyBorder="0" applyAlignment="0" applyProtection="0"/>
    <xf numFmtId="44" fontId="46" fillId="0" borderId="0" applyFont="0" applyFill="0" applyBorder="0" applyAlignment="0" applyProtection="0"/>
    <xf numFmtId="43" fontId="46" fillId="0" borderId="0" applyFont="0" applyFill="0" applyBorder="0" applyAlignment="0" applyProtection="0"/>
    <xf numFmtId="0" fontId="46" fillId="0" borderId="0"/>
    <xf numFmtId="9" fontId="46" fillId="0" borderId="0" applyFont="0" applyFill="0" applyBorder="0" applyAlignment="0" applyProtection="0"/>
    <xf numFmtId="43" fontId="46" fillId="0" borderId="0" applyFont="0" applyFill="0" applyBorder="0" applyAlignment="0" applyProtection="0"/>
    <xf numFmtId="44" fontId="46" fillId="0" borderId="0" applyFont="0" applyFill="0" applyBorder="0" applyAlignment="0" applyProtection="0"/>
    <xf numFmtId="0" fontId="36" fillId="12" borderId="34" applyNumberFormat="0" applyFont="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12" borderId="34" applyNumberFormat="0" applyFont="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4" fontId="27" fillId="0" borderId="0" applyFont="0" applyFill="0" applyBorder="0" applyAlignment="0" applyProtection="0"/>
    <xf numFmtId="43" fontId="27" fillId="0" borderId="0" applyFont="0" applyFill="0" applyBorder="0" applyAlignment="0" applyProtection="0"/>
    <xf numFmtId="9" fontId="27" fillId="0" borderId="0" applyFont="0" applyFill="0" applyBorder="0" applyAlignment="0" applyProtection="0"/>
    <xf numFmtId="0" fontId="27" fillId="0" borderId="0"/>
    <xf numFmtId="44" fontId="27" fillId="0" borderId="0" applyFont="0" applyFill="0" applyBorder="0" applyAlignment="0" applyProtection="0"/>
    <xf numFmtId="43" fontId="27" fillId="0" borderId="0" applyFont="0" applyFill="0" applyBorder="0" applyAlignment="0" applyProtection="0"/>
    <xf numFmtId="0" fontId="27" fillId="0" borderId="0"/>
    <xf numFmtId="44" fontId="27" fillId="0" borderId="0" applyFont="0" applyFill="0" applyBorder="0" applyAlignment="0" applyProtection="0"/>
    <xf numFmtId="43" fontId="27" fillId="0" borderId="0" applyFont="0" applyFill="0" applyBorder="0" applyAlignment="0" applyProtection="0"/>
    <xf numFmtId="0" fontId="27" fillId="0" borderId="0"/>
    <xf numFmtId="44" fontId="27" fillId="0" borderId="0" applyFont="0" applyFill="0" applyBorder="0" applyAlignment="0" applyProtection="0"/>
    <xf numFmtId="43" fontId="27" fillId="0" borderId="0" applyFont="0" applyFill="0" applyBorder="0" applyAlignment="0" applyProtection="0"/>
    <xf numFmtId="9"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0" fontId="27" fillId="0" borderId="0"/>
    <xf numFmtId="9" fontId="27" fillId="0" borderId="0" applyFont="0" applyFill="0" applyBorder="0" applyAlignment="0" applyProtection="0"/>
    <xf numFmtId="9" fontId="27" fillId="0" borderId="0" applyFont="0" applyFill="0" applyBorder="0" applyAlignment="0" applyProtection="0"/>
    <xf numFmtId="0" fontId="26" fillId="0" borderId="0"/>
    <xf numFmtId="43"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44"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9"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5" fillId="0" borderId="0"/>
    <xf numFmtId="43" fontId="25" fillId="0" borderId="0" applyFont="0" applyFill="0" applyBorder="0" applyAlignment="0" applyProtection="0"/>
    <xf numFmtId="9" fontId="25" fillId="0" borderId="0" applyFont="0" applyFill="0" applyBorder="0" applyAlignment="0" applyProtection="0"/>
    <xf numFmtId="0" fontId="25" fillId="0" borderId="0"/>
    <xf numFmtId="43" fontId="25" fillId="0" borderId="0" applyFont="0" applyFill="0" applyBorder="0" applyAlignment="0" applyProtection="0"/>
    <xf numFmtId="9" fontId="25" fillId="0" borderId="0" applyFont="0" applyFill="0" applyBorder="0" applyAlignment="0" applyProtection="0"/>
    <xf numFmtId="0" fontId="24" fillId="0" borderId="0"/>
    <xf numFmtId="43" fontId="24" fillId="0" borderId="0" applyFont="0" applyFill="0" applyBorder="0" applyAlignment="0" applyProtection="0"/>
    <xf numFmtId="9" fontId="24" fillId="0" borderId="0" applyFont="0" applyFill="0" applyBorder="0" applyAlignment="0" applyProtection="0"/>
    <xf numFmtId="0" fontId="24" fillId="0" borderId="0"/>
    <xf numFmtId="43" fontId="24" fillId="0" borderId="0" applyFont="0" applyFill="0" applyBorder="0" applyAlignment="0" applyProtection="0"/>
    <xf numFmtId="9" fontId="24"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44" fontId="22" fillId="0" borderId="0" applyFont="0" applyFill="0" applyBorder="0" applyAlignment="0" applyProtection="0"/>
    <xf numFmtId="43" fontId="22"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44" fontId="22" fillId="0" borderId="0" applyFont="0" applyFill="0" applyBorder="0" applyAlignment="0" applyProtection="0"/>
    <xf numFmtId="43" fontId="22" fillId="0" borderId="0" applyFont="0" applyFill="0" applyBorder="0" applyAlignment="0" applyProtection="0"/>
    <xf numFmtId="0" fontId="22" fillId="0" borderId="0"/>
    <xf numFmtId="44" fontId="22" fillId="0" borderId="0" applyFont="0" applyFill="0" applyBorder="0" applyAlignment="0" applyProtection="0"/>
    <xf numFmtId="43" fontId="22"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44" fontId="22" fillId="0" borderId="0" applyFont="0" applyFill="0" applyBorder="0" applyAlignment="0" applyProtection="0"/>
    <xf numFmtId="43" fontId="22"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44" fontId="22" fillId="0" borderId="0" applyFont="0" applyFill="0" applyBorder="0" applyAlignment="0" applyProtection="0"/>
    <xf numFmtId="43" fontId="22" fillId="0" borderId="0" applyFont="0" applyFill="0" applyBorder="0" applyAlignment="0" applyProtection="0"/>
    <xf numFmtId="0" fontId="22" fillId="0" borderId="0"/>
    <xf numFmtId="44" fontId="22" fillId="0" borderId="0" applyFont="0" applyFill="0" applyBorder="0" applyAlignment="0" applyProtection="0"/>
    <xf numFmtId="43" fontId="22"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44" fontId="22" fillId="0" borderId="0" applyFont="0" applyFill="0" applyBorder="0" applyAlignment="0" applyProtection="0"/>
    <xf numFmtId="43" fontId="22"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44" fontId="22" fillId="0" borderId="0" applyFont="0" applyFill="0" applyBorder="0" applyAlignment="0" applyProtection="0"/>
    <xf numFmtId="43" fontId="22" fillId="0" borderId="0" applyFont="0" applyFill="0" applyBorder="0" applyAlignment="0" applyProtection="0"/>
    <xf numFmtId="0" fontId="22" fillId="0" borderId="0"/>
    <xf numFmtId="44" fontId="22" fillId="0" borderId="0" applyFont="0" applyFill="0" applyBorder="0" applyAlignment="0" applyProtection="0"/>
    <xf numFmtId="43" fontId="22"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44" fontId="22" fillId="0" borderId="0" applyFont="0" applyFill="0" applyBorder="0" applyAlignment="0" applyProtection="0"/>
    <xf numFmtId="43" fontId="22"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44" fontId="22" fillId="0" borderId="0" applyFont="0" applyFill="0" applyBorder="0" applyAlignment="0" applyProtection="0"/>
    <xf numFmtId="43" fontId="22" fillId="0" borderId="0" applyFont="0" applyFill="0" applyBorder="0" applyAlignment="0" applyProtection="0"/>
    <xf numFmtId="0" fontId="22" fillId="0" borderId="0"/>
    <xf numFmtId="44" fontId="22" fillId="0" borderId="0" applyFont="0" applyFill="0" applyBorder="0" applyAlignment="0" applyProtection="0"/>
    <xf numFmtId="43" fontId="22"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44" fontId="22" fillId="0" borderId="0" applyFont="0" applyFill="0" applyBorder="0" applyAlignment="0" applyProtection="0"/>
    <xf numFmtId="43" fontId="22"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43"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44"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0" fontId="22" fillId="0" borderId="0"/>
    <xf numFmtId="44" fontId="22" fillId="0" borderId="0" applyFont="0" applyFill="0" applyBorder="0" applyAlignment="0" applyProtection="0"/>
    <xf numFmtId="43" fontId="22" fillId="0" borderId="0" applyFont="0" applyFill="0" applyBorder="0" applyAlignment="0" applyProtection="0"/>
    <xf numFmtId="0" fontId="22" fillId="0" borderId="0"/>
    <xf numFmtId="44" fontId="22" fillId="0" borderId="0" applyFont="0" applyFill="0" applyBorder="0" applyAlignment="0" applyProtection="0"/>
    <xf numFmtId="43" fontId="22" fillId="0" borderId="0" applyFont="0" applyFill="0" applyBorder="0" applyAlignment="0" applyProtection="0"/>
    <xf numFmtId="0" fontId="22" fillId="0" borderId="0"/>
    <xf numFmtId="44"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0" fontId="22"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9" fontId="22" fillId="0" borderId="0" applyFont="0" applyFill="0" applyBorder="0" applyAlignment="0" applyProtection="0"/>
    <xf numFmtId="9" fontId="22"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21"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21"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21"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21"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46" fillId="0" borderId="0"/>
    <xf numFmtId="37" fontId="69" fillId="0" borderId="0"/>
    <xf numFmtId="0" fontId="21" fillId="0" borderId="0"/>
    <xf numFmtId="43" fontId="21" fillId="0" borderId="0" applyFont="0" applyFill="0" applyBorder="0" applyAlignment="0" applyProtection="0"/>
    <xf numFmtId="9" fontId="21" fillId="0" borderId="0" applyFont="0" applyFill="0" applyBorder="0" applyAlignment="0" applyProtection="0"/>
    <xf numFmtId="43" fontId="46" fillId="0" borderId="0" applyFont="0" applyFill="0" applyBorder="0" applyAlignment="0" applyProtection="0"/>
    <xf numFmtId="0" fontId="21" fillId="0" borderId="0"/>
    <xf numFmtId="43" fontId="21" fillId="0" borderId="0" applyFont="0" applyFill="0" applyBorder="0" applyAlignment="0" applyProtection="0"/>
    <xf numFmtId="9" fontId="21" fillId="0" borderId="0" applyFont="0" applyFill="0" applyBorder="0" applyAlignment="0" applyProtection="0"/>
    <xf numFmtId="0" fontId="21" fillId="0" borderId="0"/>
    <xf numFmtId="185" fontId="46" fillId="0" borderId="0"/>
    <xf numFmtId="43" fontId="21" fillId="0" borderId="0" applyFont="0" applyFill="0" applyBorder="0" applyAlignment="0" applyProtection="0"/>
    <xf numFmtId="185" fontId="46" fillId="0" borderId="0"/>
    <xf numFmtId="44" fontId="21" fillId="0" borderId="0" applyFont="0" applyFill="0" applyBorder="0" applyAlignment="0" applyProtection="0"/>
    <xf numFmtId="185" fontId="46" fillId="0" borderId="0"/>
    <xf numFmtId="44" fontId="46" fillId="0" borderId="0" applyFont="0" applyFill="0" applyBorder="0" applyAlignment="0" applyProtection="0"/>
    <xf numFmtId="44" fontId="46" fillId="0" borderId="0" applyFont="0" applyFill="0" applyBorder="0" applyAlignment="0" applyProtection="0"/>
    <xf numFmtId="185" fontId="46" fillId="0" borderId="0"/>
    <xf numFmtId="185" fontId="46" fillId="0" borderId="0"/>
    <xf numFmtId="185" fontId="46" fillId="0" borderId="0"/>
    <xf numFmtId="44" fontId="46" fillId="0" borderId="0" applyFont="0" applyFill="0" applyBorder="0" applyAlignment="0" applyProtection="0"/>
    <xf numFmtId="44" fontId="46" fillId="0" borderId="0" applyFont="0" applyFill="0" applyBorder="0" applyAlignment="0" applyProtection="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21" fillId="0" borderId="0"/>
    <xf numFmtId="43" fontId="21" fillId="0" borderId="0" applyFont="0" applyFill="0" applyBorder="0" applyAlignment="0" applyProtection="0"/>
    <xf numFmtId="44" fontId="21"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46" fillId="0" borderId="0"/>
    <xf numFmtId="3" fontId="46" fillId="0" borderId="0" applyFont="0" applyFill="0" applyBorder="0" applyProtection="0">
      <alignment horizontal="right"/>
    </xf>
    <xf numFmtId="176" fontId="46" fillId="0" borderId="0" applyFont="0" applyFill="0" applyBorder="0" applyProtection="0">
      <alignment horizontal="right"/>
    </xf>
    <xf numFmtId="0" fontId="21" fillId="0" borderId="0"/>
    <xf numFmtId="44"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36" fillId="0" borderId="0"/>
    <xf numFmtId="9"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54" fillId="0" borderId="0"/>
    <xf numFmtId="43" fontId="46" fillId="0" borderId="0" applyFont="0" applyFill="0" applyBorder="0" applyAlignment="0" applyProtection="0"/>
    <xf numFmtId="44" fontId="46" fillId="0" borderId="0" applyFont="0" applyFill="0" applyBorder="0" applyAlignment="0" applyProtection="0"/>
    <xf numFmtId="9" fontId="46"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185" fontId="46" fillId="0" borderId="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54" fillId="0" borderId="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43" fontId="93" fillId="0" borderId="0" applyFont="0" applyFill="0" applyBorder="0" applyAlignment="0" applyProtection="0"/>
    <xf numFmtId="0" fontId="93" fillId="0" borderId="0"/>
    <xf numFmtId="9" fontId="93" fillId="0" borderId="0" applyFont="0" applyFill="0" applyBorder="0" applyAlignment="0" applyProtection="0"/>
    <xf numFmtId="43" fontId="93" fillId="0" borderId="0" applyFont="0" applyFill="0" applyBorder="0" applyAlignment="0" applyProtection="0"/>
    <xf numFmtId="0" fontId="93" fillId="0" borderId="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43" fontId="93" fillId="0" borderId="0" applyFont="0" applyFill="0" applyBorder="0" applyAlignment="0" applyProtection="0"/>
    <xf numFmtId="0" fontId="93" fillId="0" borderId="0"/>
    <xf numFmtId="9" fontId="93" fillId="0" borderId="0" applyFont="0" applyFill="0" applyBorder="0" applyAlignment="0" applyProtection="0"/>
    <xf numFmtId="43" fontId="93" fillId="0" borderId="0" applyFont="0" applyFill="0" applyBorder="0" applyAlignment="0" applyProtection="0"/>
    <xf numFmtId="0" fontId="93" fillId="0" borderId="0"/>
    <xf numFmtId="9" fontId="93"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19" fillId="0" borderId="0"/>
    <xf numFmtId="44" fontId="19" fillId="0" borderId="0" applyFont="0" applyFill="0" applyBorder="0" applyAlignment="0" applyProtection="0"/>
    <xf numFmtId="9" fontId="19"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4"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4"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18"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4"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4"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9" fontId="18"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4"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4"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9" fontId="17" fillId="0" borderId="0" applyFont="0" applyFill="0" applyBorder="0" applyAlignment="0" applyProtection="0"/>
    <xf numFmtId="0" fontId="17" fillId="0" borderId="0"/>
    <xf numFmtId="0" fontId="16" fillId="0" borderId="0"/>
    <xf numFmtId="44"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4"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4"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9" fontId="16" fillId="0" borderId="0" applyFont="0" applyFill="0" applyBorder="0" applyAlignment="0" applyProtection="0"/>
    <xf numFmtId="0" fontId="15" fillId="0" borderId="0"/>
    <xf numFmtId="43" fontId="15" fillId="0" borderId="0" applyFont="0" applyFill="0" applyBorder="0" applyAlignment="0" applyProtection="0"/>
    <xf numFmtId="9" fontId="15" fillId="0" borderId="0" applyFont="0" applyFill="0" applyBorder="0" applyAlignment="0" applyProtection="0"/>
    <xf numFmtId="0" fontId="15" fillId="0" borderId="0"/>
    <xf numFmtId="43" fontId="15" fillId="0" borderId="0" applyFont="0" applyFill="0" applyBorder="0" applyAlignment="0" applyProtection="0"/>
    <xf numFmtId="9" fontId="15" fillId="0" borderId="0" applyFont="0" applyFill="0" applyBorder="0" applyAlignment="0" applyProtection="0"/>
    <xf numFmtId="0" fontId="14" fillId="0" borderId="0"/>
    <xf numFmtId="43" fontId="14" fillId="0" borderId="0" applyFont="0" applyFill="0" applyBorder="0" applyAlignment="0" applyProtection="0"/>
    <xf numFmtId="9" fontId="14" fillId="0" borderId="0" applyFont="0" applyFill="0" applyBorder="0" applyAlignment="0" applyProtection="0"/>
    <xf numFmtId="0" fontId="14" fillId="0" borderId="0"/>
    <xf numFmtId="43" fontId="14" fillId="0" borderId="0" applyFont="0" applyFill="0" applyBorder="0" applyAlignment="0" applyProtection="0"/>
    <xf numFmtId="9" fontId="14"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4"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6" fillId="0" borderId="0" applyFont="0" applyFill="0" applyBorder="0" applyAlignment="0" applyProtection="0"/>
    <xf numFmtId="43" fontId="46" fillId="0" borderId="0" applyFont="0" applyFill="0" applyBorder="0" applyAlignment="0" applyProtection="0"/>
    <xf numFmtId="44" fontId="46" fillId="0" borderId="0" applyFont="0" applyFill="0" applyBorder="0" applyAlignment="0" applyProtection="0"/>
    <xf numFmtId="185" fontId="46" fillId="0" borderId="0"/>
    <xf numFmtId="185" fontId="46" fillId="0" borderId="0"/>
    <xf numFmtId="185" fontId="46" fillId="0" borderId="0"/>
    <xf numFmtId="0" fontId="46" fillId="0" borderId="0"/>
    <xf numFmtId="0" fontId="46" fillId="0" borderId="0"/>
    <xf numFmtId="0" fontId="46" fillId="0" borderId="0"/>
    <xf numFmtId="185" fontId="46" fillId="0" borderId="0"/>
    <xf numFmtId="185" fontId="46"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185" fontId="4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185" fontId="46"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6" fillId="0" borderId="0" applyFont="0" applyFill="0" applyBorder="0" applyAlignment="0" applyProtection="0"/>
    <xf numFmtId="0" fontId="5" fillId="0" borderId="0"/>
    <xf numFmtId="0" fontId="5" fillId="0" borderId="0"/>
    <xf numFmtId="0" fontId="46"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46"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46"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585">
    <xf numFmtId="0" fontId="0" fillId="0" borderId="0" xfId="0"/>
    <xf numFmtId="0" fontId="49" fillId="0" borderId="0" xfId="0" applyFont="1"/>
    <xf numFmtId="0" fontId="49" fillId="0" borderId="0" xfId="0" applyFont="1" applyAlignment="1">
      <alignment horizontal="left"/>
    </xf>
    <xf numFmtId="0" fontId="50" fillId="0" borderId="0" xfId="0" applyFont="1" applyAlignment="1">
      <alignment horizontal="left"/>
    </xf>
    <xf numFmtId="0" fontId="49" fillId="0" borderId="0" xfId="0" applyFont="1" applyAlignment="1"/>
    <xf numFmtId="3" fontId="49" fillId="0" borderId="0" xfId="0" applyNumberFormat="1" applyFont="1" applyAlignment="1">
      <alignment horizontal="left"/>
    </xf>
    <xf numFmtId="164" fontId="49" fillId="0" borderId="0" xfId="0" applyNumberFormat="1" applyFont="1"/>
    <xf numFmtId="0" fontId="49" fillId="0" borderId="0" xfId="0" applyNumberFormat="1" applyFont="1" applyAlignment="1"/>
    <xf numFmtId="0" fontId="53" fillId="0" borderId="0" xfId="0" applyNumberFormat="1" applyFont="1"/>
    <xf numFmtId="166" fontId="53" fillId="0" borderId="0" xfId="1" applyNumberFormat="1" applyFont="1" applyAlignment="1"/>
    <xf numFmtId="0" fontId="53" fillId="0" borderId="0" xfId="0" applyNumberFormat="1" applyFont="1" applyFill="1"/>
    <xf numFmtId="0" fontId="56" fillId="0" borderId="0" xfId="0" applyNumberFormat="1" applyFont="1" applyAlignment="1"/>
    <xf numFmtId="0" fontId="53" fillId="0" borderId="0" xfId="0" applyNumberFormat="1" applyFont="1" applyAlignment="1"/>
    <xf numFmtId="0" fontId="54" fillId="0" borderId="0" xfId="0" applyNumberFormat="1" applyFont="1"/>
    <xf numFmtId="0" fontId="54" fillId="0" borderId="0" xfId="0" applyFont="1" applyAlignment="1"/>
    <xf numFmtId="3" fontId="53" fillId="0" borderId="0" xfId="0" applyNumberFormat="1" applyFont="1" applyAlignment="1"/>
    <xf numFmtId="0" fontId="56" fillId="0" borderId="0" xfId="0" applyNumberFormat="1" applyFont="1"/>
    <xf numFmtId="0" fontId="49" fillId="0" borderId="0" xfId="0" applyNumberFormat="1" applyFont="1"/>
    <xf numFmtId="0" fontId="56" fillId="0" borderId="0" xfId="0" applyNumberFormat="1" applyFont="1" applyFill="1"/>
    <xf numFmtId="3" fontId="56" fillId="0" borderId="0" xfId="0" applyNumberFormat="1" applyFont="1" applyAlignment="1">
      <alignment horizontal="left"/>
    </xf>
    <xf numFmtId="3" fontId="53" fillId="0" borderId="0" xfId="0" applyNumberFormat="1" applyFont="1"/>
    <xf numFmtId="164" fontId="53" fillId="0" borderId="0" xfId="0" applyNumberFormat="1" applyFont="1"/>
    <xf numFmtId="170" fontId="53" fillId="0" borderId="0" xfId="0" applyNumberFormat="1" applyFont="1" applyAlignment="1"/>
    <xf numFmtId="164" fontId="53" fillId="0" borderId="0" xfId="0" applyNumberFormat="1" applyFont="1" applyAlignment="1"/>
    <xf numFmtId="3" fontId="53" fillId="0" borderId="0" xfId="0" applyNumberFormat="1" applyFont="1" applyAlignment="1">
      <alignment horizontal="fill"/>
    </xf>
    <xf numFmtId="0" fontId="53" fillId="0" borderId="0" xfId="0" applyNumberFormat="1" applyFont="1" applyFill="1" applyAlignment="1"/>
    <xf numFmtId="3" fontId="53" fillId="0" borderId="0" xfId="0" applyNumberFormat="1" applyFont="1" applyFill="1" applyAlignment="1">
      <alignment horizontal="fill"/>
    </xf>
    <xf numFmtId="3" fontId="53" fillId="0" borderId="0" xfId="0" applyNumberFormat="1" applyFont="1" applyFill="1" applyAlignment="1"/>
    <xf numFmtId="170" fontId="53" fillId="0" borderId="0" xfId="0" applyNumberFormat="1" applyFont="1" applyFill="1" applyAlignment="1"/>
    <xf numFmtId="0" fontId="53" fillId="0" borderId="0" xfId="0" applyFont="1" applyAlignment="1"/>
    <xf numFmtId="0" fontId="54" fillId="0" borderId="0" xfId="0" applyNumberFormat="1" applyFont="1" applyFill="1"/>
    <xf numFmtId="0" fontId="54" fillId="0" borderId="0" xfId="0" applyFont="1" applyFill="1" applyAlignment="1"/>
    <xf numFmtId="172" fontId="53" fillId="0" borderId="0" xfId="0" applyNumberFormat="1" applyFont="1"/>
    <xf numFmtId="3" fontId="54" fillId="0" borderId="0" xfId="0" applyNumberFormat="1" applyFont="1" applyAlignment="1"/>
    <xf numFmtId="0" fontId="54" fillId="0" borderId="0" xfId="0" applyNumberFormat="1" applyFont="1" applyAlignment="1"/>
    <xf numFmtId="0" fontId="53" fillId="0" borderId="0" xfId="0" applyNumberFormat="1" applyFont="1" applyAlignment="1">
      <alignment horizontal="center"/>
    </xf>
    <xf numFmtId="49" fontId="53" fillId="0" borderId="0" xfId="0" applyNumberFormat="1" applyFont="1" applyAlignment="1">
      <alignment horizontal="center"/>
    </xf>
    <xf numFmtId="3" fontId="49" fillId="0" borderId="0" xfId="0" applyNumberFormat="1" applyFont="1" applyAlignment="1">
      <alignment horizontal="center"/>
    </xf>
    <xf numFmtId="3" fontId="49" fillId="0" borderId="0" xfId="0" applyNumberFormat="1" applyFont="1" applyAlignment="1">
      <alignment horizontal="right"/>
    </xf>
    <xf numFmtId="0" fontId="49" fillId="0" borderId="0" xfId="0" applyNumberFormat="1" applyFont="1" applyAlignment="1">
      <alignment horizontal="right"/>
    </xf>
    <xf numFmtId="0" fontId="49" fillId="0" borderId="1" xfId="0" applyFont="1" applyBorder="1" applyAlignment="1">
      <alignment horizontal="center"/>
    </xf>
    <xf numFmtId="0" fontId="49" fillId="0" borderId="1" xfId="0" applyNumberFormat="1" applyFont="1" applyBorder="1" applyAlignment="1">
      <alignment horizontal="center"/>
    </xf>
    <xf numFmtId="0" fontId="52" fillId="0" borderId="1" xfId="0" applyNumberFormat="1" applyFont="1" applyBorder="1" applyAlignment="1">
      <alignment horizontal="center"/>
    </xf>
    <xf numFmtId="173" fontId="53" fillId="0" borderId="0" xfId="0" applyNumberFormat="1" applyFont="1" applyAlignment="1"/>
    <xf numFmtId="0" fontId="53" fillId="0" borderId="0" xfId="0" applyFont="1" applyAlignment="1">
      <alignment horizontal="center"/>
    </xf>
    <xf numFmtId="3" fontId="53" fillId="0" borderId="0" xfId="0" applyNumberFormat="1" applyFont="1" applyFill="1" applyAlignment="1">
      <alignment horizontal="center"/>
    </xf>
    <xf numFmtId="3" fontId="53" fillId="0" borderId="0" xfId="0" applyNumberFormat="1" applyFont="1" applyAlignment="1">
      <alignment horizontal="center"/>
    </xf>
    <xf numFmtId="170" fontId="53" fillId="0" borderId="0" xfId="0" applyNumberFormat="1" applyFont="1" applyAlignment="1">
      <alignment horizontal="right"/>
    </xf>
    <xf numFmtId="174" fontId="53" fillId="0" borderId="0" xfId="0" applyNumberFormat="1" applyFont="1" applyAlignment="1">
      <alignment horizontal="center"/>
    </xf>
    <xf numFmtId="164" fontId="53" fillId="0" borderId="0" xfId="0" applyNumberFormat="1" applyFont="1" applyAlignment="1">
      <alignment horizontal="center"/>
    </xf>
    <xf numFmtId="0" fontId="53" fillId="0" borderId="0" xfId="0" applyFont="1" applyFill="1" applyAlignment="1"/>
    <xf numFmtId="165" fontId="53" fillId="0" borderId="0" xfId="0" applyNumberFormat="1" applyFont="1" applyAlignment="1">
      <alignment horizontal="center"/>
    </xf>
    <xf numFmtId="170" fontId="53" fillId="0" borderId="0" xfId="0" applyNumberFormat="1" applyFont="1" applyAlignment="1">
      <alignment horizontal="center"/>
    </xf>
    <xf numFmtId="3" fontId="53" fillId="0" borderId="0" xfId="0" applyNumberFormat="1" applyFont="1" applyFill="1" applyBorder="1" applyAlignment="1"/>
    <xf numFmtId="3" fontId="49" fillId="0" borderId="0" xfId="0" applyNumberFormat="1" applyFont="1" applyAlignment="1"/>
    <xf numFmtId="174" fontId="53" fillId="0" borderId="0" xfId="0" applyNumberFormat="1" applyFont="1" applyAlignment="1"/>
    <xf numFmtId="3" fontId="53" fillId="0" borderId="0" xfId="0" applyNumberFormat="1" applyFont="1" applyAlignment="1">
      <alignment horizontal="left"/>
    </xf>
    <xf numFmtId="0" fontId="53" fillId="0" borderId="0" xfId="0" applyNumberFormat="1" applyFont="1" applyBorder="1" applyAlignment="1"/>
    <xf numFmtId="0" fontId="53" fillId="0" borderId="0" xfId="0" applyNumberFormat="1" applyFont="1" applyBorder="1"/>
    <xf numFmtId="164" fontId="53" fillId="0" borderId="0" xfId="0" applyNumberFormat="1" applyFont="1" applyFill="1" applyBorder="1" applyProtection="1"/>
    <xf numFmtId="171" fontId="53" fillId="0" borderId="0" xfId="0" applyNumberFormat="1" applyFont="1"/>
    <xf numFmtId="0" fontId="61" fillId="0" borderId="0" xfId="0" applyNumberFormat="1" applyFont="1" applyAlignment="1"/>
    <xf numFmtId="164" fontId="53" fillId="0" borderId="0" xfId="0" applyNumberFormat="1" applyFont="1" applyFill="1" applyBorder="1" applyAlignment="1" applyProtection="1">
      <protection locked="0"/>
    </xf>
    <xf numFmtId="168" fontId="53" fillId="0" borderId="0" xfId="0" applyNumberFormat="1" applyFont="1" applyAlignment="1"/>
    <xf numFmtId="0" fontId="62" fillId="0" borderId="0" xfId="0" applyNumberFormat="1" applyFont="1" applyAlignment="1">
      <alignment horizontal="center"/>
    </xf>
    <xf numFmtId="0" fontId="62" fillId="0" borderId="0" xfId="0" applyNumberFormat="1" applyFont="1"/>
    <xf numFmtId="0" fontId="62" fillId="0" borderId="0" xfId="0" applyNumberFormat="1" applyFont="1" applyAlignment="1"/>
    <xf numFmtId="3" fontId="62" fillId="0" borderId="0" xfId="0" applyNumberFormat="1" applyFont="1" applyAlignment="1"/>
    <xf numFmtId="0" fontId="63" fillId="0" borderId="0" xfId="0" applyNumberFormat="1" applyFont="1"/>
    <xf numFmtId="3" fontId="63" fillId="0" borderId="0" xfId="0" applyNumberFormat="1" applyFont="1" applyAlignment="1"/>
    <xf numFmtId="0" fontId="62" fillId="0" borderId="5" xfId="0" applyNumberFormat="1" applyFont="1" applyBorder="1" applyAlignment="1">
      <alignment horizontal="center"/>
    </xf>
    <xf numFmtId="0" fontId="64" fillId="0" borderId="0" xfId="0" applyNumberFormat="1" applyFont="1"/>
    <xf numFmtId="0" fontId="64" fillId="0" borderId="0" xfId="0" applyFont="1" applyAlignment="1"/>
    <xf numFmtId="166" fontId="53" fillId="0" borderId="0" xfId="1" applyNumberFormat="1" applyFont="1" applyFill="1" applyAlignment="1"/>
    <xf numFmtId="166" fontId="53" fillId="0" borderId="0" xfId="1" applyNumberFormat="1" applyFont="1" applyFill="1"/>
    <xf numFmtId="0" fontId="49" fillId="0" borderId="0" xfId="0" applyFont="1" applyAlignment="1">
      <alignment horizontal="center"/>
    </xf>
    <xf numFmtId="0" fontId="58" fillId="0" borderId="0" xfId="0" applyFont="1" applyAlignment="1">
      <alignment horizontal="left"/>
    </xf>
    <xf numFmtId="0" fontId="48" fillId="0" borderId="0" xfId="0" applyFont="1" applyBorder="1"/>
    <xf numFmtId="0" fontId="47" fillId="0" borderId="0" xfId="0" applyFont="1" applyBorder="1"/>
    <xf numFmtId="166" fontId="53" fillId="0" borderId="0" xfId="1" applyNumberFormat="1" applyFont="1" applyFill="1" applyBorder="1" applyProtection="1"/>
    <xf numFmtId="166" fontId="53" fillId="0" borderId="0" xfId="1" applyNumberFormat="1" applyFont="1" applyFill="1" applyBorder="1" applyAlignment="1" applyProtection="1">
      <protection locked="0"/>
    </xf>
    <xf numFmtId="164" fontId="53" fillId="0" borderId="0" xfId="0" applyNumberFormat="1" applyFont="1" applyFill="1"/>
    <xf numFmtId="0" fontId="60" fillId="0" borderId="0" xfId="0" applyNumberFormat="1" applyFont="1" applyBorder="1" applyAlignment="1">
      <alignment horizontal="center"/>
    </xf>
    <xf numFmtId="0" fontId="46" fillId="0" borderId="0" xfId="0" applyFont="1"/>
    <xf numFmtId="0" fontId="46" fillId="0" borderId="0" xfId="0" applyFont="1" applyAlignment="1">
      <alignment horizontal="center"/>
    </xf>
    <xf numFmtId="166" fontId="46" fillId="0" borderId="0" xfId="1" applyNumberFormat="1" applyFont="1"/>
    <xf numFmtId="0" fontId="46" fillId="0" borderId="0" xfId="0" applyFont="1" applyAlignment="1">
      <alignment horizontal="left"/>
    </xf>
    <xf numFmtId="15" fontId="56" fillId="0" borderId="0" xfId="0" applyNumberFormat="1" applyFont="1" applyAlignment="1"/>
    <xf numFmtId="168" fontId="53" fillId="0" borderId="0" xfId="0" applyNumberFormat="1" applyFont="1" applyFill="1" applyAlignment="1">
      <alignment horizontal="right"/>
    </xf>
    <xf numFmtId="0" fontId="49" fillId="0" borderId="0" xfId="5" applyFont="1" applyAlignment="1">
      <alignment horizontal="left"/>
    </xf>
    <xf numFmtId="0" fontId="46" fillId="0" borderId="0" xfId="5" applyFont="1" applyAlignment="1">
      <alignment horizontal="center"/>
    </xf>
    <xf numFmtId="0" fontId="62" fillId="0" borderId="0" xfId="0" applyNumberFormat="1" applyFont="1" applyBorder="1" applyAlignment="1">
      <alignment horizontal="center"/>
    </xf>
    <xf numFmtId="164" fontId="53" fillId="0" borderId="0" xfId="0" quotePrefix="1" applyNumberFormat="1" applyFont="1" applyBorder="1" applyAlignment="1">
      <alignment horizontal="right"/>
    </xf>
    <xf numFmtId="3" fontId="53" fillId="0" borderId="0" xfId="0" applyNumberFormat="1" applyFont="1" applyFill="1" applyBorder="1"/>
    <xf numFmtId="0" fontId="53" fillId="0" borderId="0" xfId="0" applyFont="1" applyAlignment="1">
      <alignment horizontal="left"/>
    </xf>
    <xf numFmtId="164" fontId="46" fillId="0" borderId="0" xfId="0" applyNumberFormat="1" applyFont="1"/>
    <xf numFmtId="164" fontId="46" fillId="0" borderId="0" xfId="0" applyNumberFormat="1" applyFont="1" applyAlignment="1">
      <alignment horizontal="center"/>
    </xf>
    <xf numFmtId="15" fontId="53" fillId="0" borderId="0" xfId="0" applyNumberFormat="1" applyFont="1" applyAlignment="1">
      <alignment horizontal="center"/>
    </xf>
    <xf numFmtId="166" fontId="53" fillId="0" borderId="1" xfId="1" applyNumberFormat="1" applyFont="1" applyFill="1" applyBorder="1" applyAlignment="1"/>
    <xf numFmtId="0" fontId="46" fillId="0" borderId="0" xfId="0" applyNumberFormat="1" applyFont="1" applyFill="1" applyAlignment="1">
      <alignment horizontal="center"/>
    </xf>
    <xf numFmtId="166" fontId="53" fillId="0" borderId="1" xfId="1" applyNumberFormat="1" applyFont="1" applyFill="1" applyBorder="1"/>
    <xf numFmtId="0" fontId="53" fillId="0" borderId="0" xfId="0" applyNumberFormat="1" applyFont="1" applyBorder="1" applyAlignment="1">
      <alignment horizontal="left"/>
    </xf>
    <xf numFmtId="0" fontId="53" fillId="0" borderId="0" xfId="0" applyFont="1" applyFill="1" applyAlignment="1">
      <alignment horizontal="left"/>
    </xf>
    <xf numFmtId="3" fontId="53" fillId="0" borderId="0" xfId="0" applyNumberFormat="1" applyFont="1" applyFill="1" applyAlignment="1">
      <alignment horizontal="left"/>
    </xf>
    <xf numFmtId="0" fontId="59" fillId="0" borderId="0" xfId="0" applyNumberFormat="1" applyFont="1"/>
    <xf numFmtId="0" fontId="46" fillId="0" borderId="0" xfId="0" applyFont="1" applyAlignment="1">
      <alignment horizontal="right"/>
    </xf>
    <xf numFmtId="169" fontId="53" fillId="0" borderId="8" xfId="2" applyNumberFormat="1" applyFont="1" applyBorder="1"/>
    <xf numFmtId="169" fontId="53" fillId="0" borderId="0" xfId="2" quotePrefix="1" applyNumberFormat="1" applyFont="1" applyAlignment="1"/>
    <xf numFmtId="169" fontId="53" fillId="0" borderId="0" xfId="2" applyNumberFormat="1" applyFont="1" applyFill="1" applyAlignment="1"/>
    <xf numFmtId="169" fontId="53" fillId="0" borderId="0" xfId="2" applyNumberFormat="1" applyFont="1" applyAlignment="1"/>
    <xf numFmtId="169" fontId="53" fillId="0" borderId="1" xfId="2" applyNumberFormat="1" applyFont="1" applyBorder="1" applyAlignment="1"/>
    <xf numFmtId="169" fontId="53" fillId="0" borderId="0" xfId="2" applyNumberFormat="1" applyFont="1"/>
    <xf numFmtId="169" fontId="53" fillId="0" borderId="8" xfId="2" applyNumberFormat="1" applyFont="1" applyBorder="1" applyAlignment="1"/>
    <xf numFmtId="0" fontId="49" fillId="0" borderId="0" xfId="5" applyFont="1"/>
    <xf numFmtId="164" fontId="53" fillId="0" borderId="0" xfId="0" applyNumberFormat="1" applyFont="1" applyBorder="1" applyAlignment="1"/>
    <xf numFmtId="164" fontId="46" fillId="0" borderId="0" xfId="0" applyNumberFormat="1" applyFont="1" applyBorder="1" applyAlignment="1">
      <alignment horizontal="left"/>
    </xf>
    <xf numFmtId="0" fontId="46" fillId="0" borderId="0" xfId="0" applyFont="1" applyAlignment="1"/>
    <xf numFmtId="0" fontId="70" fillId="0" borderId="0" xfId="7" applyFont="1" applyFill="1" applyAlignment="1">
      <alignment horizontal="left"/>
    </xf>
    <xf numFmtId="0" fontId="71" fillId="0" borderId="0" xfId="7" applyFont="1" applyFill="1" applyAlignment="1">
      <alignment horizontal="center"/>
    </xf>
    <xf numFmtId="0" fontId="71" fillId="0" borderId="0" xfId="7" applyFont="1" applyFill="1"/>
    <xf numFmtId="0" fontId="72" fillId="0" borderId="0" xfId="7" applyFont="1" applyFill="1" applyAlignment="1">
      <alignment horizontal="center"/>
    </xf>
    <xf numFmtId="0" fontId="72" fillId="0" borderId="0" xfId="7" applyFont="1" applyFill="1"/>
    <xf numFmtId="0" fontId="72" fillId="0" borderId="0" xfId="7" applyFont="1" applyFill="1" applyAlignment="1">
      <alignment horizontal="left"/>
    </xf>
    <xf numFmtId="0" fontId="72" fillId="0" borderId="0" xfId="7" applyFont="1" applyFill="1" applyAlignment="1">
      <alignment horizontal="left" wrapText="1"/>
    </xf>
    <xf numFmtId="0" fontId="72" fillId="0" borderId="0" xfId="7" applyFont="1" applyAlignment="1">
      <alignment wrapText="1"/>
    </xf>
    <xf numFmtId="0" fontId="71" fillId="0" borderId="0" xfId="7" applyFont="1" applyAlignment="1">
      <alignment wrapText="1"/>
    </xf>
    <xf numFmtId="0" fontId="72" fillId="0" borderId="0" xfId="7" applyFont="1" applyAlignment="1"/>
    <xf numFmtId="0" fontId="71" fillId="0" borderId="0" xfId="7" applyFont="1" applyAlignment="1"/>
    <xf numFmtId="0" fontId="71" fillId="0" borderId="0" xfId="7" applyFont="1" applyFill="1" applyAlignment="1">
      <alignment horizontal="left"/>
    </xf>
    <xf numFmtId="166" fontId="72" fillId="0" borderId="0" xfId="7" applyNumberFormat="1" applyFont="1" applyFill="1"/>
    <xf numFmtId="169" fontId="72" fillId="0" borderId="0" xfId="7" applyNumberFormat="1" applyFont="1" applyFill="1"/>
    <xf numFmtId="169" fontId="72" fillId="0" borderId="0" xfId="2" applyNumberFormat="1" applyFont="1" applyFill="1"/>
    <xf numFmtId="166" fontId="72" fillId="0" borderId="0" xfId="1" applyNumberFormat="1" applyFont="1" applyFill="1" applyBorder="1" applyAlignment="1">
      <alignment wrapText="1"/>
    </xf>
    <xf numFmtId="42" fontId="72" fillId="0" borderId="0" xfId="7" applyNumberFormat="1" applyFont="1" applyFill="1" applyAlignment="1">
      <alignment horizontal="right"/>
    </xf>
    <xf numFmtId="0" fontId="72" fillId="0" borderId="0" xfId="7" applyFont="1" applyFill="1" applyAlignment="1"/>
    <xf numFmtId="169" fontId="72" fillId="0" borderId="0" xfId="7" applyNumberFormat="1" applyFont="1" applyFill="1" applyBorder="1" applyAlignment="1"/>
    <xf numFmtId="169" fontId="72" fillId="0" borderId="2" xfId="2" applyNumberFormat="1" applyFont="1" applyFill="1" applyBorder="1" applyAlignment="1">
      <alignment horizontal="right"/>
    </xf>
    <xf numFmtId="0" fontId="70" fillId="0" borderId="1" xfId="7" applyFont="1" applyFill="1" applyBorder="1" applyAlignment="1">
      <alignment horizontal="left"/>
    </xf>
    <xf numFmtId="0" fontId="72" fillId="0" borderId="1" xfId="7" applyFont="1" applyFill="1" applyBorder="1" applyAlignment="1">
      <alignment horizontal="center"/>
    </xf>
    <xf numFmtId="0" fontId="72" fillId="0" borderId="1" xfId="7" applyFont="1" applyBorder="1" applyAlignment="1">
      <alignment wrapText="1"/>
    </xf>
    <xf numFmtId="0" fontId="72" fillId="0" borderId="0" xfId="7" applyFont="1" applyFill="1" applyBorder="1" applyAlignment="1">
      <alignment wrapText="1"/>
    </xf>
    <xf numFmtId="166" fontId="72" fillId="0" borderId="0" xfId="1" applyNumberFormat="1" applyFont="1" applyFill="1" applyBorder="1"/>
    <xf numFmtId="169" fontId="72" fillId="0" borderId="0" xfId="7" applyNumberFormat="1" applyFont="1" applyFill="1" applyAlignment="1">
      <alignment horizontal="right"/>
    </xf>
    <xf numFmtId="42" fontId="72" fillId="0" borderId="0" xfId="7" applyNumberFormat="1" applyFont="1" applyFill="1" applyAlignment="1"/>
    <xf numFmtId="166" fontId="72" fillId="0" borderId="0" xfId="1" applyNumberFormat="1" applyFont="1" applyFill="1" applyAlignment="1">
      <alignment horizontal="right"/>
    </xf>
    <xf numFmtId="169" fontId="70" fillId="0" borderId="2" xfId="2" applyNumberFormat="1" applyFont="1" applyFill="1" applyBorder="1" applyAlignment="1">
      <alignment horizontal="right"/>
    </xf>
    <xf numFmtId="169" fontId="53" fillId="0" borderId="1" xfId="2" applyNumberFormat="1" applyFont="1" applyFill="1" applyBorder="1" applyAlignment="1"/>
    <xf numFmtId="0" fontId="46" fillId="0" borderId="1" xfId="0" applyFont="1" applyBorder="1" applyAlignment="1">
      <alignment horizontal="center"/>
    </xf>
    <xf numFmtId="175" fontId="53" fillId="0" borderId="0" xfId="0" applyNumberFormat="1" applyFont="1" applyFill="1" applyAlignment="1"/>
    <xf numFmtId="169" fontId="53" fillId="0" borderId="0" xfId="2" quotePrefix="1" applyNumberFormat="1" applyFont="1" applyBorder="1" applyAlignment="1">
      <alignment horizontal="right"/>
    </xf>
    <xf numFmtId="176" fontId="53" fillId="0" borderId="0" xfId="4" applyNumberFormat="1" applyFont="1" applyFill="1" applyAlignment="1"/>
    <xf numFmtId="169" fontId="53" fillId="0" borderId="0" xfId="2" quotePrefix="1" applyNumberFormat="1" applyFont="1" applyFill="1" applyAlignment="1"/>
    <xf numFmtId="169" fontId="53" fillId="0" borderId="0" xfId="2" applyNumberFormat="1" applyFont="1" applyBorder="1" applyAlignment="1"/>
    <xf numFmtId="3" fontId="53" fillId="0" borderId="1" xfId="0" applyNumberFormat="1" applyFont="1" applyFill="1" applyBorder="1" applyAlignment="1"/>
    <xf numFmtId="169" fontId="49" fillId="0" borderId="0" xfId="2" applyNumberFormat="1" applyFont="1" applyBorder="1" applyAlignment="1"/>
    <xf numFmtId="169" fontId="54" fillId="0" borderId="3" xfId="2" applyNumberFormat="1" applyFont="1" applyBorder="1"/>
    <xf numFmtId="0" fontId="46" fillId="0" borderId="0" xfId="0" applyFont="1" applyAlignment="1">
      <alignment vertical="top"/>
    </xf>
    <xf numFmtId="0" fontId="46" fillId="0" borderId="1" xfId="0" applyNumberFormat="1" applyFont="1" applyBorder="1" applyAlignment="1">
      <alignment horizontal="center"/>
    </xf>
    <xf numFmtId="0" fontId="46" fillId="0" borderId="0" xfId="0" applyNumberFormat="1" applyFont="1" applyAlignment="1">
      <alignment horizontal="center"/>
    </xf>
    <xf numFmtId="166" fontId="53" fillId="0" borderId="0" xfId="1" applyNumberFormat="1" applyFont="1" applyFill="1" applyBorder="1" applyAlignment="1"/>
    <xf numFmtId="164" fontId="46" fillId="0" borderId="0" xfId="0" applyNumberFormat="1" applyFont="1" applyBorder="1" applyAlignment="1">
      <alignment horizontal="center"/>
    </xf>
    <xf numFmtId="166" fontId="51" fillId="0" borderId="0" xfId="1" applyNumberFormat="1" applyFont="1" applyBorder="1"/>
    <xf numFmtId="173" fontId="53" fillId="0" borderId="0" xfId="0" applyNumberFormat="1" applyFont="1" applyAlignment="1">
      <alignment horizontal="right"/>
    </xf>
    <xf numFmtId="3" fontId="53" fillId="0" borderId="0" xfId="0" applyNumberFormat="1" applyFont="1" applyAlignment="1">
      <alignment horizontal="right"/>
    </xf>
    <xf numFmtId="3" fontId="53" fillId="0" borderId="0" xfId="0" applyNumberFormat="1" applyFont="1" applyFill="1" applyAlignment="1">
      <alignment horizontal="right"/>
    </xf>
    <xf numFmtId="169" fontId="53" fillId="0" borderId="3" xfId="2" applyNumberFormat="1" applyFont="1" applyFill="1" applyBorder="1" applyAlignment="1"/>
    <xf numFmtId="169" fontId="53" fillId="0" borderId="0" xfId="2" applyNumberFormat="1" applyFont="1" applyFill="1"/>
    <xf numFmtId="169" fontId="53" fillId="0" borderId="3" xfId="2" applyNumberFormat="1" applyFont="1" applyFill="1" applyBorder="1"/>
    <xf numFmtId="0" fontId="47" fillId="0" borderId="1" xfId="0" applyFont="1" applyBorder="1" applyAlignment="1">
      <alignment horizontal="center"/>
    </xf>
    <xf numFmtId="0" fontId="47" fillId="0" borderId="0" xfId="0" applyFont="1" applyBorder="1" applyAlignment="1">
      <alignment horizontal="center"/>
    </xf>
    <xf numFmtId="0" fontId="53" fillId="0" borderId="0" xfId="0" applyNumberFormat="1" applyFont="1" applyBorder="1" applyAlignment="1">
      <alignment horizontal="center"/>
    </xf>
    <xf numFmtId="0" fontId="49" fillId="0" borderId="0" xfId="0" applyNumberFormat="1" applyFont="1" applyBorder="1" applyAlignment="1"/>
    <xf numFmtId="181" fontId="53" fillId="0" borderId="0" xfId="1" applyNumberFormat="1" applyFont="1" applyFill="1"/>
    <xf numFmtId="0" fontId="53" fillId="0" borderId="0" xfId="0" applyNumberFormat="1" applyFont="1" applyFill="1" applyBorder="1" applyAlignment="1"/>
    <xf numFmtId="0" fontId="53" fillId="0" borderId="0" xfId="0" applyNumberFormat="1" applyFont="1" applyFill="1" applyBorder="1"/>
    <xf numFmtId="0" fontId="47" fillId="0" borderId="1" xfId="0" applyFont="1" applyBorder="1" applyAlignment="1">
      <alignment horizontal="center" wrapText="1"/>
    </xf>
    <xf numFmtId="169" fontId="46" fillId="0" borderId="0" xfId="2" applyNumberFormat="1" applyFont="1"/>
    <xf numFmtId="0" fontId="46" fillId="0" borderId="0" xfId="0" applyNumberFormat="1" applyFont="1"/>
    <xf numFmtId="49" fontId="46" fillId="0" borderId="0" xfId="0" applyNumberFormat="1" applyFont="1"/>
    <xf numFmtId="0" fontId="46" fillId="0" borderId="0" xfId="0" applyFont="1" applyBorder="1" applyAlignment="1">
      <alignment horizontal="left"/>
    </xf>
    <xf numFmtId="0" fontId="46" fillId="0" borderId="0" xfId="0" applyNumberFormat="1" applyFont="1" applyAlignment="1">
      <alignment horizontal="right"/>
    </xf>
    <xf numFmtId="169" fontId="49" fillId="0" borderId="4" xfId="2" applyNumberFormat="1" applyFont="1" applyBorder="1"/>
    <xf numFmtId="0" fontId="62" fillId="0" borderId="0" xfId="0" applyNumberFormat="1" applyFont="1" applyFill="1" applyAlignment="1">
      <alignment horizontal="center"/>
    </xf>
    <xf numFmtId="0" fontId="62" fillId="0" borderId="0" xfId="0" applyNumberFormat="1" applyFont="1" applyFill="1"/>
    <xf numFmtId="3" fontId="62" fillId="0" borderId="0" xfId="0" applyNumberFormat="1" applyFont="1" applyFill="1" applyAlignment="1"/>
    <xf numFmtId="0" fontId="63" fillId="0" borderId="0" xfId="0" applyNumberFormat="1" applyFont="1" applyFill="1"/>
    <xf numFmtId="3" fontId="63" fillId="0" borderId="0" xfId="0" applyNumberFormat="1" applyFont="1" applyFill="1" applyAlignment="1"/>
    <xf numFmtId="44" fontId="53" fillId="0" borderId="0" xfId="2" applyFont="1" applyFill="1" applyAlignment="1">
      <alignment horizontal="right"/>
    </xf>
    <xf numFmtId="166" fontId="46" fillId="0" borderId="0" xfId="1" applyNumberFormat="1" applyFont="1" applyBorder="1"/>
    <xf numFmtId="166" fontId="46" fillId="0" borderId="1" xfId="1" applyNumberFormat="1" applyFont="1" applyBorder="1"/>
    <xf numFmtId="0" fontId="66" fillId="0" borderId="0" xfId="0" applyFont="1" applyFill="1" applyAlignment="1"/>
    <xf numFmtId="14" fontId="56" fillId="0" borderId="0" xfId="0" applyNumberFormat="1" applyFont="1" applyAlignment="1"/>
    <xf numFmtId="0" fontId="64" fillId="0" borderId="0" xfId="0" applyFont="1" applyFill="1" applyAlignment="1"/>
    <xf numFmtId="0" fontId="47" fillId="0" borderId="0" xfId="5" applyFont="1" applyAlignment="1">
      <alignment horizontal="left"/>
    </xf>
    <xf numFmtId="0" fontId="71" fillId="0" borderId="15" xfId="5" applyFont="1" applyBorder="1"/>
    <xf numFmtId="166" fontId="71" fillId="0" borderId="5" xfId="1" applyNumberFormat="1" applyFont="1" applyBorder="1"/>
    <xf numFmtId="166" fontId="71" fillId="0" borderId="5" xfId="5" applyNumberFormat="1" applyFont="1" applyBorder="1"/>
    <xf numFmtId="0" fontId="71" fillId="0" borderId="15" xfId="5" applyFont="1" applyFill="1" applyBorder="1" applyAlignment="1">
      <alignment horizontal="center"/>
    </xf>
    <xf numFmtId="0" fontId="56" fillId="0" borderId="0" xfId="5" applyFont="1" applyAlignment="1">
      <alignment horizontal="center"/>
    </xf>
    <xf numFmtId="174" fontId="72" fillId="0" borderId="0" xfId="4" applyNumberFormat="1" applyFont="1" applyAlignment="1">
      <alignment wrapText="1"/>
    </xf>
    <xf numFmtId="164" fontId="46" fillId="0" borderId="1" xfId="0" applyNumberFormat="1" applyFont="1" applyBorder="1" applyAlignment="1">
      <alignment horizontal="center"/>
    </xf>
    <xf numFmtId="169" fontId="49" fillId="0" borderId="0" xfId="0" applyNumberFormat="1" applyFont="1" applyAlignment="1"/>
    <xf numFmtId="0" fontId="49" fillId="0" borderId="0" xfId="0" applyFont="1" applyBorder="1" applyAlignment="1">
      <alignment horizontal="center"/>
    </xf>
    <xf numFmtId="166" fontId="71" fillId="0" borderId="15" xfId="5" applyNumberFormat="1" applyFont="1" applyBorder="1"/>
    <xf numFmtId="166" fontId="71" fillId="0" borderId="15" xfId="1" applyNumberFormat="1" applyFont="1" applyBorder="1"/>
    <xf numFmtId="166" fontId="53" fillId="0" borderId="0" xfId="1" applyNumberFormat="1" applyFont="1" applyBorder="1" applyAlignment="1"/>
    <xf numFmtId="169" fontId="53" fillId="0" borderId="3" xfId="0" applyNumberFormat="1" applyFont="1" applyBorder="1" applyAlignment="1"/>
    <xf numFmtId="164" fontId="46" fillId="0" borderId="0" xfId="0" applyNumberFormat="1" applyFont="1" applyBorder="1"/>
    <xf numFmtId="174" fontId="72" fillId="0" borderId="0" xfId="7" applyNumberFormat="1" applyFont="1" applyAlignment="1">
      <alignment wrapText="1"/>
    </xf>
    <xf numFmtId="174" fontId="70" fillId="0" borderId="0" xfId="7" applyNumberFormat="1" applyFont="1" applyAlignment="1">
      <alignment wrapText="1"/>
    </xf>
    <xf numFmtId="0" fontId="70" fillId="0" borderId="0" xfId="7" applyFont="1" applyFill="1" applyBorder="1" applyAlignment="1">
      <alignment horizontal="center" wrapText="1"/>
    </xf>
    <xf numFmtId="166" fontId="72" fillId="0" borderId="0" xfId="1" applyNumberFormat="1" applyFont="1" applyFill="1" applyAlignment="1"/>
    <xf numFmtId="166" fontId="46" fillId="0" borderId="0" xfId="1" applyNumberFormat="1" applyFont="1" applyBorder="1" applyAlignment="1">
      <alignment vertical="top"/>
    </xf>
    <xf numFmtId="166" fontId="71" fillId="0" borderId="13" xfId="1" applyNumberFormat="1" applyFont="1" applyFill="1" applyBorder="1"/>
    <xf numFmtId="0" fontId="71" fillId="0" borderId="5" xfId="5" applyFont="1" applyBorder="1"/>
    <xf numFmtId="0" fontId="71" fillId="0" borderId="5" xfId="5" applyFont="1" applyFill="1" applyBorder="1" applyAlignment="1">
      <alignment horizontal="center"/>
    </xf>
    <xf numFmtId="0" fontId="56" fillId="0" borderId="0" xfId="0" applyNumberFormat="1" applyFont="1" applyFill="1" applyBorder="1" applyAlignment="1">
      <alignment horizontal="center"/>
    </xf>
    <xf numFmtId="0" fontId="49" fillId="0" borderId="0" xfId="0" applyNumberFormat="1" applyFont="1" applyFill="1" applyAlignment="1"/>
    <xf numFmtId="169" fontId="53" fillId="0" borderId="0" xfId="2" applyNumberFormat="1" applyFont="1" applyFill="1" applyBorder="1" applyAlignment="1"/>
    <xf numFmtId="9" fontId="53" fillId="0" borderId="0" xfId="4" applyFont="1" applyFill="1" applyAlignment="1"/>
    <xf numFmtId="4" fontId="53" fillId="0" borderId="0" xfId="0" applyNumberFormat="1" applyFont="1" applyFill="1" applyAlignment="1"/>
    <xf numFmtId="0" fontId="56" fillId="0" borderId="25" xfId="0" applyNumberFormat="1" applyFont="1" applyFill="1" applyBorder="1" applyAlignment="1">
      <alignment horizontal="center"/>
    </xf>
    <xf numFmtId="0" fontId="53" fillId="0" borderId="0" xfId="0" applyNumberFormat="1" applyFont="1" applyFill="1" applyAlignment="1">
      <alignment horizontal="center"/>
    </xf>
    <xf numFmtId="174" fontId="53" fillId="0" borderId="0" xfId="0" applyNumberFormat="1" applyFont="1" applyFill="1" applyAlignment="1">
      <alignment horizontal="right"/>
    </xf>
    <xf numFmtId="3" fontId="53" fillId="0" borderId="0" xfId="0" applyNumberFormat="1" applyFont="1" applyFill="1" applyBorder="1" applyAlignment="1">
      <alignment horizontal="center"/>
    </xf>
    <xf numFmtId="174" fontId="53" fillId="0" borderId="0" xfId="4" applyNumberFormat="1" applyFont="1" applyFill="1" applyAlignment="1"/>
    <xf numFmtId="0" fontId="53" fillId="0" borderId="0" xfId="0" quotePrefix="1" applyNumberFormat="1" applyFont="1" applyFill="1" applyAlignment="1"/>
    <xf numFmtId="3" fontId="46" fillId="0" borderId="0" xfId="0" applyNumberFormat="1" applyFont="1" applyFill="1" applyAlignment="1"/>
    <xf numFmtId="0" fontId="53" fillId="0" borderId="0" xfId="0" applyNumberFormat="1" applyFont="1" applyFill="1" applyBorder="1" applyAlignment="1">
      <alignment horizontal="center"/>
    </xf>
    <xf numFmtId="0" fontId="61" fillId="0" borderId="0" xfId="0" applyNumberFormat="1" applyFont="1" applyFill="1" applyBorder="1" applyAlignment="1">
      <alignment horizontal="left"/>
    </xf>
    <xf numFmtId="0" fontId="53" fillId="0" borderId="0" xfId="0" applyNumberFormat="1" applyFont="1" applyFill="1" applyAlignment="1">
      <alignment horizontal="left"/>
    </xf>
    <xf numFmtId="166" fontId="53" fillId="0" borderId="25" xfId="1" applyNumberFormat="1" applyFont="1" applyFill="1" applyBorder="1" applyAlignment="1">
      <alignment horizontal="center"/>
    </xf>
    <xf numFmtId="169" fontId="53" fillId="0" borderId="0" xfId="2" applyNumberFormat="1" applyFont="1" applyFill="1" applyAlignment="1">
      <alignment horizontal="center"/>
    </xf>
    <xf numFmtId="0" fontId="61" fillId="0" borderId="0" xfId="0" applyNumberFormat="1" applyFont="1" applyFill="1" applyAlignment="1"/>
    <xf numFmtId="166" fontId="53" fillId="0" borderId="25" xfId="1" applyNumberFormat="1" applyFont="1" applyFill="1" applyBorder="1" applyAlignment="1"/>
    <xf numFmtId="0" fontId="53" fillId="0" borderId="25" xfId="0" applyNumberFormat="1" applyFont="1" applyFill="1" applyBorder="1" applyAlignment="1">
      <alignment horizontal="center" wrapText="1"/>
    </xf>
    <xf numFmtId="169" fontId="53" fillId="0" borderId="25" xfId="2" applyNumberFormat="1" applyFont="1" applyFill="1" applyBorder="1" applyAlignment="1"/>
    <xf numFmtId="10" fontId="53" fillId="0" borderId="25" xfId="4" applyNumberFormat="1" applyFont="1" applyFill="1" applyBorder="1" applyAlignment="1"/>
    <xf numFmtId="176" fontId="53" fillId="0" borderId="4" xfId="4" applyNumberFormat="1" applyFont="1" applyFill="1" applyBorder="1" applyAlignment="1"/>
    <xf numFmtId="0" fontId="49" fillId="0" borderId="0" xfId="0" applyFont="1" applyAlignment="1" applyProtection="1"/>
    <xf numFmtId="0" fontId="49" fillId="0" borderId="0" xfId="0" applyFont="1" applyAlignment="1" applyProtection="1">
      <alignment horizontal="left"/>
    </xf>
    <xf numFmtId="0" fontId="46" fillId="0" borderId="0" xfId="0" applyFont="1" applyAlignment="1" applyProtection="1"/>
    <xf numFmtId="0" fontId="46" fillId="0" borderId="1" xfId="0" applyFont="1" applyBorder="1" applyAlignment="1" applyProtection="1">
      <alignment horizontal="center" wrapText="1"/>
    </xf>
    <xf numFmtId="0" fontId="46" fillId="0" borderId="0" xfId="0" applyFont="1" applyFill="1" applyAlignment="1" applyProtection="1">
      <alignment horizontal="center" wrapText="1"/>
    </xf>
    <xf numFmtId="4" fontId="46" fillId="0" borderId="1" xfId="1" applyNumberFormat="1" applyFont="1" applyFill="1" applyBorder="1" applyAlignment="1" applyProtection="1">
      <alignment horizontal="center"/>
    </xf>
    <xf numFmtId="0" fontId="46" fillId="0" borderId="0" xfId="0" applyFont="1" applyProtection="1"/>
    <xf numFmtId="0" fontId="65" fillId="0" borderId="0" xfId="0" applyFont="1" applyFill="1" applyAlignment="1" applyProtection="1">
      <alignment horizontal="right"/>
    </xf>
    <xf numFmtId="169" fontId="46" fillId="0" borderId="2" xfId="2" applyNumberFormat="1" applyFont="1" applyFill="1" applyBorder="1" applyProtection="1"/>
    <xf numFmtId="4" fontId="46" fillId="0" borderId="0" xfId="1" applyNumberFormat="1" applyFont="1" applyFill="1" applyProtection="1"/>
    <xf numFmtId="0" fontId="46" fillId="0" borderId="0" xfId="0" applyFont="1" applyFill="1" applyAlignment="1" applyProtection="1"/>
    <xf numFmtId="0" fontId="65" fillId="0" borderId="0" xfId="0" quotePrefix="1" applyFont="1" applyFill="1" applyAlignment="1" applyProtection="1">
      <alignment horizontal="right"/>
    </xf>
    <xf numFmtId="168" fontId="53" fillId="0" borderId="0" xfId="3" applyNumberFormat="1" applyFont="1" applyAlignment="1" applyProtection="1"/>
    <xf numFmtId="0" fontId="54" fillId="0" borderId="0" xfId="3" applyNumberFormat="1" applyFont="1" applyAlignment="1" applyProtection="1">
      <alignment horizontal="center"/>
    </xf>
    <xf numFmtId="0" fontId="53" fillId="0" borderId="0" xfId="3" applyNumberFormat="1" applyFont="1" applyAlignment="1" applyProtection="1">
      <alignment horizontal="center"/>
    </xf>
    <xf numFmtId="0" fontId="53" fillId="0" borderId="0" xfId="3" applyNumberFormat="1" applyFont="1" applyProtection="1"/>
    <xf numFmtId="49" fontId="53" fillId="0" borderId="0" xfId="3" applyNumberFormat="1" applyFont="1" applyAlignment="1" applyProtection="1">
      <alignment horizontal="center"/>
    </xf>
    <xf numFmtId="168" fontId="54" fillId="0" borderId="0" xfId="3" applyNumberFormat="1" applyFont="1" applyAlignment="1" applyProtection="1"/>
    <xf numFmtId="0" fontId="53" fillId="0" borderId="0" xfId="3" applyNumberFormat="1" applyFont="1" applyBorder="1" applyAlignment="1" applyProtection="1">
      <alignment horizontal="center"/>
    </xf>
    <xf numFmtId="168" fontId="49" fillId="0" borderId="0" xfId="3" applyNumberFormat="1" applyFont="1" applyAlignment="1" applyProtection="1">
      <alignment horizontal="center"/>
    </xf>
    <xf numFmtId="0" fontId="54" fillId="0" borderId="5" xfId="3" applyNumberFormat="1" applyFont="1" applyBorder="1" applyAlignment="1" applyProtection="1">
      <alignment horizontal="center"/>
    </xf>
    <xf numFmtId="0" fontId="49" fillId="0" borderId="1" xfId="0" applyFont="1" applyBorder="1" applyAlignment="1" applyProtection="1">
      <alignment horizontal="center"/>
    </xf>
    <xf numFmtId="0" fontId="55" fillId="0" borderId="0" xfId="3" applyNumberFormat="1" applyFont="1" applyBorder="1" applyAlignment="1" applyProtection="1">
      <alignment horizontal="left"/>
    </xf>
    <xf numFmtId="0" fontId="53" fillId="0" borderId="0" xfId="0" applyNumberFormat="1" applyFont="1" applyProtection="1"/>
    <xf numFmtId="1" fontId="53" fillId="0" borderId="0" xfId="3" applyNumberFormat="1" applyFont="1" applyAlignment="1" applyProtection="1">
      <alignment horizontal="center"/>
    </xf>
    <xf numFmtId="169" fontId="53" fillId="0" borderId="0" xfId="2" applyNumberFormat="1" applyFont="1" applyBorder="1" applyAlignment="1" applyProtection="1"/>
    <xf numFmtId="0" fontId="53" fillId="0" borderId="0" xfId="3" applyNumberFormat="1" applyFont="1" applyAlignment="1" applyProtection="1"/>
    <xf numFmtId="169" fontId="53" fillId="0" borderId="8" xfId="2" applyNumberFormat="1" applyFont="1" applyBorder="1" applyAlignment="1" applyProtection="1"/>
    <xf numFmtId="164" fontId="53" fillId="0" borderId="0" xfId="3" applyNumberFormat="1" applyFont="1" applyBorder="1" applyAlignment="1" applyProtection="1"/>
    <xf numFmtId="0" fontId="53" fillId="0" borderId="0" xfId="0" applyNumberFormat="1" applyFont="1" applyFill="1" applyProtection="1"/>
    <xf numFmtId="166" fontId="53" fillId="0" borderId="1" xfId="1" applyNumberFormat="1" applyFont="1" applyBorder="1" applyAlignment="1" applyProtection="1"/>
    <xf numFmtId="0" fontId="49" fillId="0" borderId="0" xfId="0" applyNumberFormat="1" applyFont="1" applyBorder="1" applyProtection="1"/>
    <xf numFmtId="0" fontId="53" fillId="0" borderId="0" xfId="3" applyNumberFormat="1" applyFont="1" applyBorder="1" applyProtection="1"/>
    <xf numFmtId="1" fontId="53" fillId="0" borderId="0" xfId="3" applyNumberFormat="1" applyFont="1" applyBorder="1" applyAlignment="1" applyProtection="1">
      <alignment horizontal="center"/>
    </xf>
    <xf numFmtId="169" fontId="49" fillId="0" borderId="0" xfId="2" applyNumberFormat="1" applyFont="1" applyBorder="1" applyAlignment="1" applyProtection="1"/>
    <xf numFmtId="0" fontId="53" fillId="0" borderId="0" xfId="0" applyNumberFormat="1" applyFont="1" applyFill="1" applyAlignment="1" applyProtection="1"/>
    <xf numFmtId="181" fontId="53" fillId="0" borderId="0" xfId="1" applyNumberFormat="1" applyFont="1" applyAlignment="1" applyProtection="1"/>
    <xf numFmtId="168" fontId="53" fillId="0" borderId="0" xfId="3" applyNumberFormat="1" applyFont="1" applyFill="1" applyAlignment="1" applyProtection="1"/>
    <xf numFmtId="0" fontId="54" fillId="0" borderId="0" xfId="3" applyNumberFormat="1" applyFont="1" applyFill="1" applyAlignment="1" applyProtection="1">
      <alignment horizontal="center"/>
    </xf>
    <xf numFmtId="0" fontId="53" fillId="0" borderId="0" xfId="0" applyFont="1" applyFill="1" applyProtection="1"/>
    <xf numFmtId="0" fontId="53" fillId="0" borderId="0" xfId="0" applyFont="1" applyProtection="1"/>
    <xf numFmtId="44" fontId="53" fillId="0" borderId="0" xfId="2" applyFont="1" applyAlignment="1" applyProtection="1"/>
    <xf numFmtId="0" fontId="53" fillId="0" borderId="0" xfId="3" applyNumberFormat="1" applyFont="1" applyFill="1" applyProtection="1"/>
    <xf numFmtId="0" fontId="54" fillId="0" borderId="0" xfId="0" applyFont="1" applyProtection="1"/>
    <xf numFmtId="0" fontId="54" fillId="0" borderId="0" xfId="3" applyNumberFormat="1" applyFont="1" applyFill="1" applyProtection="1"/>
    <xf numFmtId="168" fontId="54" fillId="0" borderId="0" xfId="3" applyNumberFormat="1" applyFont="1" applyFill="1" applyAlignment="1" applyProtection="1"/>
    <xf numFmtId="184" fontId="46" fillId="0" borderId="0" xfId="0" applyNumberFormat="1" applyFont="1" applyAlignment="1" applyProtection="1">
      <alignment horizontal="right" indent="1"/>
    </xf>
    <xf numFmtId="0" fontId="58" fillId="0" borderId="0" xfId="0" applyFont="1" applyProtection="1"/>
    <xf numFmtId="166" fontId="57" fillId="0" borderId="0" xfId="1" applyNumberFormat="1" applyFont="1" applyAlignment="1" applyProtection="1">
      <alignment horizontal="center"/>
    </xf>
    <xf numFmtId="0" fontId="58" fillId="0" borderId="0" xfId="0" applyFont="1" applyBorder="1" applyProtection="1"/>
    <xf numFmtId="0" fontId="57" fillId="0" borderId="5" xfId="0" applyFont="1" applyBorder="1" applyProtection="1"/>
    <xf numFmtId="0" fontId="47" fillId="2" borderId="11" xfId="0" applyFont="1" applyFill="1" applyBorder="1" applyAlignment="1" applyProtection="1">
      <alignment horizontal="center"/>
    </xf>
    <xf numFmtId="0" fontId="47" fillId="2" borderId="10" xfId="0" applyFont="1" applyFill="1" applyBorder="1" applyAlignment="1" applyProtection="1">
      <alignment horizontal="center"/>
    </xf>
    <xf numFmtId="166" fontId="46" fillId="0" borderId="8" xfId="1" applyNumberFormat="1" applyFont="1" applyBorder="1" applyProtection="1"/>
    <xf numFmtId="166" fontId="46" fillId="2" borderId="26" xfId="1" applyNumberFormat="1" applyFont="1" applyFill="1" applyBorder="1" applyProtection="1"/>
    <xf numFmtId="0" fontId="57" fillId="0" borderId="0" xfId="0" applyFont="1" applyAlignment="1" applyProtection="1">
      <alignment horizontal="right"/>
    </xf>
    <xf numFmtId="0" fontId="46" fillId="0" borderId="5" xfId="0" applyFont="1" applyBorder="1" applyAlignment="1" applyProtection="1">
      <alignment horizontal="center"/>
    </xf>
    <xf numFmtId="0" fontId="46" fillId="0" borderId="0" xfId="0" applyFont="1" applyAlignment="1" applyProtection="1">
      <alignment horizontal="center"/>
    </xf>
    <xf numFmtId="166" fontId="46" fillId="0" borderId="0" xfId="1" applyNumberFormat="1" applyFont="1" applyAlignment="1" applyProtection="1">
      <alignment horizontal="centerContinuous"/>
    </xf>
    <xf numFmtId="0" fontId="46" fillId="0" borderId="0" xfId="0" applyFont="1" applyAlignment="1" applyProtection="1">
      <alignment horizontal="centerContinuous"/>
    </xf>
    <xf numFmtId="0" fontId="47" fillId="0" borderId="0" xfId="0" applyFont="1" applyAlignment="1" applyProtection="1">
      <alignment horizontal="centerContinuous"/>
    </xf>
    <xf numFmtId="166" fontId="46" fillId="0" borderId="0" xfId="1" applyNumberFormat="1" applyFont="1" applyAlignment="1" applyProtection="1">
      <alignment horizontal="centerContinuous"/>
      <protection locked="0"/>
    </xf>
    <xf numFmtId="166" fontId="47" fillId="0" borderId="0" xfId="1" applyNumberFormat="1" applyFont="1" applyAlignment="1" applyProtection="1">
      <alignment horizontal="centerContinuous"/>
    </xf>
    <xf numFmtId="0" fontId="49" fillId="0" borderId="0" xfId="0" applyFont="1" applyProtection="1"/>
    <xf numFmtId="3" fontId="49" fillId="0" borderId="0" xfId="0" applyNumberFormat="1" applyFont="1" applyAlignment="1" applyProtection="1">
      <alignment horizontal="left"/>
    </xf>
    <xf numFmtId="176" fontId="53" fillId="0" borderId="25" xfId="4" applyNumberFormat="1" applyFont="1" applyFill="1" applyBorder="1" applyAlignment="1"/>
    <xf numFmtId="0" fontId="53" fillId="5" borderId="0" xfId="0" applyNumberFormat="1" applyFont="1" applyFill="1"/>
    <xf numFmtId="0" fontId="66" fillId="0" borderId="0" xfId="0" applyFont="1" applyFill="1"/>
    <xf numFmtId="173" fontId="53" fillId="0" borderId="0" xfId="0" applyNumberFormat="1" applyFont="1" applyFill="1" applyAlignment="1">
      <alignment horizontal="right"/>
    </xf>
    <xf numFmtId="0" fontId="53" fillId="0" borderId="0" xfId="0" applyFont="1" applyFill="1" applyAlignment="1">
      <alignment horizontal="center"/>
    </xf>
    <xf numFmtId="166" fontId="51" fillId="0" borderId="0" xfId="1" applyNumberFormat="1" applyFont="1" applyFill="1" applyBorder="1"/>
    <xf numFmtId="166" fontId="46" fillId="0" borderId="0" xfId="1" applyNumberFormat="1" applyFont="1" applyFill="1"/>
    <xf numFmtId="0" fontId="47" fillId="0" borderId="0" xfId="0" applyFont="1"/>
    <xf numFmtId="0" fontId="46" fillId="5" borderId="0" xfId="0" applyFont="1" applyFill="1"/>
    <xf numFmtId="169" fontId="71" fillId="0" borderId="13" xfId="5" applyNumberFormat="1" applyFont="1" applyBorder="1" applyAlignment="1">
      <alignment horizontal="center"/>
    </xf>
    <xf numFmtId="169" fontId="71" fillId="0" borderId="0" xfId="2" applyNumberFormat="1" applyFont="1" applyFill="1" applyBorder="1"/>
    <xf numFmtId="169" fontId="46" fillId="0" borderId="0" xfId="2" applyNumberFormat="1" applyFont="1" applyBorder="1"/>
    <xf numFmtId="169" fontId="71" fillId="0" borderId="0" xfId="5" applyNumberFormat="1" applyFont="1"/>
    <xf numFmtId="0" fontId="71" fillId="0" borderId="0" xfId="5" applyFont="1"/>
    <xf numFmtId="3" fontId="46" fillId="0" borderId="0" xfId="0" applyNumberFormat="1" applyFont="1" applyAlignment="1">
      <alignment horizontal="center"/>
    </xf>
    <xf numFmtId="169" fontId="62" fillId="0" borderId="0" xfId="0" applyNumberFormat="1" applyFont="1"/>
    <xf numFmtId="0" fontId="47" fillId="0" borderId="0" xfId="5" applyFont="1" applyFill="1" applyBorder="1" applyAlignment="1">
      <alignment horizontal="center" wrapText="1"/>
    </xf>
    <xf numFmtId="0" fontId="71" fillId="0" borderId="14" xfId="5" applyFont="1" applyFill="1" applyBorder="1"/>
    <xf numFmtId="0" fontId="71" fillId="0" borderId="15" xfId="5" applyFont="1" applyBorder="1" applyAlignment="1">
      <alignment horizontal="center"/>
    </xf>
    <xf numFmtId="0" fontId="71" fillId="0" borderId="13" xfId="5" applyFont="1" applyFill="1" applyBorder="1"/>
    <xf numFmtId="0" fontId="71" fillId="0" borderId="0" xfId="5" applyFont="1" applyBorder="1" applyAlignment="1">
      <alignment horizontal="center"/>
    </xf>
    <xf numFmtId="0" fontId="71" fillId="0" borderId="0" xfId="5" applyFont="1" applyBorder="1"/>
    <xf numFmtId="0" fontId="71" fillId="0" borderId="13" xfId="5" applyFont="1" applyBorder="1"/>
    <xf numFmtId="166" fontId="71" fillId="0" borderId="0" xfId="1" applyNumberFormat="1" applyFont="1" applyBorder="1"/>
    <xf numFmtId="0" fontId="71" fillId="0" borderId="0" xfId="5" applyFont="1" applyFill="1" applyBorder="1" applyAlignment="1">
      <alignment horizontal="center"/>
    </xf>
    <xf numFmtId="180" fontId="71" fillId="0" borderId="13" xfId="5" applyNumberFormat="1" applyFont="1" applyBorder="1"/>
    <xf numFmtId="0" fontId="71" fillId="0" borderId="0" xfId="5" applyFont="1" applyFill="1" applyBorder="1"/>
    <xf numFmtId="166" fontId="71" fillId="0" borderId="0" xfId="1" applyNumberFormat="1" applyFont="1" applyFill="1" applyBorder="1"/>
    <xf numFmtId="0" fontId="71" fillId="0" borderId="10" xfId="5" applyFont="1" applyBorder="1"/>
    <xf numFmtId="166" fontId="71" fillId="0" borderId="0" xfId="5" applyNumberFormat="1" applyFont="1" applyBorder="1"/>
    <xf numFmtId="0" fontId="46" fillId="0" borderId="0" xfId="5" applyFont="1" applyAlignment="1">
      <alignment horizontal="left"/>
    </xf>
    <xf numFmtId="0" fontId="47" fillId="0" borderId="20" xfId="5" applyFont="1" applyBorder="1" applyAlignment="1">
      <alignment horizontal="center"/>
    </xf>
    <xf numFmtId="0" fontId="75" fillId="0" borderId="23" xfId="5" applyFont="1" applyBorder="1" applyAlignment="1">
      <alignment horizontal="center"/>
    </xf>
    <xf numFmtId="0" fontId="75" fillId="0" borderId="12" xfId="5" applyFont="1" applyBorder="1" applyAlignment="1">
      <alignment horizontal="center"/>
    </xf>
    <xf numFmtId="166" fontId="75" fillId="0" borderId="24" xfId="1" applyNumberFormat="1" applyFont="1" applyBorder="1" applyAlignment="1">
      <alignment horizontal="center" wrapText="1"/>
    </xf>
    <xf numFmtId="0" fontId="75" fillId="0" borderId="22" xfId="5" applyFont="1" applyBorder="1" applyAlignment="1">
      <alignment horizontal="center"/>
    </xf>
    <xf numFmtId="0" fontId="47" fillId="0" borderId="20" xfId="5" applyFont="1" applyBorder="1" applyAlignment="1">
      <alignment horizontal="center" wrapText="1"/>
    </xf>
    <xf numFmtId="10" fontId="71" fillId="0" borderId="0" xfId="4" applyNumberFormat="1" applyFont="1" applyFill="1" applyBorder="1" applyAlignment="1">
      <alignment horizontal="center"/>
    </xf>
    <xf numFmtId="0" fontId="71" fillId="0" borderId="0" xfId="5" applyFont="1" applyFill="1" applyBorder="1" applyAlignment="1">
      <alignment wrapText="1"/>
    </xf>
    <xf numFmtId="166" fontId="75" fillId="0" borderId="12" xfId="1" applyNumberFormat="1" applyFont="1" applyBorder="1" applyAlignment="1">
      <alignment horizontal="center" wrapText="1"/>
    </xf>
    <xf numFmtId="169" fontId="46" fillId="0" borderId="0" xfId="2" applyNumberFormat="1" applyFont="1" applyFill="1"/>
    <xf numFmtId="0" fontId="71" fillId="0" borderId="11" xfId="5" applyFont="1" applyBorder="1"/>
    <xf numFmtId="169" fontId="71" fillId="0" borderId="18" xfId="2" applyNumberFormat="1" applyFont="1" applyBorder="1"/>
    <xf numFmtId="169" fontId="71" fillId="0" borderId="19" xfId="2" applyNumberFormat="1" applyFont="1" applyFill="1" applyBorder="1"/>
    <xf numFmtId="0" fontId="47" fillId="0" borderId="6" xfId="5" applyFont="1" applyFill="1" applyBorder="1" applyAlignment="1">
      <alignment horizontal="center" wrapText="1"/>
    </xf>
    <xf numFmtId="169" fontId="71" fillId="0" borderId="5" xfId="2" applyNumberFormat="1" applyFont="1" applyFill="1" applyBorder="1"/>
    <xf numFmtId="169" fontId="71" fillId="0" borderId="5" xfId="5" applyNumberFormat="1" applyFont="1" applyBorder="1" applyAlignment="1">
      <alignment horizontal="center"/>
    </xf>
    <xf numFmtId="0" fontId="70" fillId="0" borderId="5" xfId="7" applyFont="1" applyFill="1" applyBorder="1" applyAlignment="1">
      <alignment horizontal="center" wrapText="1"/>
    </xf>
    <xf numFmtId="14" fontId="53" fillId="0" borderId="0" xfId="0" applyNumberFormat="1" applyFont="1"/>
    <xf numFmtId="14" fontId="53" fillId="0" borderId="0" xfId="3" applyNumberFormat="1" applyFont="1" applyAlignment="1" applyProtection="1"/>
    <xf numFmtId="0" fontId="71" fillId="0" borderId="11" xfId="5" applyFont="1" applyFill="1" applyBorder="1" applyAlignment="1">
      <alignment horizontal="center"/>
    </xf>
    <xf numFmtId="0" fontId="46" fillId="0" borderId="0" xfId="0" applyFont="1" applyFill="1" applyAlignment="1" applyProtection="1">
      <alignment horizontal="center"/>
    </xf>
    <xf numFmtId="0" fontId="46" fillId="0" borderId="0" xfId="5" applyFont="1"/>
    <xf numFmtId="0" fontId="46" fillId="0" borderId="0" xfId="5" applyFont="1" applyFill="1" applyBorder="1"/>
    <xf numFmtId="0" fontId="46" fillId="0" borderId="0" xfId="5" applyFont="1" applyBorder="1"/>
    <xf numFmtId="0" fontId="46" fillId="0" borderId="0" xfId="5" applyFont="1" applyFill="1" applyBorder="1" applyAlignment="1">
      <alignment horizontal="left"/>
    </xf>
    <xf numFmtId="3" fontId="46" fillId="0" borderId="0" xfId="0" applyNumberFormat="1" applyFont="1"/>
    <xf numFmtId="169" fontId="46" fillId="0" borderId="0" xfId="0" applyNumberFormat="1" applyFont="1" applyProtection="1"/>
    <xf numFmtId="166" fontId="57" fillId="0" borderId="0" xfId="1" quotePrefix="1" applyNumberFormat="1" applyFont="1" applyAlignment="1" applyProtection="1">
      <alignment horizontal="center"/>
    </xf>
    <xf numFmtId="0" fontId="71" fillId="0" borderId="21" xfId="5" applyFont="1" applyBorder="1"/>
    <xf numFmtId="0" fontId="71" fillId="0" borderId="18" xfId="5" applyFont="1" applyFill="1" applyBorder="1" applyAlignment="1">
      <alignment horizontal="center"/>
    </xf>
    <xf numFmtId="169" fontId="71" fillId="0" borderId="13" xfId="2" applyNumberFormat="1" applyFont="1" applyBorder="1"/>
    <xf numFmtId="0" fontId="71" fillId="0" borderId="13" xfId="5" applyFont="1" applyFill="1" applyBorder="1" applyAlignment="1" applyProtection="1">
      <alignment horizontal="center"/>
    </xf>
    <xf numFmtId="166" fontId="75" fillId="0" borderId="0" xfId="1" applyNumberFormat="1" applyFont="1" applyBorder="1" applyAlignment="1">
      <alignment horizontal="center" wrapText="1"/>
    </xf>
    <xf numFmtId="166" fontId="75" fillId="0" borderId="17" xfId="1" applyNumberFormat="1" applyFont="1" applyBorder="1" applyAlignment="1">
      <alignment horizontal="center" wrapText="1"/>
    </xf>
    <xf numFmtId="0" fontId="71" fillId="0" borderId="13" xfId="5" applyFont="1" applyFill="1" applyBorder="1" applyAlignment="1">
      <alignment horizontal="center"/>
    </xf>
    <xf numFmtId="169" fontId="71" fillId="0" borderId="0" xfId="5" applyNumberFormat="1" applyFont="1" applyBorder="1" applyAlignment="1">
      <alignment horizontal="center"/>
    </xf>
    <xf numFmtId="0" fontId="71" fillId="0" borderId="21" xfId="5" applyFont="1" applyFill="1" applyBorder="1" applyAlignment="1">
      <alignment horizontal="center"/>
    </xf>
    <xf numFmtId="169" fontId="71" fillId="0" borderId="0" xfId="2" applyNumberFormat="1" applyFont="1"/>
    <xf numFmtId="0" fontId="71" fillId="0" borderId="21" xfId="5" applyFont="1" applyBorder="1" applyAlignment="1">
      <alignment horizontal="center"/>
    </xf>
    <xf numFmtId="166" fontId="46" fillId="0" borderId="25" xfId="1" applyNumberFormat="1" applyFont="1" applyBorder="1"/>
    <xf numFmtId="169" fontId="71" fillId="0" borderId="0" xfId="2" applyNumberFormat="1" applyFont="1" applyBorder="1"/>
    <xf numFmtId="169" fontId="71" fillId="0" borderId="5" xfId="2" applyNumberFormat="1" applyFont="1" applyBorder="1"/>
    <xf numFmtId="166" fontId="58" fillId="0" borderId="0" xfId="1" applyNumberFormat="1" applyFont="1" applyProtection="1"/>
    <xf numFmtId="44" fontId="53" fillId="0" borderId="0" xfId="2" quotePrefix="1" applyFont="1" applyBorder="1" applyAlignment="1">
      <alignment horizontal="right"/>
    </xf>
    <xf numFmtId="166" fontId="46" fillId="0" borderId="0" xfId="1" applyNumberFormat="1" applyFont="1" applyProtection="1"/>
    <xf numFmtId="166" fontId="46" fillId="2" borderId="21" xfId="1" applyNumberFormat="1" applyFont="1" applyFill="1" applyBorder="1" applyProtection="1"/>
    <xf numFmtId="0" fontId="46" fillId="0" borderId="0" xfId="5" applyFont="1" applyProtection="1"/>
    <xf numFmtId="0" fontId="46" fillId="0" borderId="0" xfId="5" applyFont="1" applyFill="1" applyBorder="1" applyAlignment="1">
      <alignment horizontal="center"/>
    </xf>
    <xf numFmtId="0" fontId="46" fillId="0" borderId="0" xfId="5" applyFont="1" applyAlignment="1">
      <alignment horizontal="left" wrapText="1"/>
    </xf>
    <xf numFmtId="0" fontId="46" fillId="0" borderId="0" xfId="5" applyFont="1" applyFill="1" applyAlignment="1">
      <alignment horizontal="left" wrapText="1"/>
    </xf>
    <xf numFmtId="0" fontId="53" fillId="0" borderId="1" xfId="0" applyNumberFormat="1" applyFont="1" applyBorder="1" applyAlignment="1">
      <alignment horizontal="center"/>
    </xf>
    <xf numFmtId="0" fontId="56" fillId="0" borderId="0" xfId="0" applyNumberFormat="1" applyFont="1" applyAlignment="1">
      <alignment horizontal="center"/>
    </xf>
    <xf numFmtId="15" fontId="56" fillId="0" borderId="0" xfId="0" applyNumberFormat="1" applyFont="1" applyAlignment="1">
      <alignment horizontal="center"/>
    </xf>
    <xf numFmtId="14" fontId="56" fillId="0" borderId="0" xfId="0" applyNumberFormat="1" applyFont="1" applyAlignment="1">
      <alignment horizontal="center"/>
    </xf>
    <xf numFmtId="0" fontId="49" fillId="0" borderId="0" xfId="0" applyNumberFormat="1" applyFont="1" applyAlignment="1">
      <alignment horizontal="center"/>
    </xf>
    <xf numFmtId="168" fontId="56" fillId="0" borderId="0" xfId="3" applyNumberFormat="1" applyFont="1" applyAlignment="1" applyProtection="1">
      <alignment horizontal="center"/>
    </xf>
    <xf numFmtId="49" fontId="56" fillId="0" borderId="0" xfId="3" applyNumberFormat="1" applyFont="1" applyAlignment="1" applyProtection="1">
      <alignment horizontal="center"/>
    </xf>
    <xf numFmtId="0" fontId="46" fillId="0" borderId="0" xfId="0" applyFont="1" applyAlignment="1">
      <alignment vertical="top" wrapText="1"/>
    </xf>
    <xf numFmtId="0" fontId="72" fillId="0" borderId="0" xfId="7" applyFont="1" applyFill="1" applyAlignment="1">
      <alignment wrapText="1"/>
    </xf>
    <xf numFmtId="0" fontId="53" fillId="0" borderId="25" xfId="0" applyNumberFormat="1" applyFont="1" applyFill="1" applyBorder="1" applyAlignment="1">
      <alignment horizontal="center"/>
    </xf>
    <xf numFmtId="0" fontId="46" fillId="0" borderId="0" xfId="0" applyNumberFormat="1" applyFont="1" applyFill="1" applyBorder="1" applyAlignment="1">
      <alignment horizontal="center"/>
    </xf>
    <xf numFmtId="14" fontId="54" fillId="0" borderId="0" xfId="0" quotePrefix="1" applyNumberFormat="1" applyFont="1" applyAlignment="1" applyProtection="1">
      <protection locked="0"/>
    </xf>
    <xf numFmtId="0" fontId="46" fillId="0" borderId="5" xfId="0" applyNumberFormat="1" applyFont="1" applyBorder="1" applyAlignment="1">
      <alignment horizontal="center"/>
    </xf>
    <xf numFmtId="0" fontId="46" fillId="0" borderId="0" xfId="0" applyNumberFormat="1" applyFont="1" applyBorder="1" applyAlignment="1">
      <alignment horizontal="center"/>
    </xf>
    <xf numFmtId="170" fontId="53" fillId="0" borderId="0" xfId="0" applyNumberFormat="1" applyFont="1" applyAlignment="1" applyProtection="1">
      <protection locked="0"/>
    </xf>
    <xf numFmtId="0" fontId="46" fillId="0" borderId="0" xfId="0" applyFont="1" applyFill="1" applyAlignment="1"/>
    <xf numFmtId="0" fontId="46" fillId="0" borderId="0" xfId="0" applyFont="1" applyBorder="1" applyAlignment="1"/>
    <xf numFmtId="0" fontId="46" fillId="0" borderId="0" xfId="0" applyFont="1" applyFill="1"/>
    <xf numFmtId="0" fontId="46" fillId="0" borderId="0" xfId="0" applyNumberFormat="1" applyFont="1" applyFill="1" applyAlignment="1"/>
    <xf numFmtId="0" fontId="46" fillId="0" borderId="0" xfId="0" applyFont="1" applyFill="1" applyAlignment="1">
      <alignment horizontal="center"/>
    </xf>
    <xf numFmtId="0" fontId="46" fillId="0" borderId="0" xfId="5" applyFont="1" applyProtection="1">
      <protection locked="0"/>
    </xf>
    <xf numFmtId="0" fontId="46" fillId="0" borderId="0" xfId="5" applyFont="1" applyBorder="1" applyAlignment="1">
      <alignment horizontal="center"/>
    </xf>
    <xf numFmtId="0" fontId="46" fillId="0" borderId="25" xfId="5" applyFont="1" applyBorder="1" applyAlignment="1">
      <alignment horizontal="center"/>
    </xf>
    <xf numFmtId="0" fontId="46" fillId="0" borderId="25" xfId="0" applyFont="1" applyBorder="1"/>
    <xf numFmtId="166" fontId="46" fillId="0" borderId="0" xfId="1" applyNumberFormat="1" applyFont="1" applyProtection="1">
      <protection locked="0"/>
    </xf>
    <xf numFmtId="10" fontId="46" fillId="0" borderId="0" xfId="4" applyNumberFormat="1" applyFont="1"/>
    <xf numFmtId="10" fontId="46" fillId="0" borderId="0" xfId="4" applyNumberFormat="1" applyFont="1" applyBorder="1" applyProtection="1"/>
    <xf numFmtId="10" fontId="46" fillId="0" borderId="0" xfId="4" applyNumberFormat="1" applyFont="1" applyBorder="1"/>
    <xf numFmtId="10" fontId="46" fillId="0" borderId="0" xfId="4" applyNumberFormat="1" applyFont="1" applyBorder="1" applyProtection="1">
      <protection locked="0"/>
    </xf>
    <xf numFmtId="166" fontId="46" fillId="0" borderId="3" xfId="5" applyNumberFormat="1" applyFont="1" applyBorder="1"/>
    <xf numFmtId="10" fontId="46" fillId="0" borderId="3" xfId="5" applyNumberFormat="1" applyFont="1" applyBorder="1"/>
    <xf numFmtId="0" fontId="46" fillId="0" borderId="0" xfId="0" applyFont="1" applyProtection="1">
      <protection locked="0"/>
    </xf>
    <xf numFmtId="10" fontId="46" fillId="0" borderId="0" xfId="4" applyNumberFormat="1" applyFont="1" applyProtection="1"/>
    <xf numFmtId="169" fontId="46" fillId="0" borderId="0" xfId="2" applyNumberFormat="1" applyFont="1" applyBorder="1" applyAlignment="1"/>
    <xf numFmtId="0" fontId="46" fillId="0" borderId="0" xfId="0" applyNumberFormat="1" applyFont="1" applyProtection="1">
      <protection locked="0"/>
    </xf>
    <xf numFmtId="169" fontId="46" fillId="0" borderId="0" xfId="2" applyNumberFormat="1" applyFont="1" applyAlignment="1" applyProtection="1">
      <alignment vertical="center" wrapText="1"/>
      <protection locked="0"/>
    </xf>
    <xf numFmtId="166" fontId="46" fillId="0" borderId="0" xfId="1" applyNumberFormat="1" applyFont="1" applyAlignment="1" applyProtection="1">
      <alignment vertical="center" wrapText="1"/>
      <protection locked="0"/>
    </xf>
    <xf numFmtId="41" fontId="46" fillId="0" borderId="0" xfId="2" applyNumberFormat="1" applyFont="1" applyAlignment="1" applyProtection="1">
      <alignment vertical="center" wrapText="1"/>
      <protection locked="0"/>
    </xf>
    <xf numFmtId="166" fontId="46" fillId="0" borderId="25" xfId="1" applyNumberFormat="1" applyFont="1" applyBorder="1" applyAlignment="1" applyProtection="1">
      <alignment vertical="center" wrapText="1"/>
      <protection locked="0"/>
    </xf>
    <xf numFmtId="41" fontId="46" fillId="0" borderId="25" xfId="2" applyNumberFormat="1" applyFont="1" applyBorder="1" applyAlignment="1" applyProtection="1">
      <alignment vertical="center" wrapText="1"/>
      <protection locked="0"/>
    </xf>
    <xf numFmtId="169" fontId="46" fillId="0" borderId="3" xfId="2" applyNumberFormat="1" applyFont="1" applyBorder="1"/>
    <xf numFmtId="166" fontId="46" fillId="0" borderId="0" xfId="0" applyNumberFormat="1" applyFont="1" applyBorder="1"/>
    <xf numFmtId="169" fontId="46" fillId="0" borderId="5" xfId="0" applyNumberFormat="1" applyFont="1" applyBorder="1"/>
    <xf numFmtId="0" fontId="72" fillId="0" borderId="0" xfId="7" applyFont="1" applyFill="1" applyAlignment="1" applyProtection="1">
      <alignment horizontal="center"/>
      <protection locked="0"/>
    </xf>
    <xf numFmtId="16" fontId="72" fillId="0" borderId="0" xfId="7" applyNumberFormat="1" applyFont="1" applyFill="1" applyAlignment="1" applyProtection="1">
      <alignment horizontal="center"/>
      <protection locked="0"/>
    </xf>
    <xf numFmtId="42" fontId="72" fillId="0" borderId="0" xfId="7" applyNumberFormat="1" applyFont="1" applyFill="1" applyProtection="1">
      <protection locked="0"/>
    </xf>
    <xf numFmtId="166" fontId="72" fillId="0" borderId="0" xfId="1" applyNumberFormat="1" applyFont="1" applyFill="1" applyAlignment="1" applyProtection="1">
      <alignment horizontal="right"/>
      <protection locked="0"/>
    </xf>
    <xf numFmtId="41" fontId="72" fillId="0" borderId="0" xfId="7" applyNumberFormat="1" applyFont="1" applyFill="1" applyAlignment="1" applyProtection="1">
      <alignment wrapText="1"/>
    </xf>
    <xf numFmtId="41" fontId="72" fillId="0" borderId="0" xfId="7" applyNumberFormat="1" applyFont="1" applyFill="1" applyAlignment="1" applyProtection="1">
      <alignment wrapText="1"/>
      <protection locked="0"/>
    </xf>
    <xf numFmtId="169" fontId="72" fillId="0" borderId="0" xfId="2" applyNumberFormat="1" applyFont="1" applyFill="1" applyAlignment="1" applyProtection="1">
      <alignment wrapText="1"/>
      <protection locked="0"/>
    </xf>
    <xf numFmtId="166" fontId="72" fillId="0" borderId="0" xfId="1" applyNumberFormat="1" applyFont="1" applyFill="1" applyAlignment="1" applyProtection="1">
      <alignment wrapText="1"/>
      <protection locked="0"/>
    </xf>
    <xf numFmtId="174" fontId="72" fillId="0" borderId="0" xfId="4" applyNumberFormat="1" applyFont="1" applyAlignment="1" applyProtection="1">
      <alignment wrapText="1"/>
      <protection locked="0"/>
    </xf>
    <xf numFmtId="42" fontId="46" fillId="0" borderId="0" xfId="0" applyNumberFormat="1" applyFont="1" applyProtection="1"/>
    <xf numFmtId="0" fontId="46" fillId="0" borderId="8" xfId="0" applyFont="1" applyFill="1" applyBorder="1" applyAlignment="1" applyProtection="1">
      <alignment horizontal="center"/>
    </xf>
    <xf numFmtId="0" fontId="46" fillId="0" borderId="8" xfId="0" applyFont="1" applyFill="1" applyBorder="1" applyProtection="1"/>
    <xf numFmtId="0" fontId="46" fillId="0" borderId="0" xfId="0" applyFont="1" applyFill="1" applyProtection="1"/>
    <xf numFmtId="169" fontId="46" fillId="0" borderId="0" xfId="2" applyNumberFormat="1" applyFont="1" applyProtection="1">
      <protection locked="0"/>
    </xf>
    <xf numFmtId="169" fontId="46" fillId="0" borderId="2" xfId="2" applyNumberFormat="1" applyFont="1" applyBorder="1" applyProtection="1"/>
    <xf numFmtId="169" fontId="46" fillId="0" borderId="4" xfId="2" applyNumberFormat="1" applyFont="1" applyBorder="1" applyProtection="1"/>
    <xf numFmtId="176" fontId="46" fillId="0" borderId="4" xfId="4" applyNumberFormat="1" applyFont="1" applyBorder="1" applyProtection="1"/>
    <xf numFmtId="0" fontId="46" fillId="0" borderId="0" xfId="5" applyFont="1" applyFill="1" applyAlignment="1">
      <alignment horizontal="left"/>
    </xf>
    <xf numFmtId="0" fontId="46" fillId="0" borderId="0" xfId="5" applyFont="1" applyFill="1"/>
    <xf numFmtId="10" fontId="46" fillId="0" borderId="0" xfId="4" applyNumberFormat="1" applyFont="1" applyFill="1"/>
    <xf numFmtId="10" fontId="46" fillId="0" borderId="0" xfId="5" applyNumberFormat="1" applyFont="1" applyFill="1"/>
    <xf numFmtId="10" fontId="46" fillId="0" borderId="0" xfId="5" applyNumberFormat="1" applyFont="1"/>
    <xf numFmtId="0" fontId="94" fillId="0" borderId="0" xfId="5" applyNumberFormat="1" applyFont="1" applyFill="1"/>
    <xf numFmtId="0" fontId="71" fillId="0" borderId="13" xfId="5" applyFont="1" applyFill="1" applyBorder="1" applyAlignment="1" applyProtection="1">
      <alignment horizontal="center"/>
      <protection locked="0"/>
    </xf>
    <xf numFmtId="0" fontId="46" fillId="0" borderId="16" xfId="5" applyFont="1" applyBorder="1"/>
    <xf numFmtId="2" fontId="71" fillId="0" borderId="13" xfId="5" applyNumberFormat="1" applyFont="1" applyFill="1" applyBorder="1" applyAlignment="1" applyProtection="1">
      <alignment horizontal="center"/>
      <protection locked="0"/>
    </xf>
    <xf numFmtId="0" fontId="46" fillId="0" borderId="17" xfId="5" applyFont="1" applyBorder="1"/>
    <xf numFmtId="169" fontId="46" fillId="0" borderId="0" xfId="5" applyNumberFormat="1" applyFont="1"/>
    <xf numFmtId="166" fontId="71" fillId="0" borderId="13" xfId="1" applyNumberFormat="1" applyFont="1" applyFill="1" applyBorder="1" applyProtection="1">
      <protection locked="0"/>
    </xf>
    <xf numFmtId="0" fontId="71" fillId="0" borderId="0" xfId="5" quotePrefix="1" applyFont="1" applyBorder="1"/>
    <xf numFmtId="0" fontId="46" fillId="0" borderId="17" xfId="5" applyFont="1" applyFill="1" applyBorder="1"/>
    <xf numFmtId="169" fontId="71" fillId="0" borderId="0" xfId="2" applyNumberFormat="1" applyFont="1" applyFill="1" applyBorder="1" applyProtection="1">
      <protection locked="0"/>
    </xf>
    <xf numFmtId="0" fontId="65" fillId="0" borderId="0" xfId="5" applyFont="1" applyBorder="1"/>
    <xf numFmtId="0" fontId="65" fillId="0" borderId="0" xfId="5" applyFont="1" applyFill="1" applyBorder="1"/>
    <xf numFmtId="169" fontId="71" fillId="0" borderId="13" xfId="2" applyNumberFormat="1" applyFont="1" applyFill="1" applyBorder="1" applyAlignment="1" applyProtection="1">
      <alignment horizontal="center"/>
      <protection locked="0"/>
    </xf>
    <xf numFmtId="169" fontId="71" fillId="0" borderId="0" xfId="2" applyNumberFormat="1" applyFont="1" applyFill="1" applyBorder="1" applyAlignment="1" applyProtection="1">
      <alignment horizontal="center"/>
      <protection locked="0"/>
    </xf>
    <xf numFmtId="166" fontId="71" fillId="0" borderId="0" xfId="1" quotePrefix="1" applyNumberFormat="1" applyFont="1" applyFill="1" applyBorder="1"/>
    <xf numFmtId="169" fontId="71" fillId="0" borderId="5" xfId="2" applyNumberFormat="1" applyFont="1" applyFill="1" applyBorder="1" applyProtection="1">
      <protection locked="0"/>
    </xf>
    <xf numFmtId="166" fontId="58" fillId="0" borderId="0" xfId="1" applyNumberFormat="1" applyFont="1" applyFill="1" applyBorder="1"/>
    <xf numFmtId="0" fontId="75" fillId="0" borderId="6" xfId="5" applyFont="1" applyBorder="1" applyAlignment="1">
      <alignment horizontal="centerContinuous" vertical="center"/>
    </xf>
    <xf numFmtId="0" fontId="75" fillId="0" borderId="7" xfId="5" applyFont="1" applyBorder="1" applyAlignment="1">
      <alignment horizontal="centerContinuous" vertical="center"/>
    </xf>
    <xf numFmtId="0" fontId="46" fillId="0" borderId="7" xfId="0" applyFont="1" applyBorder="1" applyAlignment="1">
      <alignment horizontal="centerContinuous" vertical="center"/>
    </xf>
    <xf numFmtId="0" fontId="46" fillId="0" borderId="9" xfId="0" applyFont="1" applyBorder="1" applyAlignment="1">
      <alignment horizontal="centerContinuous" vertical="center"/>
    </xf>
    <xf numFmtId="166" fontId="46" fillId="0" borderId="0" xfId="1" applyNumberFormat="1" applyFont="1" applyFill="1" applyBorder="1"/>
    <xf numFmtId="169" fontId="46" fillId="0" borderId="0" xfId="2" applyNumberFormat="1" applyFont="1" applyAlignment="1">
      <alignment horizontal="center"/>
    </xf>
    <xf numFmtId="169" fontId="46" fillId="0" borderId="0" xfId="2" applyNumberFormat="1" applyFont="1" applyFill="1" applyAlignment="1">
      <alignment horizontal="center"/>
    </xf>
    <xf numFmtId="164" fontId="46" fillId="0" borderId="2" xfId="0" applyNumberFormat="1" applyFont="1" applyBorder="1"/>
    <xf numFmtId="0" fontId="46" fillId="0" borderId="2" xfId="0" applyFont="1" applyBorder="1"/>
    <xf numFmtId="0" fontId="46" fillId="0" borderId="1" xfId="0" applyFont="1" applyBorder="1" applyAlignment="1">
      <alignment horizontal="right"/>
    </xf>
    <xf numFmtId="176" fontId="46" fillId="0" borderId="0" xfId="4" applyNumberFormat="1" applyFont="1"/>
    <xf numFmtId="177" fontId="46" fillId="0" borderId="0" xfId="0" applyNumberFormat="1" applyFont="1"/>
    <xf numFmtId="174" fontId="46" fillId="0" borderId="0" xfId="4" applyNumberFormat="1" applyFont="1"/>
    <xf numFmtId="172" fontId="46" fillId="0" borderId="0" xfId="0" applyNumberFormat="1" applyFont="1"/>
    <xf numFmtId="9" fontId="46" fillId="0" borderId="0" xfId="4" applyNumberFormat="1" applyFont="1"/>
    <xf numFmtId="178" fontId="46" fillId="0" borderId="0" xfId="0" applyNumberFormat="1" applyFont="1"/>
    <xf numFmtId="166" fontId="46" fillId="0" borderId="1" xfId="1" applyNumberFormat="1" applyFont="1" applyBorder="1" applyProtection="1">
      <protection locked="0"/>
    </xf>
    <xf numFmtId="176" fontId="46" fillId="0" borderId="1" xfId="4" applyNumberFormat="1" applyFont="1" applyBorder="1"/>
    <xf numFmtId="177" fontId="46" fillId="0" borderId="1" xfId="0" applyNumberFormat="1" applyFont="1" applyBorder="1"/>
    <xf numFmtId="172" fontId="46" fillId="0" borderId="1" xfId="0" applyNumberFormat="1" applyFont="1" applyBorder="1"/>
    <xf numFmtId="9" fontId="46" fillId="0" borderId="1" xfId="4" applyNumberFormat="1" applyFont="1" applyBorder="1"/>
    <xf numFmtId="178" fontId="46" fillId="0" borderId="1" xfId="0" applyNumberFormat="1" applyFont="1" applyBorder="1"/>
    <xf numFmtId="176" fontId="46" fillId="0" borderId="0" xfId="0" applyNumberFormat="1" applyFont="1"/>
    <xf numFmtId="9" fontId="46" fillId="0" borderId="0" xfId="0" applyNumberFormat="1" applyFont="1"/>
    <xf numFmtId="0" fontId="46" fillId="0" borderId="0" xfId="0" applyFont="1" applyBorder="1" applyAlignment="1">
      <alignment horizontal="center"/>
    </xf>
    <xf numFmtId="0" fontId="46" fillId="0" borderId="1" xfId="0" applyFont="1" applyBorder="1"/>
    <xf numFmtId="164" fontId="46" fillId="0" borderId="0" xfId="0" applyNumberFormat="1" applyFont="1" applyFill="1" applyProtection="1">
      <protection locked="0"/>
    </xf>
    <xf numFmtId="164" fontId="46" fillId="0" borderId="0" xfId="0" applyNumberFormat="1" applyFont="1" applyFill="1"/>
    <xf numFmtId="166" fontId="46" fillId="0" borderId="1" xfId="1" applyNumberFormat="1" applyFont="1" applyFill="1" applyBorder="1" applyProtection="1">
      <protection locked="0"/>
    </xf>
    <xf numFmtId="10" fontId="46" fillId="0" borderId="4" xfId="4" applyNumberFormat="1" applyFont="1" applyBorder="1"/>
    <xf numFmtId="179" fontId="46" fillId="0" borderId="4" xfId="4" applyNumberFormat="1" applyFont="1" applyBorder="1"/>
    <xf numFmtId="10" fontId="46" fillId="0" borderId="1" xfId="4" applyNumberFormat="1" applyFont="1" applyBorder="1"/>
    <xf numFmtId="169" fontId="46" fillId="0" borderId="8" xfId="2" applyNumberFormat="1" applyFont="1" applyFill="1" applyBorder="1"/>
    <xf numFmtId="0" fontId="46" fillId="0" borderId="0" xfId="5" applyFont="1" applyAlignment="1" applyProtection="1">
      <protection locked="0"/>
    </xf>
    <xf numFmtId="0" fontId="47" fillId="0" borderId="0" xfId="5" applyFont="1" applyAlignment="1" applyProtection="1">
      <alignment horizontal="centerContinuous"/>
      <protection locked="0"/>
    </xf>
    <xf numFmtId="0" fontId="46" fillId="0" borderId="0" xfId="5" applyFont="1" applyAlignment="1" applyProtection="1">
      <alignment horizontal="centerContinuous"/>
      <protection locked="0"/>
    </xf>
    <xf numFmtId="14" fontId="57" fillId="4" borderId="0" xfId="1" applyNumberFormat="1" applyFont="1" applyFill="1" applyBorder="1" applyAlignment="1" applyProtection="1">
      <alignment horizontal="center" wrapText="1"/>
      <protection locked="0"/>
    </xf>
    <xf numFmtId="14" fontId="57" fillId="4" borderId="0" xfId="1" applyNumberFormat="1" applyFont="1" applyFill="1" applyAlignment="1" applyProtection="1">
      <alignment horizontal="center" wrapText="1"/>
      <protection locked="0"/>
    </xf>
    <xf numFmtId="183" fontId="57" fillId="4" borderId="0" xfId="1" quotePrefix="1" applyNumberFormat="1" applyFont="1" applyFill="1" applyBorder="1" applyAlignment="1" applyProtection="1">
      <alignment horizontal="center"/>
      <protection locked="0"/>
    </xf>
    <xf numFmtId="166" fontId="58" fillId="0" borderId="0" xfId="1" quotePrefix="1" applyNumberFormat="1" applyFont="1" applyBorder="1" applyAlignment="1" applyProtection="1">
      <alignment horizontal="center"/>
    </xf>
    <xf numFmtId="166" fontId="46" fillId="4" borderId="0" xfId="1" applyNumberFormat="1" applyFont="1" applyFill="1" applyProtection="1">
      <protection locked="0"/>
    </xf>
    <xf numFmtId="166" fontId="46" fillId="4" borderId="0" xfId="1" applyNumberFormat="1" applyFont="1" applyFill="1" applyProtection="1"/>
    <xf numFmtId="3" fontId="46" fillId="0" borderId="0" xfId="0" applyNumberFormat="1" applyFont="1" applyAlignment="1">
      <alignment horizontal="left"/>
    </xf>
    <xf numFmtId="3" fontId="46" fillId="0" borderId="1" xfId="0" applyNumberFormat="1" applyFont="1" applyBorder="1" applyAlignment="1">
      <alignment horizontal="center"/>
    </xf>
    <xf numFmtId="0" fontId="46" fillId="0" borderId="0" xfId="0" applyNumberFormat="1" applyFont="1" applyBorder="1"/>
    <xf numFmtId="164" fontId="46" fillId="0" borderId="0" xfId="0" applyNumberFormat="1" applyFont="1" applyBorder="1" applyAlignment="1">
      <alignment horizontal="right"/>
    </xf>
    <xf numFmtId="42" fontId="46" fillId="0" borderId="0" xfId="0" applyNumberFormat="1" applyFont="1" applyFill="1" applyProtection="1">
      <protection locked="0"/>
    </xf>
    <xf numFmtId="42" fontId="46" fillId="0" borderId="0" xfId="0" applyNumberFormat="1" applyFont="1" applyFill="1" applyProtection="1"/>
    <xf numFmtId="42" fontId="46" fillId="0" borderId="0" xfId="0" applyNumberFormat="1" applyFont="1"/>
    <xf numFmtId="42" fontId="46" fillId="0" borderId="0" xfId="0" applyNumberFormat="1" applyFont="1" applyFill="1"/>
    <xf numFmtId="0" fontId="46" fillId="0" borderId="0" xfId="1" applyNumberFormat="1" applyFont="1" applyFill="1" applyProtection="1">
      <protection locked="0"/>
    </xf>
    <xf numFmtId="166" fontId="46" fillId="0" borderId="0" xfId="1" applyNumberFormat="1" applyFont="1" applyFill="1" applyProtection="1"/>
    <xf numFmtId="0" fontId="46" fillId="0" borderId="0" xfId="1" applyNumberFormat="1" applyFont="1" applyProtection="1">
      <protection locked="0"/>
    </xf>
    <xf numFmtId="41" fontId="46" fillId="0" borderId="0" xfId="1" applyNumberFormat="1" applyFont="1" applyProtection="1"/>
    <xf numFmtId="169" fontId="46" fillId="0" borderId="2" xfId="2" applyNumberFormat="1" applyFont="1" applyBorder="1"/>
    <xf numFmtId="42" fontId="46" fillId="0" borderId="3" xfId="0" applyNumberFormat="1" applyFont="1" applyFill="1" applyBorder="1"/>
    <xf numFmtId="42" fontId="46" fillId="0" borderId="0" xfId="0" applyNumberFormat="1" applyFont="1" applyProtection="1">
      <protection locked="0"/>
    </xf>
    <xf numFmtId="42" fontId="46" fillId="0" borderId="0" xfId="0" applyNumberFormat="1" applyFont="1" applyAlignment="1">
      <alignment horizontal="center"/>
    </xf>
    <xf numFmtId="42" fontId="46" fillId="0" borderId="1" xfId="0" applyNumberFormat="1" applyFont="1" applyBorder="1" applyAlignment="1">
      <alignment horizontal="center"/>
    </xf>
    <xf numFmtId="169" fontId="46" fillId="0" borderId="0" xfId="2" applyNumberFormat="1" applyFont="1" applyFill="1" applyProtection="1">
      <protection locked="0"/>
    </xf>
    <xf numFmtId="0" fontId="46" fillId="0" borderId="0" xfId="0" applyFont="1" applyAlignment="1">
      <alignment horizontal="center" vertical="top"/>
    </xf>
    <xf numFmtId="166" fontId="46" fillId="0" borderId="0" xfId="1" applyNumberFormat="1" applyFont="1" applyFill="1" applyAlignment="1" applyProtection="1">
      <alignment vertical="top"/>
    </xf>
    <xf numFmtId="166" fontId="46" fillId="0" borderId="0" xfId="1" applyNumberFormat="1" applyFont="1" applyFill="1" applyAlignment="1" applyProtection="1">
      <alignment vertical="top"/>
      <protection locked="0"/>
    </xf>
    <xf numFmtId="166" fontId="46" fillId="0" borderId="0" xfId="1" applyNumberFormat="1" applyFont="1" applyAlignment="1">
      <alignment vertical="top"/>
    </xf>
    <xf numFmtId="42" fontId="46" fillId="0" borderId="3" xfId="0" applyNumberFormat="1" applyFont="1" applyBorder="1"/>
    <xf numFmtId="42" fontId="46" fillId="0" borderId="0" xfId="0" applyNumberFormat="1" applyFont="1" applyAlignment="1"/>
    <xf numFmtId="0" fontId="46" fillId="0" borderId="0" xfId="0" applyFont="1" applyBorder="1"/>
    <xf numFmtId="166" fontId="46" fillId="0" borderId="0" xfId="1" applyNumberFormat="1" applyFont="1" applyFill="1" applyProtection="1">
      <protection locked="0"/>
    </xf>
    <xf numFmtId="166" fontId="46" fillId="0" borderId="0" xfId="1" applyNumberFormat="1" applyFont="1" applyFill="1" applyBorder="1" applyProtection="1"/>
    <xf numFmtId="166" fontId="46" fillId="0" borderId="0" xfId="1" applyNumberFormat="1" applyFont="1" applyFill="1" applyBorder="1" applyProtection="1">
      <protection locked="0"/>
    </xf>
    <xf numFmtId="166" fontId="46" fillId="0" borderId="0" xfId="1" applyNumberFormat="1" applyFont="1" applyFill="1" applyBorder="1" applyAlignment="1" applyProtection="1">
      <alignment vertical="top"/>
    </xf>
    <xf numFmtId="166" fontId="46" fillId="0" borderId="0" xfId="1" applyNumberFormat="1" applyFont="1" applyFill="1" applyAlignment="1">
      <alignment vertical="top"/>
    </xf>
    <xf numFmtId="166" fontId="46" fillId="0" borderId="0" xfId="1" applyNumberFormat="1" applyFont="1" applyBorder="1" applyProtection="1">
      <protection locked="0"/>
    </xf>
    <xf numFmtId="42" fontId="46" fillId="0" borderId="8" xfId="0" applyNumberFormat="1" applyFont="1" applyBorder="1"/>
    <xf numFmtId="42" fontId="46" fillId="0" borderId="4" xfId="0" applyNumberFormat="1" applyFont="1" applyBorder="1"/>
    <xf numFmtId="164" fontId="46" fillId="0" borderId="0" xfId="0" applyNumberFormat="1" applyFont="1" applyAlignment="1">
      <alignment horizontal="right"/>
    </xf>
    <xf numFmtId="42" fontId="46" fillId="0" borderId="0" xfId="0" applyNumberFormat="1" applyFont="1" applyBorder="1"/>
    <xf numFmtId="42" fontId="46" fillId="0" borderId="0" xfId="0" applyNumberFormat="1" applyFont="1" applyFill="1" applyBorder="1" applyProtection="1">
      <protection locked="0"/>
    </xf>
    <xf numFmtId="166" fontId="46" fillId="0" borderId="1" xfId="1" applyNumberFormat="1" applyFont="1" applyFill="1" applyBorder="1" applyProtection="1"/>
    <xf numFmtId="42" fontId="46" fillId="0" borderId="0" xfId="0" applyNumberFormat="1" applyFont="1" applyFill="1" applyBorder="1"/>
    <xf numFmtId="166" fontId="53" fillId="0" borderId="0" xfId="1" applyNumberFormat="1" applyFont="1" applyBorder="1" applyAlignment="1" applyProtection="1">
      <protection locked="0"/>
    </xf>
    <xf numFmtId="0" fontId="95" fillId="0" borderId="0" xfId="0" applyFont="1"/>
    <xf numFmtId="14" fontId="54" fillId="0" borderId="0" xfId="0" quotePrefix="1" applyNumberFormat="1" applyFont="1" applyAlignment="1"/>
    <xf numFmtId="164" fontId="46" fillId="0" borderId="0" xfId="0" applyNumberFormat="1" applyFont="1" applyAlignment="1"/>
    <xf numFmtId="0" fontId="46" fillId="0" borderId="0" xfId="0" applyNumberFormat="1" applyFont="1" applyAlignment="1"/>
    <xf numFmtId="3" fontId="53" fillId="0" borderId="0" xfId="0" applyNumberFormat="1" applyFont="1" applyFill="1" applyAlignment="1" applyProtection="1">
      <protection locked="0"/>
    </xf>
    <xf numFmtId="173" fontId="53" fillId="0" borderId="0" xfId="0" applyNumberFormat="1" applyFont="1" applyFill="1" applyAlignment="1"/>
    <xf numFmtId="3" fontId="53" fillId="0" borderId="1" xfId="0" applyNumberFormat="1" applyFont="1" applyFill="1" applyBorder="1" applyAlignment="1" applyProtection="1">
      <protection locked="0"/>
    </xf>
    <xf numFmtId="169" fontId="53" fillId="0" borderId="0" xfId="2" applyNumberFormat="1" applyFont="1" applyFill="1" applyBorder="1" applyAlignment="1" applyProtection="1">
      <protection locked="0"/>
    </xf>
    <xf numFmtId="0" fontId="53" fillId="0" borderId="1" xfId="0" applyNumberFormat="1" applyFont="1" applyBorder="1" applyAlignment="1">
      <alignment horizontal="center"/>
    </xf>
    <xf numFmtId="0" fontId="56" fillId="0" borderId="0" xfId="0" applyNumberFormat="1" applyFont="1" applyAlignment="1">
      <alignment horizontal="center"/>
    </xf>
    <xf numFmtId="0" fontId="46" fillId="0" borderId="0" xfId="0" applyFont="1" applyAlignment="1"/>
    <xf numFmtId="15" fontId="56" fillId="0" borderId="0" xfId="0" applyNumberFormat="1" applyFont="1" applyAlignment="1">
      <alignment horizontal="center"/>
    </xf>
    <xf numFmtId="14" fontId="56" fillId="0" borderId="0" xfId="0" applyNumberFormat="1" applyFont="1" applyAlignment="1">
      <alignment horizontal="center"/>
    </xf>
    <xf numFmtId="0" fontId="46" fillId="0" borderId="0" xfId="0" applyFont="1" applyAlignment="1">
      <alignment horizontal="center"/>
    </xf>
    <xf numFmtId="0" fontId="49" fillId="0" borderId="0" xfId="0" applyNumberFormat="1" applyFont="1" applyAlignment="1">
      <alignment horizontal="center"/>
    </xf>
    <xf numFmtId="168" fontId="56" fillId="0" borderId="0" xfId="3" applyNumberFormat="1" applyFont="1" applyAlignment="1" applyProtection="1">
      <alignment horizontal="center"/>
    </xf>
    <xf numFmtId="49" fontId="56" fillId="0" borderId="0" xfId="3" applyNumberFormat="1" applyFont="1" applyAlignment="1" applyProtection="1">
      <alignment horizontal="center"/>
    </xf>
    <xf numFmtId="0" fontId="46" fillId="0" borderId="0" xfId="0" applyFont="1" applyAlignment="1">
      <alignment vertical="top" wrapText="1"/>
    </xf>
    <xf numFmtId="0" fontId="46" fillId="0" borderId="0" xfId="0" applyFont="1" applyAlignment="1">
      <alignment horizontal="left" vertical="top" wrapText="1"/>
    </xf>
    <xf numFmtId="164" fontId="46" fillId="0" borderId="1" xfId="0" applyNumberFormat="1" applyFont="1" applyBorder="1" applyAlignment="1">
      <alignment horizontal="center"/>
    </xf>
    <xf numFmtId="0" fontId="46" fillId="0" borderId="1" xfId="0" applyFont="1" applyBorder="1" applyAlignment="1">
      <alignment horizontal="center"/>
    </xf>
    <xf numFmtId="0" fontId="75" fillId="0" borderId="6" xfId="5" applyFont="1" applyBorder="1" applyAlignment="1">
      <alignment horizontal="center" wrapText="1"/>
    </xf>
    <xf numFmtId="0" fontId="75" fillId="0" borderId="7" xfId="5" applyFont="1" applyBorder="1" applyAlignment="1">
      <alignment horizontal="center" wrapText="1"/>
    </xf>
    <xf numFmtId="0" fontId="46" fillId="0" borderId="7" xfId="0" applyFont="1" applyBorder="1" applyAlignment="1">
      <alignment wrapText="1"/>
    </xf>
    <xf numFmtId="0" fontId="46" fillId="0" borderId="9" xfId="0" applyFont="1" applyBorder="1" applyAlignment="1">
      <alignment wrapText="1"/>
    </xf>
    <xf numFmtId="0" fontId="75" fillId="0" borderId="9" xfId="5" applyFont="1" applyBorder="1" applyAlignment="1">
      <alignment horizontal="center" wrapText="1"/>
    </xf>
    <xf numFmtId="0" fontId="46" fillId="0" borderId="1" xfId="5" applyFont="1" applyBorder="1" applyAlignment="1">
      <alignment horizontal="center"/>
    </xf>
    <xf numFmtId="0" fontId="48" fillId="0" borderId="0" xfId="5" applyFont="1" applyAlignment="1">
      <alignment horizontal="center"/>
    </xf>
    <xf numFmtId="0" fontId="46" fillId="0" borderId="0" xfId="5" applyFont="1" applyAlignment="1"/>
    <xf numFmtId="0" fontId="75" fillId="0" borderId="6" xfId="5" applyFont="1" applyFill="1" applyBorder="1" applyAlignment="1">
      <alignment horizontal="center" wrapText="1"/>
    </xf>
    <xf numFmtId="0" fontId="75" fillId="0" borderId="7" xfId="5" applyFont="1" applyFill="1" applyBorder="1" applyAlignment="1">
      <alignment horizontal="center" wrapText="1"/>
    </xf>
    <xf numFmtId="0" fontId="46" fillId="0" borderId="7" xfId="0" applyFont="1" applyFill="1" applyBorder="1" applyAlignment="1">
      <alignment wrapText="1"/>
    </xf>
    <xf numFmtId="0" fontId="46" fillId="0" borderId="9" xfId="0" applyFont="1" applyFill="1" applyBorder="1" applyAlignment="1">
      <alignment wrapText="1"/>
    </xf>
    <xf numFmtId="0" fontId="72" fillId="0" borderId="0" xfId="7" applyFont="1" applyFill="1" applyAlignment="1">
      <alignment wrapText="1"/>
    </xf>
    <xf numFmtId="0" fontId="46" fillId="0" borderId="0" xfId="0" applyFont="1" applyAlignment="1">
      <alignment wrapText="1"/>
    </xf>
    <xf numFmtId="0" fontId="53" fillId="0" borderId="25" xfId="0" applyNumberFormat="1" applyFont="1" applyFill="1" applyBorder="1" applyAlignment="1">
      <alignment horizontal="center"/>
    </xf>
    <xf numFmtId="0" fontId="46" fillId="0" borderId="0" xfId="0" applyNumberFormat="1" applyFont="1" applyFill="1" applyBorder="1" applyAlignment="1">
      <alignment horizontal="center"/>
    </xf>
  </cellXfs>
  <cellStyles count="52560">
    <cellStyle name="20% - Accent1 2" xfId="559"/>
    <cellStyle name="20% - Accent1 2 2" xfId="646"/>
    <cellStyle name="20% - Accent1 3" xfId="606"/>
    <cellStyle name="20% - Accent1 3 2" xfId="659"/>
    <cellStyle name="20% - Accent2 2" xfId="532"/>
    <cellStyle name="20% - Accent2 2 2" xfId="648"/>
    <cellStyle name="20% - Accent2 3" xfId="610"/>
    <cellStyle name="20% - Accent2 3 2" xfId="661"/>
    <cellStyle name="20% - Accent3 2" xfId="574"/>
    <cellStyle name="20% - Accent3 2 2" xfId="650"/>
    <cellStyle name="20% - Accent3 3" xfId="614"/>
    <cellStyle name="20% - Accent3 3 2" xfId="663"/>
    <cellStyle name="20% - Accent4 2" xfId="578"/>
    <cellStyle name="20% - Accent4 2 2" xfId="652"/>
    <cellStyle name="20% - Accent4 3" xfId="618"/>
    <cellStyle name="20% - Accent4 3 2" xfId="665"/>
    <cellStyle name="20% - Accent5 2" xfId="582"/>
    <cellStyle name="20% - Accent5 2 2" xfId="654"/>
    <cellStyle name="20% - Accent5 3" xfId="622"/>
    <cellStyle name="20% - Accent5 3 2" xfId="667"/>
    <cellStyle name="20% - Accent6 2" xfId="586"/>
    <cellStyle name="20% - Accent6 2 2" xfId="656"/>
    <cellStyle name="20% - Accent6 3" xfId="626"/>
    <cellStyle name="20% - Accent6 3 2" xfId="669"/>
    <cellStyle name="40% - Accent1 2" xfId="535"/>
    <cellStyle name="40% - Accent1 2 2" xfId="647"/>
    <cellStyle name="40% - Accent1 3" xfId="607"/>
    <cellStyle name="40% - Accent1 3 2" xfId="660"/>
    <cellStyle name="40% - Accent2 2" xfId="504"/>
    <cellStyle name="40% - Accent2 2 2" xfId="649"/>
    <cellStyle name="40% - Accent2 3" xfId="611"/>
    <cellStyle name="40% - Accent2 3 2" xfId="662"/>
    <cellStyle name="40% - Accent3 2" xfId="575"/>
    <cellStyle name="40% - Accent3 2 2" xfId="651"/>
    <cellStyle name="40% - Accent3 3" xfId="615"/>
    <cellStyle name="40% - Accent3 3 2" xfId="664"/>
    <cellStyle name="40% - Accent4 2" xfId="579"/>
    <cellStyle name="40% - Accent4 2 2" xfId="653"/>
    <cellStyle name="40% - Accent4 3" xfId="619"/>
    <cellStyle name="40% - Accent4 3 2" xfId="666"/>
    <cellStyle name="40% - Accent5 2" xfId="583"/>
    <cellStyle name="40% - Accent5 2 2" xfId="655"/>
    <cellStyle name="40% - Accent5 3" xfId="623"/>
    <cellStyle name="40% - Accent5 3 2" xfId="668"/>
    <cellStyle name="40% - Accent6 2" xfId="587"/>
    <cellStyle name="40% - Accent6 2 2" xfId="657"/>
    <cellStyle name="40% - Accent6 3" xfId="627"/>
    <cellStyle name="40% - Accent6 3 2" xfId="670"/>
    <cellStyle name="60% - Accent1 2" xfId="533"/>
    <cellStyle name="60% - Accent1 3" xfId="608"/>
    <cellStyle name="60% - Accent2 2" xfId="572"/>
    <cellStyle name="60% - Accent2 3" xfId="612"/>
    <cellStyle name="60% - Accent3 2" xfId="576"/>
    <cellStyle name="60% - Accent3 3" xfId="616"/>
    <cellStyle name="60% - Accent4 2" xfId="580"/>
    <cellStyle name="60% - Accent4 3" xfId="620"/>
    <cellStyle name="60% - Accent5 2" xfId="584"/>
    <cellStyle name="60% - Accent5 3" xfId="624"/>
    <cellStyle name="60% - Accent6 2" xfId="588"/>
    <cellStyle name="60% - Accent6 3" xfId="628"/>
    <cellStyle name="Accent1 2" xfId="536"/>
    <cellStyle name="Accent1 3" xfId="605"/>
    <cellStyle name="Accent2 2" xfId="555"/>
    <cellStyle name="Accent2 3" xfId="609"/>
    <cellStyle name="Accent3 2" xfId="573"/>
    <cellStyle name="Accent3 3" xfId="613"/>
    <cellStyle name="Accent4 2" xfId="577"/>
    <cellStyle name="Accent4 3" xfId="617"/>
    <cellStyle name="Accent5 2" xfId="581"/>
    <cellStyle name="Accent5 3" xfId="621"/>
    <cellStyle name="Accent6 2" xfId="585"/>
    <cellStyle name="Accent6 3" xfId="625"/>
    <cellStyle name="Bad 2" xfId="505"/>
    <cellStyle name="Bad 3" xfId="594"/>
    <cellStyle name="Calculation 2" xfId="549"/>
    <cellStyle name="Calculation 3" xfId="598"/>
    <cellStyle name="Check Cell 2" xfId="529"/>
    <cellStyle name="Check Cell 3" xfId="600"/>
    <cellStyle name="Comma" xfId="1" builtinId="3"/>
    <cellStyle name="Comma 10" xfId="40"/>
    <cellStyle name="Comma 10 2" xfId="66"/>
    <cellStyle name="Comma 11" xfId="41"/>
    <cellStyle name="Comma 11 2" xfId="164"/>
    <cellStyle name="Comma 11 3" xfId="106"/>
    <cellStyle name="Comma 12" xfId="42"/>
    <cellStyle name="Comma 12 10" xfId="397"/>
    <cellStyle name="Comma 12 10 10" xfId="36165"/>
    <cellStyle name="Comma 12 10 2" xfId="1666"/>
    <cellStyle name="Comma 12 10 2 2" xfId="4429"/>
    <cellStyle name="Comma 12 10 2 2 2" xfId="14311"/>
    <cellStyle name="Comma 12 10 2 2 2 2" xfId="45271"/>
    <cellStyle name="Comma 12 10 2 2 3" xfId="24231"/>
    <cellStyle name="Comma 12 10 2 2 4" xfId="34644"/>
    <cellStyle name="Comma 12 10 2 2 5" xfId="40109"/>
    <cellStyle name="Comma 12 10 2 3" xfId="6895"/>
    <cellStyle name="Comma 12 10 2 3 2" xfId="16777"/>
    <cellStyle name="Comma 12 10 2 3 3" xfId="26697"/>
    <cellStyle name="Comma 12 10 2 3 4" xfId="47737"/>
    <cellStyle name="Comma 12 10 2 4" xfId="9365"/>
    <cellStyle name="Comma 12 10 2 4 2" xfId="19247"/>
    <cellStyle name="Comma 12 10 2 4 3" xfId="29167"/>
    <cellStyle name="Comma 12 10 2 4 4" xfId="50207"/>
    <cellStyle name="Comma 12 10 2 5" xfId="11843"/>
    <cellStyle name="Comma 12 10 2 5 2" xfId="42803"/>
    <cellStyle name="Comma 12 10 2 6" xfId="21763"/>
    <cellStyle name="Comma 12 10 2 7" xfId="31701"/>
    <cellStyle name="Comma 12 10 2 8" xfId="37167"/>
    <cellStyle name="Comma 12 10 3" xfId="2734"/>
    <cellStyle name="Comma 12 10 3 2" xfId="5202"/>
    <cellStyle name="Comma 12 10 3 2 2" xfId="15084"/>
    <cellStyle name="Comma 12 10 3 2 2 2" xfId="46044"/>
    <cellStyle name="Comma 12 10 3 2 3" xfId="25004"/>
    <cellStyle name="Comma 12 10 3 2 4" xfId="35418"/>
    <cellStyle name="Comma 12 10 3 2 5" xfId="40882"/>
    <cellStyle name="Comma 12 10 3 3" xfId="7668"/>
    <cellStyle name="Comma 12 10 3 3 2" xfId="17550"/>
    <cellStyle name="Comma 12 10 3 3 3" xfId="27470"/>
    <cellStyle name="Comma 12 10 3 3 4" xfId="48510"/>
    <cellStyle name="Comma 12 10 3 4" xfId="10138"/>
    <cellStyle name="Comma 12 10 3 4 2" xfId="20020"/>
    <cellStyle name="Comma 12 10 3 4 3" xfId="29940"/>
    <cellStyle name="Comma 12 10 3 4 4" xfId="50980"/>
    <cellStyle name="Comma 12 10 3 5" xfId="12616"/>
    <cellStyle name="Comma 12 10 3 5 2" xfId="43576"/>
    <cellStyle name="Comma 12 10 3 6" xfId="22536"/>
    <cellStyle name="Comma 12 10 3 7" xfId="32701"/>
    <cellStyle name="Comma 12 10 3 8" xfId="38167"/>
    <cellStyle name="Comma 12 10 4" xfId="3482"/>
    <cellStyle name="Comma 12 10 4 2" xfId="13364"/>
    <cellStyle name="Comma 12 10 4 2 2" xfId="44324"/>
    <cellStyle name="Comma 12 10 4 3" xfId="23284"/>
    <cellStyle name="Comma 12 10 4 4" xfId="33500"/>
    <cellStyle name="Comma 12 10 4 5" xfId="38966"/>
    <cellStyle name="Comma 12 10 5" xfId="5752"/>
    <cellStyle name="Comma 12 10 5 2" xfId="15634"/>
    <cellStyle name="Comma 12 10 5 3" xfId="25554"/>
    <cellStyle name="Comma 12 10 5 4" xfId="46594"/>
    <cellStyle name="Comma 12 10 6" xfId="8222"/>
    <cellStyle name="Comma 12 10 6 2" xfId="18104"/>
    <cellStyle name="Comma 12 10 6 3" xfId="28024"/>
    <cellStyle name="Comma 12 10 6 4" xfId="49064"/>
    <cellStyle name="Comma 12 10 7" xfId="10700"/>
    <cellStyle name="Comma 12 10 7 2" xfId="41660"/>
    <cellStyle name="Comma 12 10 8" xfId="20620"/>
    <cellStyle name="Comma 12 10 9" xfId="30699"/>
    <cellStyle name="Comma 12 11" xfId="434"/>
    <cellStyle name="Comma 12 11 10" xfId="36407"/>
    <cellStyle name="Comma 12 11 2" xfId="1703"/>
    <cellStyle name="Comma 12 11 2 2" xfId="4466"/>
    <cellStyle name="Comma 12 11 2 2 2" xfId="14348"/>
    <cellStyle name="Comma 12 11 2 2 2 2" xfId="45308"/>
    <cellStyle name="Comma 12 11 2 2 3" xfId="24268"/>
    <cellStyle name="Comma 12 11 2 2 4" xfId="34681"/>
    <cellStyle name="Comma 12 11 2 2 5" xfId="40146"/>
    <cellStyle name="Comma 12 11 2 3" xfId="6932"/>
    <cellStyle name="Comma 12 11 2 3 2" xfId="16814"/>
    <cellStyle name="Comma 12 11 2 3 3" xfId="26734"/>
    <cellStyle name="Comma 12 11 2 3 4" xfId="47774"/>
    <cellStyle name="Comma 12 11 2 4" xfId="9402"/>
    <cellStyle name="Comma 12 11 2 4 2" xfId="19284"/>
    <cellStyle name="Comma 12 11 2 4 3" xfId="29204"/>
    <cellStyle name="Comma 12 11 2 4 4" xfId="50244"/>
    <cellStyle name="Comma 12 11 2 5" xfId="11880"/>
    <cellStyle name="Comma 12 11 2 5 2" xfId="42840"/>
    <cellStyle name="Comma 12 11 2 6" xfId="21800"/>
    <cellStyle name="Comma 12 11 2 7" xfId="31943"/>
    <cellStyle name="Comma 12 11 2 8" xfId="37409"/>
    <cellStyle name="Comma 12 11 3" xfId="2771"/>
    <cellStyle name="Comma 12 11 3 2" xfId="5239"/>
    <cellStyle name="Comma 12 11 3 2 2" xfId="15121"/>
    <cellStyle name="Comma 12 11 3 2 2 2" xfId="46081"/>
    <cellStyle name="Comma 12 11 3 2 3" xfId="25041"/>
    <cellStyle name="Comma 12 11 3 2 4" xfId="35455"/>
    <cellStyle name="Comma 12 11 3 2 5" xfId="40919"/>
    <cellStyle name="Comma 12 11 3 3" xfId="7705"/>
    <cellStyle name="Comma 12 11 3 3 2" xfId="17587"/>
    <cellStyle name="Comma 12 11 3 3 3" xfId="27507"/>
    <cellStyle name="Comma 12 11 3 3 4" xfId="48547"/>
    <cellStyle name="Comma 12 11 3 4" xfId="10175"/>
    <cellStyle name="Comma 12 11 3 4 2" xfId="20057"/>
    <cellStyle name="Comma 12 11 3 4 3" xfId="29977"/>
    <cellStyle name="Comma 12 11 3 4 4" xfId="51017"/>
    <cellStyle name="Comma 12 11 3 5" xfId="12653"/>
    <cellStyle name="Comma 12 11 3 5 2" xfId="43613"/>
    <cellStyle name="Comma 12 11 3 6" xfId="22573"/>
    <cellStyle name="Comma 12 11 3 7" xfId="32943"/>
    <cellStyle name="Comma 12 11 3 8" xfId="38409"/>
    <cellStyle name="Comma 12 11 4" xfId="3724"/>
    <cellStyle name="Comma 12 11 4 2" xfId="13606"/>
    <cellStyle name="Comma 12 11 4 2 2" xfId="44566"/>
    <cellStyle name="Comma 12 11 4 3" xfId="23526"/>
    <cellStyle name="Comma 12 11 4 4" xfId="33537"/>
    <cellStyle name="Comma 12 11 4 5" xfId="39003"/>
    <cellStyle name="Comma 12 11 5" xfId="5789"/>
    <cellStyle name="Comma 12 11 5 2" xfId="15671"/>
    <cellStyle name="Comma 12 11 5 3" xfId="25591"/>
    <cellStyle name="Comma 12 11 5 4" xfId="46631"/>
    <cellStyle name="Comma 12 11 6" xfId="8259"/>
    <cellStyle name="Comma 12 11 6 2" xfId="18141"/>
    <cellStyle name="Comma 12 11 6 3" xfId="28061"/>
    <cellStyle name="Comma 12 11 6 4" xfId="49101"/>
    <cellStyle name="Comma 12 11 7" xfId="10737"/>
    <cellStyle name="Comma 12 11 7 2" xfId="41697"/>
    <cellStyle name="Comma 12 11 8" xfId="20657"/>
    <cellStyle name="Comma 12 11 9" xfId="30941"/>
    <cellStyle name="Comma 12 12" xfId="471"/>
    <cellStyle name="Comma 12 12 10" xfId="36656"/>
    <cellStyle name="Comma 12 12 2" xfId="1740"/>
    <cellStyle name="Comma 12 12 2 2" xfId="4503"/>
    <cellStyle name="Comma 12 12 2 2 2" xfId="14385"/>
    <cellStyle name="Comma 12 12 2 2 3" xfId="24305"/>
    <cellStyle name="Comma 12 12 2 2 4" xfId="45345"/>
    <cellStyle name="Comma 12 12 2 3" xfId="6969"/>
    <cellStyle name="Comma 12 12 2 3 2" xfId="16851"/>
    <cellStyle name="Comma 12 12 2 3 3" xfId="26771"/>
    <cellStyle name="Comma 12 12 2 3 4" xfId="47811"/>
    <cellStyle name="Comma 12 12 2 4" xfId="9439"/>
    <cellStyle name="Comma 12 12 2 4 2" xfId="19321"/>
    <cellStyle name="Comma 12 12 2 4 3" xfId="29241"/>
    <cellStyle name="Comma 12 12 2 4 4" xfId="50281"/>
    <cellStyle name="Comma 12 12 2 5" xfId="11917"/>
    <cellStyle name="Comma 12 12 2 5 2" xfId="42877"/>
    <cellStyle name="Comma 12 12 2 6" xfId="21837"/>
    <cellStyle name="Comma 12 12 2 7" xfId="34718"/>
    <cellStyle name="Comma 12 12 2 8" xfId="40183"/>
    <cellStyle name="Comma 12 12 3" xfId="2808"/>
    <cellStyle name="Comma 12 12 3 2" xfId="5276"/>
    <cellStyle name="Comma 12 12 3 2 2" xfId="15158"/>
    <cellStyle name="Comma 12 12 3 2 3" xfId="25078"/>
    <cellStyle name="Comma 12 12 3 2 4" xfId="46118"/>
    <cellStyle name="Comma 12 12 3 3" xfId="7742"/>
    <cellStyle name="Comma 12 12 3 3 2" xfId="17624"/>
    <cellStyle name="Comma 12 12 3 3 3" xfId="27544"/>
    <cellStyle name="Comma 12 12 3 3 4" xfId="48584"/>
    <cellStyle name="Comma 12 12 3 4" xfId="10212"/>
    <cellStyle name="Comma 12 12 3 4 2" xfId="20094"/>
    <cellStyle name="Comma 12 12 3 4 3" xfId="30014"/>
    <cellStyle name="Comma 12 12 3 4 4" xfId="51054"/>
    <cellStyle name="Comma 12 12 3 5" xfId="12690"/>
    <cellStyle name="Comma 12 12 3 5 2" xfId="43650"/>
    <cellStyle name="Comma 12 12 3 6" xfId="22610"/>
    <cellStyle name="Comma 12 12 3 7" xfId="35492"/>
    <cellStyle name="Comma 12 12 3 8" xfId="40956"/>
    <cellStyle name="Comma 12 12 4" xfId="3987"/>
    <cellStyle name="Comma 12 12 4 2" xfId="13869"/>
    <cellStyle name="Comma 12 12 4 2 2" xfId="44829"/>
    <cellStyle name="Comma 12 12 4 3" xfId="23789"/>
    <cellStyle name="Comma 12 12 4 4" xfId="33574"/>
    <cellStyle name="Comma 12 12 4 5" xfId="39040"/>
    <cellStyle name="Comma 12 12 5" xfId="5826"/>
    <cellStyle name="Comma 12 12 5 2" xfId="15708"/>
    <cellStyle name="Comma 12 12 5 3" xfId="25628"/>
    <cellStyle name="Comma 12 12 5 4" xfId="46668"/>
    <cellStyle name="Comma 12 12 6" xfId="8296"/>
    <cellStyle name="Comma 12 12 6 2" xfId="18178"/>
    <cellStyle name="Comma 12 12 6 3" xfId="28098"/>
    <cellStyle name="Comma 12 12 6 4" xfId="49138"/>
    <cellStyle name="Comma 12 12 7" xfId="10774"/>
    <cellStyle name="Comma 12 12 7 2" xfId="41734"/>
    <cellStyle name="Comma 12 12 8" xfId="20694"/>
    <cellStyle name="Comma 12 12 9" xfId="31190"/>
    <cellStyle name="Comma 12 13" xfId="534"/>
    <cellStyle name="Comma 12 13 10" xfId="37656"/>
    <cellStyle name="Comma 12 13 2" xfId="1783"/>
    <cellStyle name="Comma 12 13 2 2" xfId="4546"/>
    <cellStyle name="Comma 12 13 2 2 2" xfId="14428"/>
    <cellStyle name="Comma 12 13 2 2 3" xfId="24348"/>
    <cellStyle name="Comma 12 13 2 2 4" xfId="45388"/>
    <cellStyle name="Comma 12 13 2 3" xfId="7012"/>
    <cellStyle name="Comma 12 13 2 3 2" xfId="16894"/>
    <cellStyle name="Comma 12 13 2 3 3" xfId="26814"/>
    <cellStyle name="Comma 12 13 2 3 4" xfId="47854"/>
    <cellStyle name="Comma 12 13 2 4" xfId="9482"/>
    <cellStyle name="Comma 12 13 2 4 2" xfId="19364"/>
    <cellStyle name="Comma 12 13 2 4 3" xfId="29284"/>
    <cellStyle name="Comma 12 13 2 4 4" xfId="50324"/>
    <cellStyle name="Comma 12 13 2 5" xfId="11960"/>
    <cellStyle name="Comma 12 13 2 5 2" xfId="42920"/>
    <cellStyle name="Comma 12 13 2 6" xfId="21880"/>
    <cellStyle name="Comma 12 13 2 7" xfId="34761"/>
    <cellStyle name="Comma 12 13 2 8" xfId="40226"/>
    <cellStyle name="Comma 12 13 3" xfId="2851"/>
    <cellStyle name="Comma 12 13 3 2" xfId="5319"/>
    <cellStyle name="Comma 12 13 3 2 2" xfId="15201"/>
    <cellStyle name="Comma 12 13 3 2 3" xfId="25121"/>
    <cellStyle name="Comma 12 13 3 2 4" xfId="46161"/>
    <cellStyle name="Comma 12 13 3 3" xfId="7785"/>
    <cellStyle name="Comma 12 13 3 3 2" xfId="17667"/>
    <cellStyle name="Comma 12 13 3 3 3" xfId="27587"/>
    <cellStyle name="Comma 12 13 3 3 4" xfId="48627"/>
    <cellStyle name="Comma 12 13 3 4" xfId="10255"/>
    <cellStyle name="Comma 12 13 3 4 2" xfId="20137"/>
    <cellStyle name="Comma 12 13 3 4 3" xfId="30057"/>
    <cellStyle name="Comma 12 13 3 4 4" xfId="51097"/>
    <cellStyle name="Comma 12 13 3 5" xfId="12733"/>
    <cellStyle name="Comma 12 13 3 5 2" xfId="43693"/>
    <cellStyle name="Comma 12 13 3 6" xfId="22653"/>
    <cellStyle name="Comma 12 13 3 7" xfId="35535"/>
    <cellStyle name="Comma 12 13 3 8" xfId="40999"/>
    <cellStyle name="Comma 12 13 4" xfId="4014"/>
    <cellStyle name="Comma 12 13 4 2" xfId="13896"/>
    <cellStyle name="Comma 12 13 4 2 2" xfId="44856"/>
    <cellStyle name="Comma 12 13 4 3" xfId="23816"/>
    <cellStyle name="Comma 12 13 4 4" xfId="33618"/>
    <cellStyle name="Comma 12 13 4 5" xfId="39083"/>
    <cellStyle name="Comma 12 13 5" xfId="5869"/>
    <cellStyle name="Comma 12 13 5 2" xfId="15751"/>
    <cellStyle name="Comma 12 13 5 3" xfId="25671"/>
    <cellStyle name="Comma 12 13 5 4" xfId="46711"/>
    <cellStyle name="Comma 12 13 6" xfId="8339"/>
    <cellStyle name="Comma 12 13 6 2" xfId="18221"/>
    <cellStyle name="Comma 12 13 6 3" xfId="28141"/>
    <cellStyle name="Comma 12 13 6 4" xfId="49181"/>
    <cellStyle name="Comma 12 13 7" xfId="10817"/>
    <cellStyle name="Comma 12 13 7 2" xfId="41777"/>
    <cellStyle name="Comma 12 13 8" xfId="20737"/>
    <cellStyle name="Comma 12 13 9" xfId="32190"/>
    <cellStyle name="Comma 12 14" xfId="713"/>
    <cellStyle name="Comma 12 14 10" xfId="39156"/>
    <cellStyle name="Comma 12 14 2" xfId="1856"/>
    <cellStyle name="Comma 12 14 2 2" xfId="4619"/>
    <cellStyle name="Comma 12 14 2 2 2" xfId="14501"/>
    <cellStyle name="Comma 12 14 2 2 3" xfId="24421"/>
    <cellStyle name="Comma 12 14 2 2 4" xfId="45461"/>
    <cellStyle name="Comma 12 14 2 3" xfId="7085"/>
    <cellStyle name="Comma 12 14 2 3 2" xfId="16967"/>
    <cellStyle name="Comma 12 14 2 3 3" xfId="26887"/>
    <cellStyle name="Comma 12 14 2 3 4" xfId="47927"/>
    <cellStyle name="Comma 12 14 2 4" xfId="9555"/>
    <cellStyle name="Comma 12 14 2 4 2" xfId="19437"/>
    <cellStyle name="Comma 12 14 2 4 3" xfId="29357"/>
    <cellStyle name="Comma 12 14 2 4 4" xfId="50397"/>
    <cellStyle name="Comma 12 14 2 5" xfId="12033"/>
    <cellStyle name="Comma 12 14 2 5 2" xfId="42993"/>
    <cellStyle name="Comma 12 14 2 6" xfId="21953"/>
    <cellStyle name="Comma 12 14 2 7" xfId="34834"/>
    <cellStyle name="Comma 12 14 2 8" xfId="40299"/>
    <cellStyle name="Comma 12 14 3" xfId="2924"/>
    <cellStyle name="Comma 12 14 3 2" xfId="5392"/>
    <cellStyle name="Comma 12 14 3 2 2" xfId="15274"/>
    <cellStyle name="Comma 12 14 3 2 3" xfId="25194"/>
    <cellStyle name="Comma 12 14 3 2 4" xfId="46234"/>
    <cellStyle name="Comma 12 14 3 3" xfId="7858"/>
    <cellStyle name="Comma 12 14 3 3 2" xfId="17740"/>
    <cellStyle name="Comma 12 14 3 3 3" xfId="27660"/>
    <cellStyle name="Comma 12 14 3 3 4" xfId="48700"/>
    <cellStyle name="Comma 12 14 3 4" xfId="10328"/>
    <cellStyle name="Comma 12 14 3 4 2" xfId="20210"/>
    <cellStyle name="Comma 12 14 3 4 3" xfId="30130"/>
    <cellStyle name="Comma 12 14 3 4 4" xfId="51170"/>
    <cellStyle name="Comma 12 14 3 5" xfId="12806"/>
    <cellStyle name="Comma 12 14 3 5 2" xfId="43766"/>
    <cellStyle name="Comma 12 14 3 6" xfId="22726"/>
    <cellStyle name="Comma 12 14 3 7" xfId="35608"/>
    <cellStyle name="Comma 12 14 3 8" xfId="41072"/>
    <cellStyle name="Comma 12 14 4" xfId="4044"/>
    <cellStyle name="Comma 12 14 4 2" xfId="13926"/>
    <cellStyle name="Comma 12 14 4 3" xfId="23846"/>
    <cellStyle name="Comma 12 14 4 4" xfId="44886"/>
    <cellStyle name="Comma 12 14 5" xfId="5942"/>
    <cellStyle name="Comma 12 14 5 2" xfId="15824"/>
    <cellStyle name="Comma 12 14 5 3" xfId="25744"/>
    <cellStyle name="Comma 12 14 5 4" xfId="46784"/>
    <cellStyle name="Comma 12 14 6" xfId="8412"/>
    <cellStyle name="Comma 12 14 6 2" xfId="18294"/>
    <cellStyle name="Comma 12 14 6 3" xfId="28214"/>
    <cellStyle name="Comma 12 14 6 4" xfId="49254"/>
    <cellStyle name="Comma 12 14 7" xfId="10890"/>
    <cellStyle name="Comma 12 14 7 2" xfId="41850"/>
    <cellStyle name="Comma 12 14 8" xfId="20810"/>
    <cellStyle name="Comma 12 14 9" xfId="33691"/>
    <cellStyle name="Comma 12 15" xfId="1352"/>
    <cellStyle name="Comma 12 15 2" xfId="4115"/>
    <cellStyle name="Comma 12 15 2 2" xfId="13997"/>
    <cellStyle name="Comma 12 15 2 3" xfId="23917"/>
    <cellStyle name="Comma 12 15 2 4" xfId="44957"/>
    <cellStyle name="Comma 12 15 3" xfId="6581"/>
    <cellStyle name="Comma 12 15 3 2" xfId="16463"/>
    <cellStyle name="Comma 12 15 3 3" xfId="26383"/>
    <cellStyle name="Comma 12 15 3 4" xfId="47423"/>
    <cellStyle name="Comma 12 15 4" xfId="9051"/>
    <cellStyle name="Comma 12 15 4 2" xfId="18933"/>
    <cellStyle name="Comma 12 15 4 3" xfId="28853"/>
    <cellStyle name="Comma 12 15 4 4" xfId="49893"/>
    <cellStyle name="Comma 12 15 5" xfId="11529"/>
    <cellStyle name="Comma 12 15 5 2" xfId="42489"/>
    <cellStyle name="Comma 12 15 6" xfId="21449"/>
    <cellStyle name="Comma 12 15 7" xfId="34330"/>
    <cellStyle name="Comma 12 15 8" xfId="39795"/>
    <cellStyle name="Comma 12 16" xfId="2420"/>
    <cellStyle name="Comma 12 16 2" xfId="4888"/>
    <cellStyle name="Comma 12 16 2 2" xfId="14770"/>
    <cellStyle name="Comma 12 16 2 3" xfId="24690"/>
    <cellStyle name="Comma 12 16 2 4" xfId="45730"/>
    <cellStyle name="Comma 12 16 3" xfId="7354"/>
    <cellStyle name="Comma 12 16 3 2" xfId="17236"/>
    <cellStyle name="Comma 12 16 3 3" xfId="27156"/>
    <cellStyle name="Comma 12 16 3 4" xfId="48196"/>
    <cellStyle name="Comma 12 16 4" xfId="9824"/>
    <cellStyle name="Comma 12 16 4 2" xfId="19706"/>
    <cellStyle name="Comma 12 16 4 3" xfId="29626"/>
    <cellStyle name="Comma 12 16 4 4" xfId="50666"/>
    <cellStyle name="Comma 12 16 5" xfId="12302"/>
    <cellStyle name="Comma 12 16 5 2" xfId="43262"/>
    <cellStyle name="Comma 12 16 6" xfId="22222"/>
    <cellStyle name="Comma 12 16 7" xfId="35104"/>
    <cellStyle name="Comma 12 16 8" xfId="40568"/>
    <cellStyle name="Comma 12 17" xfId="2970"/>
    <cellStyle name="Comma 12 17 2" xfId="12852"/>
    <cellStyle name="Comma 12 17 2 2" xfId="43812"/>
    <cellStyle name="Comma 12 17 3" xfId="22772"/>
    <cellStyle name="Comma 12 17 4" xfId="33186"/>
    <cellStyle name="Comma 12 17 5" xfId="38652"/>
    <cellStyle name="Comma 12 18" xfId="5439"/>
    <cellStyle name="Comma 12 18 2" xfId="15321"/>
    <cellStyle name="Comma 12 18 3" xfId="25241"/>
    <cellStyle name="Comma 12 18 4" xfId="46281"/>
    <cellStyle name="Comma 12 19" xfId="7908"/>
    <cellStyle name="Comma 12 19 2" xfId="17790"/>
    <cellStyle name="Comma 12 19 3" xfId="27710"/>
    <cellStyle name="Comma 12 19 4" xfId="48750"/>
    <cellStyle name="Comma 12 2" xfId="69"/>
    <cellStyle name="Comma 12 2 10" xfId="447"/>
    <cellStyle name="Comma 12 2 10 10" xfId="36420"/>
    <cellStyle name="Comma 12 2 10 2" xfId="1716"/>
    <cellStyle name="Comma 12 2 10 2 2" xfId="4479"/>
    <cellStyle name="Comma 12 2 10 2 2 2" xfId="14361"/>
    <cellStyle name="Comma 12 2 10 2 2 2 2" xfId="45321"/>
    <cellStyle name="Comma 12 2 10 2 2 3" xfId="24281"/>
    <cellStyle name="Comma 12 2 10 2 2 4" xfId="34694"/>
    <cellStyle name="Comma 12 2 10 2 2 5" xfId="40159"/>
    <cellStyle name="Comma 12 2 10 2 3" xfId="6945"/>
    <cellStyle name="Comma 12 2 10 2 3 2" xfId="16827"/>
    <cellStyle name="Comma 12 2 10 2 3 3" xfId="26747"/>
    <cellStyle name="Comma 12 2 10 2 3 4" xfId="47787"/>
    <cellStyle name="Comma 12 2 10 2 4" xfId="9415"/>
    <cellStyle name="Comma 12 2 10 2 4 2" xfId="19297"/>
    <cellStyle name="Comma 12 2 10 2 4 3" xfId="29217"/>
    <cellStyle name="Comma 12 2 10 2 4 4" xfId="50257"/>
    <cellStyle name="Comma 12 2 10 2 5" xfId="11893"/>
    <cellStyle name="Comma 12 2 10 2 5 2" xfId="42853"/>
    <cellStyle name="Comma 12 2 10 2 6" xfId="21813"/>
    <cellStyle name="Comma 12 2 10 2 7" xfId="31956"/>
    <cellStyle name="Comma 12 2 10 2 8" xfId="37422"/>
    <cellStyle name="Comma 12 2 10 3" xfId="2784"/>
    <cellStyle name="Comma 12 2 10 3 2" xfId="5252"/>
    <cellStyle name="Comma 12 2 10 3 2 2" xfId="15134"/>
    <cellStyle name="Comma 12 2 10 3 2 2 2" xfId="46094"/>
    <cellStyle name="Comma 12 2 10 3 2 3" xfId="25054"/>
    <cellStyle name="Comma 12 2 10 3 2 4" xfId="35468"/>
    <cellStyle name="Comma 12 2 10 3 2 5" xfId="40932"/>
    <cellStyle name="Comma 12 2 10 3 3" xfId="7718"/>
    <cellStyle name="Comma 12 2 10 3 3 2" xfId="17600"/>
    <cellStyle name="Comma 12 2 10 3 3 3" xfId="27520"/>
    <cellStyle name="Comma 12 2 10 3 3 4" xfId="48560"/>
    <cellStyle name="Comma 12 2 10 3 4" xfId="10188"/>
    <cellStyle name="Comma 12 2 10 3 4 2" xfId="20070"/>
    <cellStyle name="Comma 12 2 10 3 4 3" xfId="29990"/>
    <cellStyle name="Comma 12 2 10 3 4 4" xfId="51030"/>
    <cellStyle name="Comma 12 2 10 3 5" xfId="12666"/>
    <cellStyle name="Comma 12 2 10 3 5 2" xfId="43626"/>
    <cellStyle name="Comma 12 2 10 3 6" xfId="22586"/>
    <cellStyle name="Comma 12 2 10 3 7" xfId="32956"/>
    <cellStyle name="Comma 12 2 10 3 8" xfId="38422"/>
    <cellStyle name="Comma 12 2 10 4" xfId="3737"/>
    <cellStyle name="Comma 12 2 10 4 2" xfId="13619"/>
    <cellStyle name="Comma 12 2 10 4 2 2" xfId="44579"/>
    <cellStyle name="Comma 12 2 10 4 3" xfId="23539"/>
    <cellStyle name="Comma 12 2 10 4 4" xfId="33550"/>
    <cellStyle name="Comma 12 2 10 4 5" xfId="39016"/>
    <cellStyle name="Comma 12 2 10 5" xfId="5802"/>
    <cellStyle name="Comma 12 2 10 5 2" xfId="15684"/>
    <cellStyle name="Comma 12 2 10 5 3" xfId="25604"/>
    <cellStyle name="Comma 12 2 10 5 4" xfId="46644"/>
    <cellStyle name="Comma 12 2 10 6" xfId="8272"/>
    <cellStyle name="Comma 12 2 10 6 2" xfId="18154"/>
    <cellStyle name="Comma 12 2 10 6 3" xfId="28074"/>
    <cellStyle name="Comma 12 2 10 6 4" xfId="49114"/>
    <cellStyle name="Comma 12 2 10 7" xfId="10750"/>
    <cellStyle name="Comma 12 2 10 7 2" xfId="41710"/>
    <cellStyle name="Comma 12 2 10 8" xfId="20670"/>
    <cellStyle name="Comma 12 2 10 9" xfId="30954"/>
    <cellStyle name="Comma 12 2 11" xfId="484"/>
    <cellStyle name="Comma 12 2 11 10" xfId="36669"/>
    <cellStyle name="Comma 12 2 11 2" xfId="1753"/>
    <cellStyle name="Comma 12 2 11 2 2" xfId="4516"/>
    <cellStyle name="Comma 12 2 11 2 2 2" xfId="14398"/>
    <cellStyle name="Comma 12 2 11 2 2 3" xfId="24318"/>
    <cellStyle name="Comma 12 2 11 2 2 4" xfId="45358"/>
    <cellStyle name="Comma 12 2 11 2 3" xfId="6982"/>
    <cellStyle name="Comma 12 2 11 2 3 2" xfId="16864"/>
    <cellStyle name="Comma 12 2 11 2 3 3" xfId="26784"/>
    <cellStyle name="Comma 12 2 11 2 3 4" xfId="47824"/>
    <cellStyle name="Comma 12 2 11 2 4" xfId="9452"/>
    <cellStyle name="Comma 12 2 11 2 4 2" xfId="19334"/>
    <cellStyle name="Comma 12 2 11 2 4 3" xfId="29254"/>
    <cellStyle name="Comma 12 2 11 2 4 4" xfId="50294"/>
    <cellStyle name="Comma 12 2 11 2 5" xfId="11930"/>
    <cellStyle name="Comma 12 2 11 2 5 2" xfId="42890"/>
    <cellStyle name="Comma 12 2 11 2 6" xfId="21850"/>
    <cellStyle name="Comma 12 2 11 2 7" xfId="34731"/>
    <cellStyle name="Comma 12 2 11 2 8" xfId="40196"/>
    <cellStyle name="Comma 12 2 11 3" xfId="2821"/>
    <cellStyle name="Comma 12 2 11 3 2" xfId="5289"/>
    <cellStyle name="Comma 12 2 11 3 2 2" xfId="15171"/>
    <cellStyle name="Comma 12 2 11 3 2 3" xfId="25091"/>
    <cellStyle name="Comma 12 2 11 3 2 4" xfId="46131"/>
    <cellStyle name="Comma 12 2 11 3 3" xfId="7755"/>
    <cellStyle name="Comma 12 2 11 3 3 2" xfId="17637"/>
    <cellStyle name="Comma 12 2 11 3 3 3" xfId="27557"/>
    <cellStyle name="Comma 12 2 11 3 3 4" xfId="48597"/>
    <cellStyle name="Comma 12 2 11 3 4" xfId="10225"/>
    <cellStyle name="Comma 12 2 11 3 4 2" xfId="20107"/>
    <cellStyle name="Comma 12 2 11 3 4 3" xfId="30027"/>
    <cellStyle name="Comma 12 2 11 3 4 4" xfId="51067"/>
    <cellStyle name="Comma 12 2 11 3 5" xfId="12703"/>
    <cellStyle name="Comma 12 2 11 3 5 2" xfId="43663"/>
    <cellStyle name="Comma 12 2 11 3 6" xfId="22623"/>
    <cellStyle name="Comma 12 2 11 3 7" xfId="35505"/>
    <cellStyle name="Comma 12 2 11 3 8" xfId="40969"/>
    <cellStyle name="Comma 12 2 11 4" xfId="4075"/>
    <cellStyle name="Comma 12 2 11 4 2" xfId="13957"/>
    <cellStyle name="Comma 12 2 11 4 2 2" xfId="44917"/>
    <cellStyle name="Comma 12 2 11 4 3" xfId="23877"/>
    <cellStyle name="Comma 12 2 11 4 4" xfId="33587"/>
    <cellStyle name="Comma 12 2 11 4 5" xfId="39053"/>
    <cellStyle name="Comma 12 2 11 5" xfId="5839"/>
    <cellStyle name="Comma 12 2 11 5 2" xfId="15721"/>
    <cellStyle name="Comma 12 2 11 5 3" xfId="25641"/>
    <cellStyle name="Comma 12 2 11 5 4" xfId="46681"/>
    <cellStyle name="Comma 12 2 11 6" xfId="8309"/>
    <cellStyle name="Comma 12 2 11 6 2" xfId="18191"/>
    <cellStyle name="Comma 12 2 11 6 3" xfId="28111"/>
    <cellStyle name="Comma 12 2 11 6 4" xfId="49151"/>
    <cellStyle name="Comma 12 2 11 7" xfId="10787"/>
    <cellStyle name="Comma 12 2 11 7 2" xfId="41747"/>
    <cellStyle name="Comma 12 2 11 8" xfId="20707"/>
    <cellStyle name="Comma 12 2 11 9" xfId="31203"/>
    <cellStyle name="Comma 12 2 12" xfId="557"/>
    <cellStyle name="Comma 12 2 12 10" xfId="37669"/>
    <cellStyle name="Comma 12 2 12 2" xfId="1796"/>
    <cellStyle name="Comma 12 2 12 2 2" xfId="4559"/>
    <cellStyle name="Comma 12 2 12 2 2 2" xfId="14441"/>
    <cellStyle name="Comma 12 2 12 2 2 3" xfId="24361"/>
    <cellStyle name="Comma 12 2 12 2 2 4" xfId="45401"/>
    <cellStyle name="Comma 12 2 12 2 3" xfId="7025"/>
    <cellStyle name="Comma 12 2 12 2 3 2" xfId="16907"/>
    <cellStyle name="Comma 12 2 12 2 3 3" xfId="26827"/>
    <cellStyle name="Comma 12 2 12 2 3 4" xfId="47867"/>
    <cellStyle name="Comma 12 2 12 2 4" xfId="9495"/>
    <cellStyle name="Comma 12 2 12 2 4 2" xfId="19377"/>
    <cellStyle name="Comma 12 2 12 2 4 3" xfId="29297"/>
    <cellStyle name="Comma 12 2 12 2 4 4" xfId="50337"/>
    <cellStyle name="Comma 12 2 12 2 5" xfId="11973"/>
    <cellStyle name="Comma 12 2 12 2 5 2" xfId="42933"/>
    <cellStyle name="Comma 12 2 12 2 6" xfId="21893"/>
    <cellStyle name="Comma 12 2 12 2 7" xfId="34774"/>
    <cellStyle name="Comma 12 2 12 2 8" xfId="40239"/>
    <cellStyle name="Comma 12 2 12 3" xfId="2864"/>
    <cellStyle name="Comma 12 2 12 3 2" xfId="5332"/>
    <cellStyle name="Comma 12 2 12 3 2 2" xfId="15214"/>
    <cellStyle name="Comma 12 2 12 3 2 3" xfId="25134"/>
    <cellStyle name="Comma 12 2 12 3 2 4" xfId="46174"/>
    <cellStyle name="Comma 12 2 12 3 3" xfId="7798"/>
    <cellStyle name="Comma 12 2 12 3 3 2" xfId="17680"/>
    <cellStyle name="Comma 12 2 12 3 3 3" xfId="27600"/>
    <cellStyle name="Comma 12 2 12 3 3 4" xfId="48640"/>
    <cellStyle name="Comma 12 2 12 3 4" xfId="10268"/>
    <cellStyle name="Comma 12 2 12 3 4 2" xfId="20150"/>
    <cellStyle name="Comma 12 2 12 3 4 3" xfId="30070"/>
    <cellStyle name="Comma 12 2 12 3 4 4" xfId="51110"/>
    <cellStyle name="Comma 12 2 12 3 5" xfId="12746"/>
    <cellStyle name="Comma 12 2 12 3 5 2" xfId="43706"/>
    <cellStyle name="Comma 12 2 12 3 6" xfId="22666"/>
    <cellStyle name="Comma 12 2 12 3 7" xfId="35548"/>
    <cellStyle name="Comma 12 2 12 3 8" xfId="41012"/>
    <cellStyle name="Comma 12 2 12 4" xfId="4016"/>
    <cellStyle name="Comma 12 2 12 4 2" xfId="13898"/>
    <cellStyle name="Comma 12 2 12 4 2 2" xfId="44858"/>
    <cellStyle name="Comma 12 2 12 4 3" xfId="23818"/>
    <cellStyle name="Comma 12 2 12 4 4" xfId="33631"/>
    <cellStyle name="Comma 12 2 12 4 5" xfId="39096"/>
    <cellStyle name="Comma 12 2 12 5" xfId="5882"/>
    <cellStyle name="Comma 12 2 12 5 2" xfId="15764"/>
    <cellStyle name="Comma 12 2 12 5 3" xfId="25684"/>
    <cellStyle name="Comma 12 2 12 5 4" xfId="46724"/>
    <cellStyle name="Comma 12 2 12 6" xfId="8352"/>
    <cellStyle name="Comma 12 2 12 6 2" xfId="18234"/>
    <cellStyle name="Comma 12 2 12 6 3" xfId="28154"/>
    <cellStyle name="Comma 12 2 12 6 4" xfId="49194"/>
    <cellStyle name="Comma 12 2 12 7" xfId="10830"/>
    <cellStyle name="Comma 12 2 12 7 2" xfId="41790"/>
    <cellStyle name="Comma 12 2 12 8" xfId="20750"/>
    <cellStyle name="Comma 12 2 12 9" xfId="32203"/>
    <cellStyle name="Comma 12 2 13" xfId="726"/>
    <cellStyle name="Comma 12 2 13 10" xfId="39169"/>
    <cellStyle name="Comma 12 2 13 2" xfId="1869"/>
    <cellStyle name="Comma 12 2 13 2 2" xfId="4632"/>
    <cellStyle name="Comma 12 2 13 2 2 2" xfId="14514"/>
    <cellStyle name="Comma 12 2 13 2 2 3" xfId="24434"/>
    <cellStyle name="Comma 12 2 13 2 2 4" xfId="45474"/>
    <cellStyle name="Comma 12 2 13 2 3" xfId="7098"/>
    <cellStyle name="Comma 12 2 13 2 3 2" xfId="16980"/>
    <cellStyle name="Comma 12 2 13 2 3 3" xfId="26900"/>
    <cellStyle name="Comma 12 2 13 2 3 4" xfId="47940"/>
    <cellStyle name="Comma 12 2 13 2 4" xfId="9568"/>
    <cellStyle name="Comma 12 2 13 2 4 2" xfId="19450"/>
    <cellStyle name="Comma 12 2 13 2 4 3" xfId="29370"/>
    <cellStyle name="Comma 12 2 13 2 4 4" xfId="50410"/>
    <cellStyle name="Comma 12 2 13 2 5" xfId="12046"/>
    <cellStyle name="Comma 12 2 13 2 5 2" xfId="43006"/>
    <cellStyle name="Comma 12 2 13 2 6" xfId="21966"/>
    <cellStyle name="Comma 12 2 13 2 7" xfId="34847"/>
    <cellStyle name="Comma 12 2 13 2 8" xfId="40312"/>
    <cellStyle name="Comma 12 2 13 3" xfId="2937"/>
    <cellStyle name="Comma 12 2 13 3 2" xfId="5405"/>
    <cellStyle name="Comma 12 2 13 3 2 2" xfId="15287"/>
    <cellStyle name="Comma 12 2 13 3 2 3" xfId="25207"/>
    <cellStyle name="Comma 12 2 13 3 2 4" xfId="46247"/>
    <cellStyle name="Comma 12 2 13 3 3" xfId="7871"/>
    <cellStyle name="Comma 12 2 13 3 3 2" xfId="17753"/>
    <cellStyle name="Comma 12 2 13 3 3 3" xfId="27673"/>
    <cellStyle name="Comma 12 2 13 3 3 4" xfId="48713"/>
    <cellStyle name="Comma 12 2 13 3 4" xfId="10341"/>
    <cellStyle name="Comma 12 2 13 3 4 2" xfId="20223"/>
    <cellStyle name="Comma 12 2 13 3 4 3" xfId="30143"/>
    <cellStyle name="Comma 12 2 13 3 4 4" xfId="51183"/>
    <cellStyle name="Comma 12 2 13 3 5" xfId="12819"/>
    <cellStyle name="Comma 12 2 13 3 5 2" xfId="43779"/>
    <cellStyle name="Comma 12 2 13 3 6" xfId="22739"/>
    <cellStyle name="Comma 12 2 13 3 7" xfId="35621"/>
    <cellStyle name="Comma 12 2 13 3 8" xfId="41085"/>
    <cellStyle name="Comma 12 2 13 4" xfId="3995"/>
    <cellStyle name="Comma 12 2 13 4 2" xfId="13877"/>
    <cellStyle name="Comma 12 2 13 4 3" xfId="23797"/>
    <cellStyle name="Comma 12 2 13 4 4" xfId="44837"/>
    <cellStyle name="Comma 12 2 13 5" xfId="5955"/>
    <cellStyle name="Comma 12 2 13 5 2" xfId="15837"/>
    <cellStyle name="Comma 12 2 13 5 3" xfId="25757"/>
    <cellStyle name="Comma 12 2 13 5 4" xfId="46797"/>
    <cellStyle name="Comma 12 2 13 6" xfId="8425"/>
    <cellStyle name="Comma 12 2 13 6 2" xfId="18307"/>
    <cellStyle name="Comma 12 2 13 6 3" xfId="28227"/>
    <cellStyle name="Comma 12 2 13 6 4" xfId="49267"/>
    <cellStyle name="Comma 12 2 13 7" xfId="10903"/>
    <cellStyle name="Comma 12 2 13 7 2" xfId="41863"/>
    <cellStyle name="Comma 12 2 13 8" xfId="20823"/>
    <cellStyle name="Comma 12 2 13 9" xfId="33704"/>
    <cellStyle name="Comma 12 2 14" xfId="1365"/>
    <cellStyle name="Comma 12 2 14 2" xfId="4128"/>
    <cellStyle name="Comma 12 2 14 2 2" xfId="14010"/>
    <cellStyle name="Comma 12 2 14 2 3" xfId="23930"/>
    <cellStyle name="Comma 12 2 14 2 4" xfId="44970"/>
    <cellStyle name="Comma 12 2 14 3" xfId="6594"/>
    <cellStyle name="Comma 12 2 14 3 2" xfId="16476"/>
    <cellStyle name="Comma 12 2 14 3 3" xfId="26396"/>
    <cellStyle name="Comma 12 2 14 3 4" xfId="47436"/>
    <cellStyle name="Comma 12 2 14 4" xfId="9064"/>
    <cellStyle name="Comma 12 2 14 4 2" xfId="18946"/>
    <cellStyle name="Comma 12 2 14 4 3" xfId="28866"/>
    <cellStyle name="Comma 12 2 14 4 4" xfId="49906"/>
    <cellStyle name="Comma 12 2 14 5" xfId="11542"/>
    <cellStyle name="Comma 12 2 14 5 2" xfId="42502"/>
    <cellStyle name="Comma 12 2 14 6" xfId="21462"/>
    <cellStyle name="Comma 12 2 14 7" xfId="34343"/>
    <cellStyle name="Comma 12 2 14 8" xfId="39808"/>
    <cellStyle name="Comma 12 2 15" xfId="2433"/>
    <cellStyle name="Comma 12 2 15 2" xfId="4901"/>
    <cellStyle name="Comma 12 2 15 2 2" xfId="14783"/>
    <cellStyle name="Comma 12 2 15 2 3" xfId="24703"/>
    <cellStyle name="Comma 12 2 15 2 4" xfId="45743"/>
    <cellStyle name="Comma 12 2 15 3" xfId="7367"/>
    <cellStyle name="Comma 12 2 15 3 2" xfId="17249"/>
    <cellStyle name="Comma 12 2 15 3 3" xfId="27169"/>
    <cellStyle name="Comma 12 2 15 3 4" xfId="48209"/>
    <cellStyle name="Comma 12 2 15 4" xfId="9837"/>
    <cellStyle name="Comma 12 2 15 4 2" xfId="19719"/>
    <cellStyle name="Comma 12 2 15 4 3" xfId="29639"/>
    <cellStyle name="Comma 12 2 15 4 4" xfId="50679"/>
    <cellStyle name="Comma 12 2 15 5" xfId="12315"/>
    <cellStyle name="Comma 12 2 15 5 2" xfId="43275"/>
    <cellStyle name="Comma 12 2 15 6" xfId="22235"/>
    <cellStyle name="Comma 12 2 15 7" xfId="35117"/>
    <cellStyle name="Comma 12 2 15 8" xfId="40581"/>
    <cellStyle name="Comma 12 2 16" xfId="2984"/>
    <cellStyle name="Comma 12 2 16 2" xfId="12866"/>
    <cellStyle name="Comma 12 2 16 2 2" xfId="43826"/>
    <cellStyle name="Comma 12 2 16 3" xfId="22786"/>
    <cellStyle name="Comma 12 2 16 4" xfId="33199"/>
    <cellStyle name="Comma 12 2 16 5" xfId="38665"/>
    <cellStyle name="Comma 12 2 17" xfId="5451"/>
    <cellStyle name="Comma 12 2 17 2" xfId="15333"/>
    <cellStyle name="Comma 12 2 17 3" xfId="25253"/>
    <cellStyle name="Comma 12 2 17 4" xfId="46293"/>
    <cellStyle name="Comma 12 2 18" xfId="7921"/>
    <cellStyle name="Comma 12 2 18 2" xfId="17803"/>
    <cellStyle name="Comma 12 2 18 3" xfId="27723"/>
    <cellStyle name="Comma 12 2 18 4" xfId="48763"/>
    <cellStyle name="Comma 12 2 19" xfId="10399"/>
    <cellStyle name="Comma 12 2 19 2" xfId="41359"/>
    <cellStyle name="Comma 12 2 2" xfId="182"/>
    <cellStyle name="Comma 12 2 2 10" xfId="10485"/>
    <cellStyle name="Comma 12 2 2 10 2" xfId="41445"/>
    <cellStyle name="Comma 12 2 2 11" xfId="20405"/>
    <cellStyle name="Comma 12 2 2 12" xfId="30247"/>
    <cellStyle name="Comma 12 2 2 13" xfId="35713"/>
    <cellStyle name="Comma 12 2 2 2" xfId="754"/>
    <cellStyle name="Comma 12 2 2 2 2" xfId="3304"/>
    <cellStyle name="Comma 12 2 2 2 2 2" xfId="13186"/>
    <cellStyle name="Comma 12 2 2 2 2 2 2" xfId="44146"/>
    <cellStyle name="Comma 12 2 2 2 2 3" xfId="23106"/>
    <cellStyle name="Comma 12 2 2 2 2 4" xfId="31523"/>
    <cellStyle name="Comma 12 2 2 2 2 5" xfId="36989"/>
    <cellStyle name="Comma 12 2 2 2 3" xfId="5983"/>
    <cellStyle name="Comma 12 2 2 2 3 2" xfId="15865"/>
    <cellStyle name="Comma 12 2 2 2 3 2 2" xfId="46825"/>
    <cellStyle name="Comma 12 2 2 2 3 3" xfId="25785"/>
    <cellStyle name="Comma 12 2 2 2 3 4" xfId="32523"/>
    <cellStyle name="Comma 12 2 2 2 3 5" xfId="37989"/>
    <cellStyle name="Comma 12 2 2 2 4" xfId="8453"/>
    <cellStyle name="Comma 12 2 2 2 4 2" xfId="18335"/>
    <cellStyle name="Comma 12 2 2 2 4 2 2" xfId="49295"/>
    <cellStyle name="Comma 12 2 2 2 4 3" xfId="28255"/>
    <cellStyle name="Comma 12 2 2 2 4 4" xfId="33732"/>
    <cellStyle name="Comma 12 2 2 2 4 5" xfId="39197"/>
    <cellStyle name="Comma 12 2 2 2 5" xfId="10931"/>
    <cellStyle name="Comma 12 2 2 2 5 2" xfId="41891"/>
    <cellStyle name="Comma 12 2 2 2 6" xfId="20851"/>
    <cellStyle name="Comma 12 2 2 2 7" xfId="30521"/>
    <cellStyle name="Comma 12 2 2 2 8" xfId="35987"/>
    <cellStyle name="Comma 12 2 2 3" xfId="755"/>
    <cellStyle name="Comma 12 2 2 3 2" xfId="3541"/>
    <cellStyle name="Comma 12 2 2 3 2 2" xfId="13423"/>
    <cellStyle name="Comma 12 2 2 3 2 2 2" xfId="44383"/>
    <cellStyle name="Comma 12 2 2 3 2 3" xfId="23343"/>
    <cellStyle name="Comma 12 2 2 3 2 4" xfId="31760"/>
    <cellStyle name="Comma 12 2 2 3 2 5" xfId="37226"/>
    <cellStyle name="Comma 12 2 2 3 3" xfId="5984"/>
    <cellStyle name="Comma 12 2 2 3 3 2" xfId="15866"/>
    <cellStyle name="Comma 12 2 2 3 3 2 2" xfId="46826"/>
    <cellStyle name="Comma 12 2 2 3 3 3" xfId="25786"/>
    <cellStyle name="Comma 12 2 2 3 3 4" xfId="32760"/>
    <cellStyle name="Comma 12 2 2 3 3 5" xfId="38226"/>
    <cellStyle name="Comma 12 2 2 3 4" xfId="8454"/>
    <cellStyle name="Comma 12 2 2 3 4 2" xfId="18336"/>
    <cellStyle name="Comma 12 2 2 3 4 2 2" xfId="49296"/>
    <cellStyle name="Comma 12 2 2 3 4 3" xfId="28256"/>
    <cellStyle name="Comma 12 2 2 3 4 4" xfId="33733"/>
    <cellStyle name="Comma 12 2 2 3 4 5" xfId="39198"/>
    <cellStyle name="Comma 12 2 2 3 5" xfId="10932"/>
    <cellStyle name="Comma 12 2 2 3 5 2" xfId="41892"/>
    <cellStyle name="Comma 12 2 2 3 6" xfId="20852"/>
    <cellStyle name="Comma 12 2 2 3 7" xfId="30758"/>
    <cellStyle name="Comma 12 2 2 3 8" xfId="36224"/>
    <cellStyle name="Comma 12 2 2 4" xfId="756"/>
    <cellStyle name="Comma 12 2 2 4 2" xfId="3783"/>
    <cellStyle name="Comma 12 2 2 4 2 2" xfId="13665"/>
    <cellStyle name="Comma 12 2 2 4 2 2 2" xfId="44625"/>
    <cellStyle name="Comma 12 2 2 4 2 3" xfId="23585"/>
    <cellStyle name="Comma 12 2 2 4 2 4" xfId="32002"/>
    <cellStyle name="Comma 12 2 2 4 2 5" xfId="37468"/>
    <cellStyle name="Comma 12 2 2 4 3" xfId="5985"/>
    <cellStyle name="Comma 12 2 2 4 3 2" xfId="15867"/>
    <cellStyle name="Comma 12 2 2 4 3 2 2" xfId="46827"/>
    <cellStyle name="Comma 12 2 2 4 3 3" xfId="25787"/>
    <cellStyle name="Comma 12 2 2 4 3 4" xfId="33002"/>
    <cellStyle name="Comma 12 2 2 4 3 5" xfId="38468"/>
    <cellStyle name="Comma 12 2 2 4 4" xfId="8455"/>
    <cellStyle name="Comma 12 2 2 4 4 2" xfId="18337"/>
    <cellStyle name="Comma 12 2 2 4 4 2 2" xfId="49297"/>
    <cellStyle name="Comma 12 2 2 4 4 3" xfId="28257"/>
    <cellStyle name="Comma 12 2 2 4 4 4" xfId="33734"/>
    <cellStyle name="Comma 12 2 2 4 4 5" xfId="39199"/>
    <cellStyle name="Comma 12 2 2 4 5" xfId="10933"/>
    <cellStyle name="Comma 12 2 2 4 5 2" xfId="41893"/>
    <cellStyle name="Comma 12 2 2 4 6" xfId="20853"/>
    <cellStyle name="Comma 12 2 2 4 7" xfId="31000"/>
    <cellStyle name="Comma 12 2 2 4 8" xfId="36466"/>
    <cellStyle name="Comma 12 2 2 5" xfId="1451"/>
    <cellStyle name="Comma 12 2 2 5 2" xfId="4214"/>
    <cellStyle name="Comma 12 2 2 5 2 2" xfId="14096"/>
    <cellStyle name="Comma 12 2 2 5 2 2 2" xfId="45056"/>
    <cellStyle name="Comma 12 2 2 5 2 3" xfId="24016"/>
    <cellStyle name="Comma 12 2 2 5 2 4" xfId="34429"/>
    <cellStyle name="Comma 12 2 2 5 2 5" xfId="39894"/>
    <cellStyle name="Comma 12 2 2 5 3" xfId="6680"/>
    <cellStyle name="Comma 12 2 2 5 3 2" xfId="16562"/>
    <cellStyle name="Comma 12 2 2 5 3 3" xfId="26482"/>
    <cellStyle name="Comma 12 2 2 5 3 4" xfId="47522"/>
    <cellStyle name="Comma 12 2 2 5 4" xfId="9150"/>
    <cellStyle name="Comma 12 2 2 5 4 2" xfId="19032"/>
    <cellStyle name="Comma 12 2 2 5 4 3" xfId="28952"/>
    <cellStyle name="Comma 12 2 2 5 4 4" xfId="49992"/>
    <cellStyle name="Comma 12 2 2 5 5" xfId="11628"/>
    <cellStyle name="Comma 12 2 2 5 5 2" xfId="42588"/>
    <cellStyle name="Comma 12 2 2 5 6" xfId="21548"/>
    <cellStyle name="Comma 12 2 2 5 7" xfId="31249"/>
    <cellStyle name="Comma 12 2 2 5 8" xfId="36715"/>
    <cellStyle name="Comma 12 2 2 6" xfId="2519"/>
    <cellStyle name="Comma 12 2 2 6 2" xfId="4987"/>
    <cellStyle name="Comma 12 2 2 6 2 2" xfId="14869"/>
    <cellStyle name="Comma 12 2 2 6 2 2 2" xfId="45829"/>
    <cellStyle name="Comma 12 2 2 6 2 3" xfId="24789"/>
    <cellStyle name="Comma 12 2 2 6 2 4" xfId="35203"/>
    <cellStyle name="Comma 12 2 2 6 2 5" xfId="40667"/>
    <cellStyle name="Comma 12 2 2 6 3" xfId="7453"/>
    <cellStyle name="Comma 12 2 2 6 3 2" xfId="17335"/>
    <cellStyle name="Comma 12 2 2 6 3 3" xfId="27255"/>
    <cellStyle name="Comma 12 2 2 6 3 4" xfId="48295"/>
    <cellStyle name="Comma 12 2 2 6 4" xfId="9923"/>
    <cellStyle name="Comma 12 2 2 6 4 2" xfId="19805"/>
    <cellStyle name="Comma 12 2 2 6 4 3" xfId="29725"/>
    <cellStyle name="Comma 12 2 2 6 4 4" xfId="50765"/>
    <cellStyle name="Comma 12 2 2 6 5" xfId="12401"/>
    <cellStyle name="Comma 12 2 2 6 5 2" xfId="43361"/>
    <cellStyle name="Comma 12 2 2 6 6" xfId="22321"/>
    <cellStyle name="Comma 12 2 2 6 7" xfId="32249"/>
    <cellStyle name="Comma 12 2 2 6 8" xfId="37715"/>
    <cellStyle name="Comma 12 2 2 7" xfId="3030"/>
    <cellStyle name="Comma 12 2 2 7 2" xfId="12912"/>
    <cellStyle name="Comma 12 2 2 7 2 2" xfId="43872"/>
    <cellStyle name="Comma 12 2 2 7 3" xfId="22832"/>
    <cellStyle name="Comma 12 2 2 7 4" xfId="33285"/>
    <cellStyle name="Comma 12 2 2 7 5" xfId="38751"/>
    <cellStyle name="Comma 12 2 2 8" xfId="5537"/>
    <cellStyle name="Comma 12 2 2 8 2" xfId="15419"/>
    <cellStyle name="Comma 12 2 2 8 3" xfId="25339"/>
    <cellStyle name="Comma 12 2 2 8 4" xfId="46379"/>
    <cellStyle name="Comma 12 2 2 9" xfId="8007"/>
    <cellStyle name="Comma 12 2 2 9 2" xfId="17889"/>
    <cellStyle name="Comma 12 2 2 9 3" xfId="27809"/>
    <cellStyle name="Comma 12 2 2 9 4" xfId="48849"/>
    <cellStyle name="Comma 12 2 20" xfId="20319"/>
    <cellStyle name="Comma 12 2 21" xfId="30201"/>
    <cellStyle name="Comma 12 2 22" xfId="35667"/>
    <cellStyle name="Comma 12 2 3" xfId="222"/>
    <cellStyle name="Comma 12 2 3 10" xfId="10525"/>
    <cellStyle name="Comma 12 2 3 10 2" xfId="41485"/>
    <cellStyle name="Comma 12 2 3 11" xfId="20445"/>
    <cellStyle name="Comma 12 2 3 12" xfId="30287"/>
    <cellStyle name="Comma 12 2 3 13" xfId="35753"/>
    <cellStyle name="Comma 12 2 3 2" xfId="757"/>
    <cellStyle name="Comma 12 2 3 2 2" xfId="3344"/>
    <cellStyle name="Comma 12 2 3 2 2 2" xfId="13226"/>
    <cellStyle name="Comma 12 2 3 2 2 2 2" xfId="44186"/>
    <cellStyle name="Comma 12 2 3 2 2 3" xfId="23146"/>
    <cellStyle name="Comma 12 2 3 2 2 4" xfId="31563"/>
    <cellStyle name="Comma 12 2 3 2 2 5" xfId="37029"/>
    <cellStyle name="Comma 12 2 3 2 3" xfId="5986"/>
    <cellStyle name="Comma 12 2 3 2 3 2" xfId="15868"/>
    <cellStyle name="Comma 12 2 3 2 3 2 2" xfId="46828"/>
    <cellStyle name="Comma 12 2 3 2 3 3" xfId="25788"/>
    <cellStyle name="Comma 12 2 3 2 3 4" xfId="32563"/>
    <cellStyle name="Comma 12 2 3 2 3 5" xfId="38029"/>
    <cellStyle name="Comma 12 2 3 2 4" xfId="8456"/>
    <cellStyle name="Comma 12 2 3 2 4 2" xfId="18338"/>
    <cellStyle name="Comma 12 2 3 2 4 2 2" xfId="49298"/>
    <cellStyle name="Comma 12 2 3 2 4 3" xfId="28258"/>
    <cellStyle name="Comma 12 2 3 2 4 4" xfId="33735"/>
    <cellStyle name="Comma 12 2 3 2 4 5" xfId="39200"/>
    <cellStyle name="Comma 12 2 3 2 5" xfId="10934"/>
    <cellStyle name="Comma 12 2 3 2 5 2" xfId="41894"/>
    <cellStyle name="Comma 12 2 3 2 6" xfId="20854"/>
    <cellStyle name="Comma 12 2 3 2 7" xfId="30561"/>
    <cellStyle name="Comma 12 2 3 2 8" xfId="36027"/>
    <cellStyle name="Comma 12 2 3 3" xfId="758"/>
    <cellStyle name="Comma 12 2 3 3 2" xfId="3581"/>
    <cellStyle name="Comma 12 2 3 3 2 2" xfId="13463"/>
    <cellStyle name="Comma 12 2 3 3 2 2 2" xfId="44423"/>
    <cellStyle name="Comma 12 2 3 3 2 3" xfId="23383"/>
    <cellStyle name="Comma 12 2 3 3 2 4" xfId="31800"/>
    <cellStyle name="Comma 12 2 3 3 2 5" xfId="37266"/>
    <cellStyle name="Comma 12 2 3 3 3" xfId="5987"/>
    <cellStyle name="Comma 12 2 3 3 3 2" xfId="15869"/>
    <cellStyle name="Comma 12 2 3 3 3 2 2" xfId="46829"/>
    <cellStyle name="Comma 12 2 3 3 3 3" xfId="25789"/>
    <cellStyle name="Comma 12 2 3 3 3 4" xfId="32800"/>
    <cellStyle name="Comma 12 2 3 3 3 5" xfId="38266"/>
    <cellStyle name="Comma 12 2 3 3 4" xfId="8457"/>
    <cellStyle name="Comma 12 2 3 3 4 2" xfId="18339"/>
    <cellStyle name="Comma 12 2 3 3 4 2 2" xfId="49299"/>
    <cellStyle name="Comma 12 2 3 3 4 3" xfId="28259"/>
    <cellStyle name="Comma 12 2 3 3 4 4" xfId="33736"/>
    <cellStyle name="Comma 12 2 3 3 4 5" xfId="39201"/>
    <cellStyle name="Comma 12 2 3 3 5" xfId="10935"/>
    <cellStyle name="Comma 12 2 3 3 5 2" xfId="41895"/>
    <cellStyle name="Comma 12 2 3 3 6" xfId="20855"/>
    <cellStyle name="Comma 12 2 3 3 7" xfId="30798"/>
    <cellStyle name="Comma 12 2 3 3 8" xfId="36264"/>
    <cellStyle name="Comma 12 2 3 4" xfId="759"/>
    <cellStyle name="Comma 12 2 3 4 2" xfId="3823"/>
    <cellStyle name="Comma 12 2 3 4 2 2" xfId="13705"/>
    <cellStyle name="Comma 12 2 3 4 2 2 2" xfId="44665"/>
    <cellStyle name="Comma 12 2 3 4 2 3" xfId="23625"/>
    <cellStyle name="Comma 12 2 3 4 2 4" xfId="32042"/>
    <cellStyle name="Comma 12 2 3 4 2 5" xfId="37508"/>
    <cellStyle name="Comma 12 2 3 4 3" xfId="5988"/>
    <cellStyle name="Comma 12 2 3 4 3 2" xfId="15870"/>
    <cellStyle name="Comma 12 2 3 4 3 2 2" xfId="46830"/>
    <cellStyle name="Comma 12 2 3 4 3 3" xfId="25790"/>
    <cellStyle name="Comma 12 2 3 4 3 4" xfId="33042"/>
    <cellStyle name="Comma 12 2 3 4 3 5" xfId="38508"/>
    <cellStyle name="Comma 12 2 3 4 4" xfId="8458"/>
    <cellStyle name="Comma 12 2 3 4 4 2" xfId="18340"/>
    <cellStyle name="Comma 12 2 3 4 4 2 2" xfId="49300"/>
    <cellStyle name="Comma 12 2 3 4 4 3" xfId="28260"/>
    <cellStyle name="Comma 12 2 3 4 4 4" xfId="33737"/>
    <cellStyle name="Comma 12 2 3 4 4 5" xfId="39202"/>
    <cellStyle name="Comma 12 2 3 4 5" xfId="10936"/>
    <cellStyle name="Comma 12 2 3 4 5 2" xfId="41896"/>
    <cellStyle name="Comma 12 2 3 4 6" xfId="20856"/>
    <cellStyle name="Comma 12 2 3 4 7" xfId="31040"/>
    <cellStyle name="Comma 12 2 3 4 8" xfId="36506"/>
    <cellStyle name="Comma 12 2 3 5" xfId="1491"/>
    <cellStyle name="Comma 12 2 3 5 2" xfId="4254"/>
    <cellStyle name="Comma 12 2 3 5 2 2" xfId="14136"/>
    <cellStyle name="Comma 12 2 3 5 2 2 2" xfId="45096"/>
    <cellStyle name="Comma 12 2 3 5 2 3" xfId="24056"/>
    <cellStyle name="Comma 12 2 3 5 2 4" xfId="34469"/>
    <cellStyle name="Comma 12 2 3 5 2 5" xfId="39934"/>
    <cellStyle name="Comma 12 2 3 5 3" xfId="6720"/>
    <cellStyle name="Comma 12 2 3 5 3 2" xfId="16602"/>
    <cellStyle name="Comma 12 2 3 5 3 3" xfId="26522"/>
    <cellStyle name="Comma 12 2 3 5 3 4" xfId="47562"/>
    <cellStyle name="Comma 12 2 3 5 4" xfId="9190"/>
    <cellStyle name="Comma 12 2 3 5 4 2" xfId="19072"/>
    <cellStyle name="Comma 12 2 3 5 4 3" xfId="28992"/>
    <cellStyle name="Comma 12 2 3 5 4 4" xfId="50032"/>
    <cellStyle name="Comma 12 2 3 5 5" xfId="11668"/>
    <cellStyle name="Comma 12 2 3 5 5 2" xfId="42628"/>
    <cellStyle name="Comma 12 2 3 5 6" xfId="21588"/>
    <cellStyle name="Comma 12 2 3 5 7" xfId="31289"/>
    <cellStyle name="Comma 12 2 3 5 8" xfId="36755"/>
    <cellStyle name="Comma 12 2 3 6" xfId="2559"/>
    <cellStyle name="Comma 12 2 3 6 2" xfId="5027"/>
    <cellStyle name="Comma 12 2 3 6 2 2" xfId="14909"/>
    <cellStyle name="Comma 12 2 3 6 2 2 2" xfId="45869"/>
    <cellStyle name="Comma 12 2 3 6 2 3" xfId="24829"/>
    <cellStyle name="Comma 12 2 3 6 2 4" xfId="35243"/>
    <cellStyle name="Comma 12 2 3 6 2 5" xfId="40707"/>
    <cellStyle name="Comma 12 2 3 6 3" xfId="7493"/>
    <cellStyle name="Comma 12 2 3 6 3 2" xfId="17375"/>
    <cellStyle name="Comma 12 2 3 6 3 3" xfId="27295"/>
    <cellStyle name="Comma 12 2 3 6 3 4" xfId="48335"/>
    <cellStyle name="Comma 12 2 3 6 4" xfId="9963"/>
    <cellStyle name="Comma 12 2 3 6 4 2" xfId="19845"/>
    <cellStyle name="Comma 12 2 3 6 4 3" xfId="29765"/>
    <cellStyle name="Comma 12 2 3 6 4 4" xfId="50805"/>
    <cellStyle name="Comma 12 2 3 6 5" xfId="12441"/>
    <cellStyle name="Comma 12 2 3 6 5 2" xfId="43401"/>
    <cellStyle name="Comma 12 2 3 6 6" xfId="22361"/>
    <cellStyle name="Comma 12 2 3 6 7" xfId="32289"/>
    <cellStyle name="Comma 12 2 3 6 8" xfId="37755"/>
    <cellStyle name="Comma 12 2 3 7" xfId="3070"/>
    <cellStyle name="Comma 12 2 3 7 2" xfId="12952"/>
    <cellStyle name="Comma 12 2 3 7 2 2" xfId="43912"/>
    <cellStyle name="Comma 12 2 3 7 3" xfId="22872"/>
    <cellStyle name="Comma 12 2 3 7 4" xfId="33325"/>
    <cellStyle name="Comma 12 2 3 7 5" xfId="38791"/>
    <cellStyle name="Comma 12 2 3 8" xfId="5577"/>
    <cellStyle name="Comma 12 2 3 8 2" xfId="15459"/>
    <cellStyle name="Comma 12 2 3 8 3" xfId="25379"/>
    <cellStyle name="Comma 12 2 3 8 4" xfId="46419"/>
    <cellStyle name="Comma 12 2 3 9" xfId="8047"/>
    <cellStyle name="Comma 12 2 3 9 2" xfId="17929"/>
    <cellStyle name="Comma 12 2 3 9 3" xfId="27849"/>
    <cellStyle name="Comma 12 2 3 9 4" xfId="48889"/>
    <cellStyle name="Comma 12 2 4" xfId="259"/>
    <cellStyle name="Comma 12 2 4 10" xfId="10562"/>
    <cellStyle name="Comma 12 2 4 10 2" xfId="41522"/>
    <cellStyle name="Comma 12 2 4 11" xfId="20482"/>
    <cellStyle name="Comma 12 2 4 12" xfId="30324"/>
    <cellStyle name="Comma 12 2 4 13" xfId="35790"/>
    <cellStyle name="Comma 12 2 4 2" xfId="760"/>
    <cellStyle name="Comma 12 2 4 2 2" xfId="3381"/>
    <cellStyle name="Comma 12 2 4 2 2 2" xfId="13263"/>
    <cellStyle name="Comma 12 2 4 2 2 2 2" xfId="44223"/>
    <cellStyle name="Comma 12 2 4 2 2 3" xfId="23183"/>
    <cellStyle name="Comma 12 2 4 2 2 4" xfId="31600"/>
    <cellStyle name="Comma 12 2 4 2 2 5" xfId="37066"/>
    <cellStyle name="Comma 12 2 4 2 3" xfId="5989"/>
    <cellStyle name="Comma 12 2 4 2 3 2" xfId="15871"/>
    <cellStyle name="Comma 12 2 4 2 3 2 2" xfId="46831"/>
    <cellStyle name="Comma 12 2 4 2 3 3" xfId="25791"/>
    <cellStyle name="Comma 12 2 4 2 3 4" xfId="32600"/>
    <cellStyle name="Comma 12 2 4 2 3 5" xfId="38066"/>
    <cellStyle name="Comma 12 2 4 2 4" xfId="8459"/>
    <cellStyle name="Comma 12 2 4 2 4 2" xfId="18341"/>
    <cellStyle name="Comma 12 2 4 2 4 2 2" xfId="49301"/>
    <cellStyle name="Comma 12 2 4 2 4 3" xfId="28261"/>
    <cellStyle name="Comma 12 2 4 2 4 4" xfId="33738"/>
    <cellStyle name="Comma 12 2 4 2 4 5" xfId="39203"/>
    <cellStyle name="Comma 12 2 4 2 5" xfId="10937"/>
    <cellStyle name="Comma 12 2 4 2 5 2" xfId="41897"/>
    <cellStyle name="Comma 12 2 4 2 6" xfId="20857"/>
    <cellStyle name="Comma 12 2 4 2 7" xfId="30598"/>
    <cellStyle name="Comma 12 2 4 2 8" xfId="36064"/>
    <cellStyle name="Comma 12 2 4 3" xfId="761"/>
    <cellStyle name="Comma 12 2 4 3 2" xfId="3618"/>
    <cellStyle name="Comma 12 2 4 3 2 2" xfId="13500"/>
    <cellStyle name="Comma 12 2 4 3 2 2 2" xfId="44460"/>
    <cellStyle name="Comma 12 2 4 3 2 3" xfId="23420"/>
    <cellStyle name="Comma 12 2 4 3 2 4" xfId="31837"/>
    <cellStyle name="Comma 12 2 4 3 2 5" xfId="37303"/>
    <cellStyle name="Comma 12 2 4 3 3" xfId="5990"/>
    <cellStyle name="Comma 12 2 4 3 3 2" xfId="15872"/>
    <cellStyle name="Comma 12 2 4 3 3 2 2" xfId="46832"/>
    <cellStyle name="Comma 12 2 4 3 3 3" xfId="25792"/>
    <cellStyle name="Comma 12 2 4 3 3 4" xfId="32837"/>
    <cellStyle name="Comma 12 2 4 3 3 5" xfId="38303"/>
    <cellStyle name="Comma 12 2 4 3 4" xfId="8460"/>
    <cellStyle name="Comma 12 2 4 3 4 2" xfId="18342"/>
    <cellStyle name="Comma 12 2 4 3 4 2 2" xfId="49302"/>
    <cellStyle name="Comma 12 2 4 3 4 3" xfId="28262"/>
    <cellStyle name="Comma 12 2 4 3 4 4" xfId="33739"/>
    <cellStyle name="Comma 12 2 4 3 4 5" xfId="39204"/>
    <cellStyle name="Comma 12 2 4 3 5" xfId="10938"/>
    <cellStyle name="Comma 12 2 4 3 5 2" xfId="41898"/>
    <cellStyle name="Comma 12 2 4 3 6" xfId="20858"/>
    <cellStyle name="Comma 12 2 4 3 7" xfId="30835"/>
    <cellStyle name="Comma 12 2 4 3 8" xfId="36301"/>
    <cellStyle name="Comma 12 2 4 4" xfId="762"/>
    <cellStyle name="Comma 12 2 4 4 2" xfId="3860"/>
    <cellStyle name="Comma 12 2 4 4 2 2" xfId="13742"/>
    <cellStyle name="Comma 12 2 4 4 2 2 2" xfId="44702"/>
    <cellStyle name="Comma 12 2 4 4 2 3" xfId="23662"/>
    <cellStyle name="Comma 12 2 4 4 2 4" xfId="32079"/>
    <cellStyle name="Comma 12 2 4 4 2 5" xfId="37545"/>
    <cellStyle name="Comma 12 2 4 4 3" xfId="5991"/>
    <cellStyle name="Comma 12 2 4 4 3 2" xfId="15873"/>
    <cellStyle name="Comma 12 2 4 4 3 2 2" xfId="46833"/>
    <cellStyle name="Comma 12 2 4 4 3 3" xfId="25793"/>
    <cellStyle name="Comma 12 2 4 4 3 4" xfId="33079"/>
    <cellStyle name="Comma 12 2 4 4 3 5" xfId="38545"/>
    <cellStyle name="Comma 12 2 4 4 4" xfId="8461"/>
    <cellStyle name="Comma 12 2 4 4 4 2" xfId="18343"/>
    <cellStyle name="Comma 12 2 4 4 4 2 2" xfId="49303"/>
    <cellStyle name="Comma 12 2 4 4 4 3" xfId="28263"/>
    <cellStyle name="Comma 12 2 4 4 4 4" xfId="33740"/>
    <cellStyle name="Comma 12 2 4 4 4 5" xfId="39205"/>
    <cellStyle name="Comma 12 2 4 4 5" xfId="10939"/>
    <cellStyle name="Comma 12 2 4 4 5 2" xfId="41899"/>
    <cellStyle name="Comma 12 2 4 4 6" xfId="20859"/>
    <cellStyle name="Comma 12 2 4 4 7" xfId="31077"/>
    <cellStyle name="Comma 12 2 4 4 8" xfId="36543"/>
    <cellStyle name="Comma 12 2 4 5" xfId="1528"/>
    <cellStyle name="Comma 12 2 4 5 2" xfId="4291"/>
    <cellStyle name="Comma 12 2 4 5 2 2" xfId="14173"/>
    <cellStyle name="Comma 12 2 4 5 2 2 2" xfId="45133"/>
    <cellStyle name="Comma 12 2 4 5 2 3" xfId="24093"/>
    <cellStyle name="Comma 12 2 4 5 2 4" xfId="34506"/>
    <cellStyle name="Comma 12 2 4 5 2 5" xfId="39971"/>
    <cellStyle name="Comma 12 2 4 5 3" xfId="6757"/>
    <cellStyle name="Comma 12 2 4 5 3 2" xfId="16639"/>
    <cellStyle name="Comma 12 2 4 5 3 3" xfId="26559"/>
    <cellStyle name="Comma 12 2 4 5 3 4" xfId="47599"/>
    <cellStyle name="Comma 12 2 4 5 4" xfId="9227"/>
    <cellStyle name="Comma 12 2 4 5 4 2" xfId="19109"/>
    <cellStyle name="Comma 12 2 4 5 4 3" xfId="29029"/>
    <cellStyle name="Comma 12 2 4 5 4 4" xfId="50069"/>
    <cellStyle name="Comma 12 2 4 5 5" xfId="11705"/>
    <cellStyle name="Comma 12 2 4 5 5 2" xfId="42665"/>
    <cellStyle name="Comma 12 2 4 5 6" xfId="21625"/>
    <cellStyle name="Comma 12 2 4 5 7" xfId="31326"/>
    <cellStyle name="Comma 12 2 4 5 8" xfId="36792"/>
    <cellStyle name="Comma 12 2 4 6" xfId="2596"/>
    <cellStyle name="Comma 12 2 4 6 2" xfId="5064"/>
    <cellStyle name="Comma 12 2 4 6 2 2" xfId="14946"/>
    <cellStyle name="Comma 12 2 4 6 2 2 2" xfId="45906"/>
    <cellStyle name="Comma 12 2 4 6 2 3" xfId="24866"/>
    <cellStyle name="Comma 12 2 4 6 2 4" xfId="35280"/>
    <cellStyle name="Comma 12 2 4 6 2 5" xfId="40744"/>
    <cellStyle name="Comma 12 2 4 6 3" xfId="7530"/>
    <cellStyle name="Comma 12 2 4 6 3 2" xfId="17412"/>
    <cellStyle name="Comma 12 2 4 6 3 3" xfId="27332"/>
    <cellStyle name="Comma 12 2 4 6 3 4" xfId="48372"/>
    <cellStyle name="Comma 12 2 4 6 4" xfId="10000"/>
    <cellStyle name="Comma 12 2 4 6 4 2" xfId="19882"/>
    <cellStyle name="Comma 12 2 4 6 4 3" xfId="29802"/>
    <cellStyle name="Comma 12 2 4 6 4 4" xfId="50842"/>
    <cellStyle name="Comma 12 2 4 6 5" xfId="12478"/>
    <cellStyle name="Comma 12 2 4 6 5 2" xfId="43438"/>
    <cellStyle name="Comma 12 2 4 6 6" xfId="22398"/>
    <cellStyle name="Comma 12 2 4 6 7" xfId="32326"/>
    <cellStyle name="Comma 12 2 4 6 8" xfId="37792"/>
    <cellStyle name="Comma 12 2 4 7" xfId="3107"/>
    <cellStyle name="Comma 12 2 4 7 2" xfId="12989"/>
    <cellStyle name="Comma 12 2 4 7 2 2" xfId="43949"/>
    <cellStyle name="Comma 12 2 4 7 3" xfId="22909"/>
    <cellStyle name="Comma 12 2 4 7 4" xfId="33362"/>
    <cellStyle name="Comma 12 2 4 7 5" xfId="38828"/>
    <cellStyle name="Comma 12 2 4 8" xfId="5614"/>
    <cellStyle name="Comma 12 2 4 8 2" xfId="15496"/>
    <cellStyle name="Comma 12 2 4 8 3" xfId="25416"/>
    <cellStyle name="Comma 12 2 4 8 4" xfId="46456"/>
    <cellStyle name="Comma 12 2 4 9" xfId="8084"/>
    <cellStyle name="Comma 12 2 4 9 2" xfId="17966"/>
    <cellStyle name="Comma 12 2 4 9 3" xfId="27886"/>
    <cellStyle name="Comma 12 2 4 9 4" xfId="48926"/>
    <cellStyle name="Comma 12 2 5" xfId="296"/>
    <cellStyle name="Comma 12 2 5 10" xfId="10599"/>
    <cellStyle name="Comma 12 2 5 10 2" xfId="41559"/>
    <cellStyle name="Comma 12 2 5 11" xfId="20519"/>
    <cellStyle name="Comma 12 2 5 12" xfId="30361"/>
    <cellStyle name="Comma 12 2 5 13" xfId="35827"/>
    <cellStyle name="Comma 12 2 5 2" xfId="763"/>
    <cellStyle name="Comma 12 2 5 2 2" xfId="3418"/>
    <cellStyle name="Comma 12 2 5 2 2 2" xfId="13300"/>
    <cellStyle name="Comma 12 2 5 2 2 2 2" xfId="44260"/>
    <cellStyle name="Comma 12 2 5 2 2 3" xfId="23220"/>
    <cellStyle name="Comma 12 2 5 2 2 4" xfId="31637"/>
    <cellStyle name="Comma 12 2 5 2 2 5" xfId="37103"/>
    <cellStyle name="Comma 12 2 5 2 3" xfId="5992"/>
    <cellStyle name="Comma 12 2 5 2 3 2" xfId="15874"/>
    <cellStyle name="Comma 12 2 5 2 3 2 2" xfId="46834"/>
    <cellStyle name="Comma 12 2 5 2 3 3" xfId="25794"/>
    <cellStyle name="Comma 12 2 5 2 3 4" xfId="32637"/>
    <cellStyle name="Comma 12 2 5 2 3 5" xfId="38103"/>
    <cellStyle name="Comma 12 2 5 2 4" xfId="8462"/>
    <cellStyle name="Comma 12 2 5 2 4 2" xfId="18344"/>
    <cellStyle name="Comma 12 2 5 2 4 2 2" xfId="49304"/>
    <cellStyle name="Comma 12 2 5 2 4 3" xfId="28264"/>
    <cellStyle name="Comma 12 2 5 2 4 4" xfId="33741"/>
    <cellStyle name="Comma 12 2 5 2 4 5" xfId="39206"/>
    <cellStyle name="Comma 12 2 5 2 5" xfId="10940"/>
    <cellStyle name="Comma 12 2 5 2 5 2" xfId="41900"/>
    <cellStyle name="Comma 12 2 5 2 6" xfId="20860"/>
    <cellStyle name="Comma 12 2 5 2 7" xfId="30635"/>
    <cellStyle name="Comma 12 2 5 2 8" xfId="36101"/>
    <cellStyle name="Comma 12 2 5 3" xfId="764"/>
    <cellStyle name="Comma 12 2 5 3 2" xfId="3655"/>
    <cellStyle name="Comma 12 2 5 3 2 2" xfId="13537"/>
    <cellStyle name="Comma 12 2 5 3 2 2 2" xfId="44497"/>
    <cellStyle name="Comma 12 2 5 3 2 3" xfId="23457"/>
    <cellStyle name="Comma 12 2 5 3 2 4" xfId="31874"/>
    <cellStyle name="Comma 12 2 5 3 2 5" xfId="37340"/>
    <cellStyle name="Comma 12 2 5 3 3" xfId="5993"/>
    <cellStyle name="Comma 12 2 5 3 3 2" xfId="15875"/>
    <cellStyle name="Comma 12 2 5 3 3 2 2" xfId="46835"/>
    <cellStyle name="Comma 12 2 5 3 3 3" xfId="25795"/>
    <cellStyle name="Comma 12 2 5 3 3 4" xfId="32874"/>
    <cellStyle name="Comma 12 2 5 3 3 5" xfId="38340"/>
    <cellStyle name="Comma 12 2 5 3 4" xfId="8463"/>
    <cellStyle name="Comma 12 2 5 3 4 2" xfId="18345"/>
    <cellStyle name="Comma 12 2 5 3 4 2 2" xfId="49305"/>
    <cellStyle name="Comma 12 2 5 3 4 3" xfId="28265"/>
    <cellStyle name="Comma 12 2 5 3 4 4" xfId="33742"/>
    <cellStyle name="Comma 12 2 5 3 4 5" xfId="39207"/>
    <cellStyle name="Comma 12 2 5 3 5" xfId="10941"/>
    <cellStyle name="Comma 12 2 5 3 5 2" xfId="41901"/>
    <cellStyle name="Comma 12 2 5 3 6" xfId="20861"/>
    <cellStyle name="Comma 12 2 5 3 7" xfId="30872"/>
    <cellStyle name="Comma 12 2 5 3 8" xfId="36338"/>
    <cellStyle name="Comma 12 2 5 4" xfId="765"/>
    <cellStyle name="Comma 12 2 5 4 2" xfId="3897"/>
    <cellStyle name="Comma 12 2 5 4 2 2" xfId="13779"/>
    <cellStyle name="Comma 12 2 5 4 2 2 2" xfId="44739"/>
    <cellStyle name="Comma 12 2 5 4 2 3" xfId="23699"/>
    <cellStyle name="Comma 12 2 5 4 2 4" xfId="32116"/>
    <cellStyle name="Comma 12 2 5 4 2 5" xfId="37582"/>
    <cellStyle name="Comma 12 2 5 4 3" xfId="5994"/>
    <cellStyle name="Comma 12 2 5 4 3 2" xfId="15876"/>
    <cellStyle name="Comma 12 2 5 4 3 2 2" xfId="46836"/>
    <cellStyle name="Comma 12 2 5 4 3 3" xfId="25796"/>
    <cellStyle name="Comma 12 2 5 4 3 4" xfId="33116"/>
    <cellStyle name="Comma 12 2 5 4 3 5" xfId="38582"/>
    <cellStyle name="Comma 12 2 5 4 4" xfId="8464"/>
    <cellStyle name="Comma 12 2 5 4 4 2" xfId="18346"/>
    <cellStyle name="Comma 12 2 5 4 4 2 2" xfId="49306"/>
    <cellStyle name="Comma 12 2 5 4 4 3" xfId="28266"/>
    <cellStyle name="Comma 12 2 5 4 4 4" xfId="33743"/>
    <cellStyle name="Comma 12 2 5 4 4 5" xfId="39208"/>
    <cellStyle name="Comma 12 2 5 4 5" xfId="10942"/>
    <cellStyle name="Comma 12 2 5 4 5 2" xfId="41902"/>
    <cellStyle name="Comma 12 2 5 4 6" xfId="20862"/>
    <cellStyle name="Comma 12 2 5 4 7" xfId="31114"/>
    <cellStyle name="Comma 12 2 5 4 8" xfId="36580"/>
    <cellStyle name="Comma 12 2 5 5" xfId="1565"/>
    <cellStyle name="Comma 12 2 5 5 2" xfId="4328"/>
    <cellStyle name="Comma 12 2 5 5 2 2" xfId="14210"/>
    <cellStyle name="Comma 12 2 5 5 2 2 2" xfId="45170"/>
    <cellStyle name="Comma 12 2 5 5 2 3" xfId="24130"/>
    <cellStyle name="Comma 12 2 5 5 2 4" xfId="34543"/>
    <cellStyle name="Comma 12 2 5 5 2 5" xfId="40008"/>
    <cellStyle name="Comma 12 2 5 5 3" xfId="6794"/>
    <cellStyle name="Comma 12 2 5 5 3 2" xfId="16676"/>
    <cellStyle name="Comma 12 2 5 5 3 3" xfId="26596"/>
    <cellStyle name="Comma 12 2 5 5 3 4" xfId="47636"/>
    <cellStyle name="Comma 12 2 5 5 4" xfId="9264"/>
    <cellStyle name="Comma 12 2 5 5 4 2" xfId="19146"/>
    <cellStyle name="Comma 12 2 5 5 4 3" xfId="29066"/>
    <cellStyle name="Comma 12 2 5 5 4 4" xfId="50106"/>
    <cellStyle name="Comma 12 2 5 5 5" xfId="11742"/>
    <cellStyle name="Comma 12 2 5 5 5 2" xfId="42702"/>
    <cellStyle name="Comma 12 2 5 5 6" xfId="21662"/>
    <cellStyle name="Comma 12 2 5 5 7" xfId="31363"/>
    <cellStyle name="Comma 12 2 5 5 8" xfId="36829"/>
    <cellStyle name="Comma 12 2 5 6" xfId="2633"/>
    <cellStyle name="Comma 12 2 5 6 2" xfId="5101"/>
    <cellStyle name="Comma 12 2 5 6 2 2" xfId="14983"/>
    <cellStyle name="Comma 12 2 5 6 2 2 2" xfId="45943"/>
    <cellStyle name="Comma 12 2 5 6 2 3" xfId="24903"/>
    <cellStyle name="Comma 12 2 5 6 2 4" xfId="35317"/>
    <cellStyle name="Comma 12 2 5 6 2 5" xfId="40781"/>
    <cellStyle name="Comma 12 2 5 6 3" xfId="7567"/>
    <cellStyle name="Comma 12 2 5 6 3 2" xfId="17449"/>
    <cellStyle name="Comma 12 2 5 6 3 3" xfId="27369"/>
    <cellStyle name="Comma 12 2 5 6 3 4" xfId="48409"/>
    <cellStyle name="Comma 12 2 5 6 4" xfId="10037"/>
    <cellStyle name="Comma 12 2 5 6 4 2" xfId="19919"/>
    <cellStyle name="Comma 12 2 5 6 4 3" xfId="29839"/>
    <cellStyle name="Comma 12 2 5 6 4 4" xfId="50879"/>
    <cellStyle name="Comma 12 2 5 6 5" xfId="12515"/>
    <cellStyle name="Comma 12 2 5 6 5 2" xfId="43475"/>
    <cellStyle name="Comma 12 2 5 6 6" xfId="22435"/>
    <cellStyle name="Comma 12 2 5 6 7" xfId="32363"/>
    <cellStyle name="Comma 12 2 5 6 8" xfId="37829"/>
    <cellStyle name="Comma 12 2 5 7" xfId="3144"/>
    <cellStyle name="Comma 12 2 5 7 2" xfId="13026"/>
    <cellStyle name="Comma 12 2 5 7 2 2" xfId="43986"/>
    <cellStyle name="Comma 12 2 5 7 3" xfId="22946"/>
    <cellStyle name="Comma 12 2 5 7 4" xfId="33399"/>
    <cellStyle name="Comma 12 2 5 7 5" xfId="38865"/>
    <cellStyle name="Comma 12 2 5 8" xfId="5651"/>
    <cellStyle name="Comma 12 2 5 8 2" xfId="15533"/>
    <cellStyle name="Comma 12 2 5 8 3" xfId="25453"/>
    <cellStyle name="Comma 12 2 5 8 4" xfId="46493"/>
    <cellStyle name="Comma 12 2 5 9" xfId="8121"/>
    <cellStyle name="Comma 12 2 5 9 2" xfId="18003"/>
    <cellStyle name="Comma 12 2 5 9 3" xfId="27923"/>
    <cellStyle name="Comma 12 2 5 9 4" xfId="48963"/>
    <cellStyle name="Comma 12 2 6" xfId="336"/>
    <cellStyle name="Comma 12 2 6 10" xfId="10639"/>
    <cellStyle name="Comma 12 2 6 10 2" xfId="41599"/>
    <cellStyle name="Comma 12 2 6 11" xfId="20559"/>
    <cellStyle name="Comma 12 2 6 12" xfId="30401"/>
    <cellStyle name="Comma 12 2 6 13" xfId="35867"/>
    <cellStyle name="Comma 12 2 6 2" xfId="766"/>
    <cellStyle name="Comma 12 2 6 2 2" xfId="3458"/>
    <cellStyle name="Comma 12 2 6 2 2 2" xfId="13340"/>
    <cellStyle name="Comma 12 2 6 2 2 2 2" xfId="44300"/>
    <cellStyle name="Comma 12 2 6 2 2 3" xfId="23260"/>
    <cellStyle name="Comma 12 2 6 2 2 4" xfId="31677"/>
    <cellStyle name="Comma 12 2 6 2 2 5" xfId="37143"/>
    <cellStyle name="Comma 12 2 6 2 3" xfId="5995"/>
    <cellStyle name="Comma 12 2 6 2 3 2" xfId="15877"/>
    <cellStyle name="Comma 12 2 6 2 3 2 2" xfId="46837"/>
    <cellStyle name="Comma 12 2 6 2 3 3" xfId="25797"/>
    <cellStyle name="Comma 12 2 6 2 3 4" xfId="32677"/>
    <cellStyle name="Comma 12 2 6 2 3 5" xfId="38143"/>
    <cellStyle name="Comma 12 2 6 2 4" xfId="8465"/>
    <cellStyle name="Comma 12 2 6 2 4 2" xfId="18347"/>
    <cellStyle name="Comma 12 2 6 2 4 2 2" xfId="49307"/>
    <cellStyle name="Comma 12 2 6 2 4 3" xfId="28267"/>
    <cellStyle name="Comma 12 2 6 2 4 4" xfId="33744"/>
    <cellStyle name="Comma 12 2 6 2 4 5" xfId="39209"/>
    <cellStyle name="Comma 12 2 6 2 5" xfId="10943"/>
    <cellStyle name="Comma 12 2 6 2 5 2" xfId="41903"/>
    <cellStyle name="Comma 12 2 6 2 6" xfId="20863"/>
    <cellStyle name="Comma 12 2 6 2 7" xfId="30675"/>
    <cellStyle name="Comma 12 2 6 2 8" xfId="36141"/>
    <cellStyle name="Comma 12 2 6 3" xfId="767"/>
    <cellStyle name="Comma 12 2 6 3 2" xfId="3695"/>
    <cellStyle name="Comma 12 2 6 3 2 2" xfId="13577"/>
    <cellStyle name="Comma 12 2 6 3 2 2 2" xfId="44537"/>
    <cellStyle name="Comma 12 2 6 3 2 3" xfId="23497"/>
    <cellStyle name="Comma 12 2 6 3 2 4" xfId="31914"/>
    <cellStyle name="Comma 12 2 6 3 2 5" xfId="37380"/>
    <cellStyle name="Comma 12 2 6 3 3" xfId="5996"/>
    <cellStyle name="Comma 12 2 6 3 3 2" xfId="15878"/>
    <cellStyle name="Comma 12 2 6 3 3 2 2" xfId="46838"/>
    <cellStyle name="Comma 12 2 6 3 3 3" xfId="25798"/>
    <cellStyle name="Comma 12 2 6 3 3 4" xfId="32914"/>
    <cellStyle name="Comma 12 2 6 3 3 5" xfId="38380"/>
    <cellStyle name="Comma 12 2 6 3 4" xfId="8466"/>
    <cellStyle name="Comma 12 2 6 3 4 2" xfId="18348"/>
    <cellStyle name="Comma 12 2 6 3 4 2 2" xfId="49308"/>
    <cellStyle name="Comma 12 2 6 3 4 3" xfId="28268"/>
    <cellStyle name="Comma 12 2 6 3 4 4" xfId="33745"/>
    <cellStyle name="Comma 12 2 6 3 4 5" xfId="39210"/>
    <cellStyle name="Comma 12 2 6 3 5" xfId="10944"/>
    <cellStyle name="Comma 12 2 6 3 5 2" xfId="41904"/>
    <cellStyle name="Comma 12 2 6 3 6" xfId="20864"/>
    <cellStyle name="Comma 12 2 6 3 7" xfId="30912"/>
    <cellStyle name="Comma 12 2 6 3 8" xfId="36378"/>
    <cellStyle name="Comma 12 2 6 4" xfId="768"/>
    <cellStyle name="Comma 12 2 6 4 2" xfId="3937"/>
    <cellStyle name="Comma 12 2 6 4 2 2" xfId="13819"/>
    <cellStyle name="Comma 12 2 6 4 2 2 2" xfId="44779"/>
    <cellStyle name="Comma 12 2 6 4 2 3" xfId="23739"/>
    <cellStyle name="Comma 12 2 6 4 2 4" xfId="32156"/>
    <cellStyle name="Comma 12 2 6 4 2 5" xfId="37622"/>
    <cellStyle name="Comma 12 2 6 4 3" xfId="5997"/>
    <cellStyle name="Comma 12 2 6 4 3 2" xfId="15879"/>
    <cellStyle name="Comma 12 2 6 4 3 2 2" xfId="46839"/>
    <cellStyle name="Comma 12 2 6 4 3 3" xfId="25799"/>
    <cellStyle name="Comma 12 2 6 4 3 4" xfId="33156"/>
    <cellStyle name="Comma 12 2 6 4 3 5" xfId="38622"/>
    <cellStyle name="Comma 12 2 6 4 4" xfId="8467"/>
    <cellStyle name="Comma 12 2 6 4 4 2" xfId="18349"/>
    <cellStyle name="Comma 12 2 6 4 4 2 2" xfId="49309"/>
    <cellStyle name="Comma 12 2 6 4 4 3" xfId="28269"/>
    <cellStyle name="Comma 12 2 6 4 4 4" xfId="33746"/>
    <cellStyle name="Comma 12 2 6 4 4 5" xfId="39211"/>
    <cellStyle name="Comma 12 2 6 4 5" xfId="10945"/>
    <cellStyle name="Comma 12 2 6 4 5 2" xfId="41905"/>
    <cellStyle name="Comma 12 2 6 4 6" xfId="20865"/>
    <cellStyle name="Comma 12 2 6 4 7" xfId="31154"/>
    <cellStyle name="Comma 12 2 6 4 8" xfId="36620"/>
    <cellStyle name="Comma 12 2 6 5" xfId="1605"/>
    <cellStyle name="Comma 12 2 6 5 2" xfId="4368"/>
    <cellStyle name="Comma 12 2 6 5 2 2" xfId="14250"/>
    <cellStyle name="Comma 12 2 6 5 2 2 2" xfId="45210"/>
    <cellStyle name="Comma 12 2 6 5 2 3" xfId="24170"/>
    <cellStyle name="Comma 12 2 6 5 2 4" xfId="34583"/>
    <cellStyle name="Comma 12 2 6 5 2 5" xfId="40048"/>
    <cellStyle name="Comma 12 2 6 5 3" xfId="6834"/>
    <cellStyle name="Comma 12 2 6 5 3 2" xfId="16716"/>
    <cellStyle name="Comma 12 2 6 5 3 3" xfId="26636"/>
    <cellStyle name="Comma 12 2 6 5 3 4" xfId="47676"/>
    <cellStyle name="Comma 12 2 6 5 4" xfId="9304"/>
    <cellStyle name="Comma 12 2 6 5 4 2" xfId="19186"/>
    <cellStyle name="Comma 12 2 6 5 4 3" xfId="29106"/>
    <cellStyle name="Comma 12 2 6 5 4 4" xfId="50146"/>
    <cellStyle name="Comma 12 2 6 5 5" xfId="11782"/>
    <cellStyle name="Comma 12 2 6 5 5 2" xfId="42742"/>
    <cellStyle name="Comma 12 2 6 5 6" xfId="21702"/>
    <cellStyle name="Comma 12 2 6 5 7" xfId="31403"/>
    <cellStyle name="Comma 12 2 6 5 8" xfId="36869"/>
    <cellStyle name="Comma 12 2 6 6" xfId="2673"/>
    <cellStyle name="Comma 12 2 6 6 2" xfId="5141"/>
    <cellStyle name="Comma 12 2 6 6 2 2" xfId="15023"/>
    <cellStyle name="Comma 12 2 6 6 2 2 2" xfId="45983"/>
    <cellStyle name="Comma 12 2 6 6 2 3" xfId="24943"/>
    <cellStyle name="Comma 12 2 6 6 2 4" xfId="35357"/>
    <cellStyle name="Comma 12 2 6 6 2 5" xfId="40821"/>
    <cellStyle name="Comma 12 2 6 6 3" xfId="7607"/>
    <cellStyle name="Comma 12 2 6 6 3 2" xfId="17489"/>
    <cellStyle name="Comma 12 2 6 6 3 3" xfId="27409"/>
    <cellStyle name="Comma 12 2 6 6 3 4" xfId="48449"/>
    <cellStyle name="Comma 12 2 6 6 4" xfId="10077"/>
    <cellStyle name="Comma 12 2 6 6 4 2" xfId="19959"/>
    <cellStyle name="Comma 12 2 6 6 4 3" xfId="29879"/>
    <cellStyle name="Comma 12 2 6 6 4 4" xfId="50919"/>
    <cellStyle name="Comma 12 2 6 6 5" xfId="12555"/>
    <cellStyle name="Comma 12 2 6 6 5 2" xfId="43515"/>
    <cellStyle name="Comma 12 2 6 6 6" xfId="22475"/>
    <cellStyle name="Comma 12 2 6 6 7" xfId="32403"/>
    <cellStyle name="Comma 12 2 6 6 8" xfId="37869"/>
    <cellStyle name="Comma 12 2 6 7" xfId="3184"/>
    <cellStyle name="Comma 12 2 6 7 2" xfId="13066"/>
    <cellStyle name="Comma 12 2 6 7 2 2" xfId="44026"/>
    <cellStyle name="Comma 12 2 6 7 3" xfId="22986"/>
    <cellStyle name="Comma 12 2 6 7 4" xfId="33439"/>
    <cellStyle name="Comma 12 2 6 7 5" xfId="38905"/>
    <cellStyle name="Comma 12 2 6 8" xfId="5691"/>
    <cellStyle name="Comma 12 2 6 8 2" xfId="15573"/>
    <cellStyle name="Comma 12 2 6 8 3" xfId="25493"/>
    <cellStyle name="Comma 12 2 6 8 4" xfId="46533"/>
    <cellStyle name="Comma 12 2 6 9" xfId="8161"/>
    <cellStyle name="Comma 12 2 6 9 2" xfId="18043"/>
    <cellStyle name="Comma 12 2 6 9 3" xfId="27963"/>
    <cellStyle name="Comma 12 2 6 9 4" xfId="49003"/>
    <cellStyle name="Comma 12 2 7" xfId="124"/>
    <cellStyle name="Comma 12 2 7 10" xfId="35904"/>
    <cellStyle name="Comma 12 2 7 2" xfId="1405"/>
    <cellStyle name="Comma 12 2 7 2 2" xfId="4168"/>
    <cellStyle name="Comma 12 2 7 2 2 2" xfId="14050"/>
    <cellStyle name="Comma 12 2 7 2 2 2 2" xfId="45010"/>
    <cellStyle name="Comma 12 2 7 2 2 3" xfId="23970"/>
    <cellStyle name="Comma 12 2 7 2 2 4" xfId="34383"/>
    <cellStyle name="Comma 12 2 7 2 2 5" xfId="39848"/>
    <cellStyle name="Comma 12 2 7 2 3" xfId="6634"/>
    <cellStyle name="Comma 12 2 7 2 3 2" xfId="16516"/>
    <cellStyle name="Comma 12 2 7 2 3 3" xfId="26436"/>
    <cellStyle name="Comma 12 2 7 2 3 4" xfId="47476"/>
    <cellStyle name="Comma 12 2 7 2 4" xfId="9104"/>
    <cellStyle name="Comma 12 2 7 2 4 2" xfId="18986"/>
    <cellStyle name="Comma 12 2 7 2 4 3" xfId="28906"/>
    <cellStyle name="Comma 12 2 7 2 4 4" xfId="49946"/>
    <cellStyle name="Comma 12 2 7 2 5" xfId="11582"/>
    <cellStyle name="Comma 12 2 7 2 5 2" xfId="42542"/>
    <cellStyle name="Comma 12 2 7 2 6" xfId="21502"/>
    <cellStyle name="Comma 12 2 7 2 7" xfId="31440"/>
    <cellStyle name="Comma 12 2 7 2 8" xfId="36906"/>
    <cellStyle name="Comma 12 2 7 3" xfId="2473"/>
    <cellStyle name="Comma 12 2 7 3 2" xfId="4941"/>
    <cellStyle name="Comma 12 2 7 3 2 2" xfId="14823"/>
    <cellStyle name="Comma 12 2 7 3 2 2 2" xfId="45783"/>
    <cellStyle name="Comma 12 2 7 3 2 3" xfId="24743"/>
    <cellStyle name="Comma 12 2 7 3 2 4" xfId="35157"/>
    <cellStyle name="Comma 12 2 7 3 2 5" xfId="40621"/>
    <cellStyle name="Comma 12 2 7 3 3" xfId="7407"/>
    <cellStyle name="Comma 12 2 7 3 3 2" xfId="17289"/>
    <cellStyle name="Comma 12 2 7 3 3 3" xfId="27209"/>
    <cellStyle name="Comma 12 2 7 3 3 4" xfId="48249"/>
    <cellStyle name="Comma 12 2 7 3 4" xfId="9877"/>
    <cellStyle name="Comma 12 2 7 3 4 2" xfId="19759"/>
    <cellStyle name="Comma 12 2 7 3 4 3" xfId="29679"/>
    <cellStyle name="Comma 12 2 7 3 4 4" xfId="50719"/>
    <cellStyle name="Comma 12 2 7 3 5" xfId="12355"/>
    <cellStyle name="Comma 12 2 7 3 5 2" xfId="43315"/>
    <cellStyle name="Comma 12 2 7 3 6" xfId="22275"/>
    <cellStyle name="Comma 12 2 7 3 7" xfId="32440"/>
    <cellStyle name="Comma 12 2 7 3 8" xfId="37906"/>
    <cellStyle name="Comma 12 2 7 4" xfId="3221"/>
    <cellStyle name="Comma 12 2 7 4 2" xfId="13103"/>
    <cellStyle name="Comma 12 2 7 4 2 2" xfId="44063"/>
    <cellStyle name="Comma 12 2 7 4 3" xfId="23023"/>
    <cellStyle name="Comma 12 2 7 4 4" xfId="33239"/>
    <cellStyle name="Comma 12 2 7 4 5" xfId="38705"/>
    <cellStyle name="Comma 12 2 7 5" xfId="5491"/>
    <cellStyle name="Comma 12 2 7 5 2" xfId="15373"/>
    <cellStyle name="Comma 12 2 7 5 3" xfId="25293"/>
    <cellStyle name="Comma 12 2 7 5 4" xfId="46333"/>
    <cellStyle name="Comma 12 2 7 6" xfId="7961"/>
    <cellStyle name="Comma 12 2 7 6 2" xfId="17843"/>
    <cellStyle name="Comma 12 2 7 6 3" xfId="27763"/>
    <cellStyle name="Comma 12 2 7 6 4" xfId="48803"/>
    <cellStyle name="Comma 12 2 7 7" xfId="10439"/>
    <cellStyle name="Comma 12 2 7 7 2" xfId="41399"/>
    <cellStyle name="Comma 12 2 7 8" xfId="20359"/>
    <cellStyle name="Comma 12 2 7 9" xfId="30438"/>
    <cellStyle name="Comma 12 2 8" xfId="373"/>
    <cellStyle name="Comma 12 2 8 10" xfId="35941"/>
    <cellStyle name="Comma 12 2 8 2" xfId="1642"/>
    <cellStyle name="Comma 12 2 8 2 2" xfId="4405"/>
    <cellStyle name="Comma 12 2 8 2 2 2" xfId="14287"/>
    <cellStyle name="Comma 12 2 8 2 2 2 2" xfId="45247"/>
    <cellStyle name="Comma 12 2 8 2 2 3" xfId="24207"/>
    <cellStyle name="Comma 12 2 8 2 2 4" xfId="34620"/>
    <cellStyle name="Comma 12 2 8 2 2 5" xfId="40085"/>
    <cellStyle name="Comma 12 2 8 2 3" xfId="6871"/>
    <cellStyle name="Comma 12 2 8 2 3 2" xfId="16753"/>
    <cellStyle name="Comma 12 2 8 2 3 3" xfId="26673"/>
    <cellStyle name="Comma 12 2 8 2 3 4" xfId="47713"/>
    <cellStyle name="Comma 12 2 8 2 4" xfId="9341"/>
    <cellStyle name="Comma 12 2 8 2 4 2" xfId="19223"/>
    <cellStyle name="Comma 12 2 8 2 4 3" xfId="29143"/>
    <cellStyle name="Comma 12 2 8 2 4 4" xfId="50183"/>
    <cellStyle name="Comma 12 2 8 2 5" xfId="11819"/>
    <cellStyle name="Comma 12 2 8 2 5 2" xfId="42779"/>
    <cellStyle name="Comma 12 2 8 2 6" xfId="21739"/>
    <cellStyle name="Comma 12 2 8 2 7" xfId="31477"/>
    <cellStyle name="Comma 12 2 8 2 8" xfId="36943"/>
    <cellStyle name="Comma 12 2 8 3" xfId="2710"/>
    <cellStyle name="Comma 12 2 8 3 2" xfId="5178"/>
    <cellStyle name="Comma 12 2 8 3 2 2" xfId="15060"/>
    <cellStyle name="Comma 12 2 8 3 2 2 2" xfId="46020"/>
    <cellStyle name="Comma 12 2 8 3 2 3" xfId="24980"/>
    <cellStyle name="Comma 12 2 8 3 2 4" xfId="35394"/>
    <cellStyle name="Comma 12 2 8 3 2 5" xfId="40858"/>
    <cellStyle name="Comma 12 2 8 3 3" xfId="7644"/>
    <cellStyle name="Comma 12 2 8 3 3 2" xfId="17526"/>
    <cellStyle name="Comma 12 2 8 3 3 3" xfId="27446"/>
    <cellStyle name="Comma 12 2 8 3 3 4" xfId="48486"/>
    <cellStyle name="Comma 12 2 8 3 4" xfId="10114"/>
    <cellStyle name="Comma 12 2 8 3 4 2" xfId="19996"/>
    <cellStyle name="Comma 12 2 8 3 4 3" xfId="29916"/>
    <cellStyle name="Comma 12 2 8 3 4 4" xfId="50956"/>
    <cellStyle name="Comma 12 2 8 3 5" xfId="12592"/>
    <cellStyle name="Comma 12 2 8 3 5 2" xfId="43552"/>
    <cellStyle name="Comma 12 2 8 3 6" xfId="22512"/>
    <cellStyle name="Comma 12 2 8 3 7" xfId="32477"/>
    <cellStyle name="Comma 12 2 8 3 8" xfId="37943"/>
    <cellStyle name="Comma 12 2 8 4" xfId="3258"/>
    <cellStyle name="Comma 12 2 8 4 2" xfId="13140"/>
    <cellStyle name="Comma 12 2 8 4 2 2" xfId="44100"/>
    <cellStyle name="Comma 12 2 8 4 3" xfId="23060"/>
    <cellStyle name="Comma 12 2 8 4 4" xfId="33476"/>
    <cellStyle name="Comma 12 2 8 4 5" xfId="38942"/>
    <cellStyle name="Comma 12 2 8 5" xfId="5728"/>
    <cellStyle name="Comma 12 2 8 5 2" xfId="15610"/>
    <cellStyle name="Comma 12 2 8 5 3" xfId="25530"/>
    <cellStyle name="Comma 12 2 8 5 4" xfId="46570"/>
    <cellStyle name="Comma 12 2 8 6" xfId="8198"/>
    <cellStyle name="Comma 12 2 8 6 2" xfId="18080"/>
    <cellStyle name="Comma 12 2 8 6 3" xfId="28000"/>
    <cellStyle name="Comma 12 2 8 6 4" xfId="49040"/>
    <cellStyle name="Comma 12 2 8 7" xfId="10676"/>
    <cellStyle name="Comma 12 2 8 7 2" xfId="41636"/>
    <cellStyle name="Comma 12 2 8 8" xfId="20596"/>
    <cellStyle name="Comma 12 2 8 9" xfId="30475"/>
    <cellStyle name="Comma 12 2 9" xfId="410"/>
    <cellStyle name="Comma 12 2 9 10" xfId="36178"/>
    <cellStyle name="Comma 12 2 9 2" xfId="1679"/>
    <cellStyle name="Comma 12 2 9 2 2" xfId="4442"/>
    <cellStyle name="Comma 12 2 9 2 2 2" xfId="14324"/>
    <cellStyle name="Comma 12 2 9 2 2 2 2" xfId="45284"/>
    <cellStyle name="Comma 12 2 9 2 2 3" xfId="24244"/>
    <cellStyle name="Comma 12 2 9 2 2 4" xfId="34657"/>
    <cellStyle name="Comma 12 2 9 2 2 5" xfId="40122"/>
    <cellStyle name="Comma 12 2 9 2 3" xfId="6908"/>
    <cellStyle name="Comma 12 2 9 2 3 2" xfId="16790"/>
    <cellStyle name="Comma 12 2 9 2 3 3" xfId="26710"/>
    <cellStyle name="Comma 12 2 9 2 3 4" xfId="47750"/>
    <cellStyle name="Comma 12 2 9 2 4" xfId="9378"/>
    <cellStyle name="Comma 12 2 9 2 4 2" xfId="19260"/>
    <cellStyle name="Comma 12 2 9 2 4 3" xfId="29180"/>
    <cellStyle name="Comma 12 2 9 2 4 4" xfId="50220"/>
    <cellStyle name="Comma 12 2 9 2 5" xfId="11856"/>
    <cellStyle name="Comma 12 2 9 2 5 2" xfId="42816"/>
    <cellStyle name="Comma 12 2 9 2 6" xfId="21776"/>
    <cellStyle name="Comma 12 2 9 2 7" xfId="31714"/>
    <cellStyle name="Comma 12 2 9 2 8" xfId="37180"/>
    <cellStyle name="Comma 12 2 9 3" xfId="2747"/>
    <cellStyle name="Comma 12 2 9 3 2" xfId="5215"/>
    <cellStyle name="Comma 12 2 9 3 2 2" xfId="15097"/>
    <cellStyle name="Comma 12 2 9 3 2 2 2" xfId="46057"/>
    <cellStyle name="Comma 12 2 9 3 2 3" xfId="25017"/>
    <cellStyle name="Comma 12 2 9 3 2 4" xfId="35431"/>
    <cellStyle name="Comma 12 2 9 3 2 5" xfId="40895"/>
    <cellStyle name="Comma 12 2 9 3 3" xfId="7681"/>
    <cellStyle name="Comma 12 2 9 3 3 2" xfId="17563"/>
    <cellStyle name="Comma 12 2 9 3 3 3" xfId="27483"/>
    <cellStyle name="Comma 12 2 9 3 3 4" xfId="48523"/>
    <cellStyle name="Comma 12 2 9 3 4" xfId="10151"/>
    <cellStyle name="Comma 12 2 9 3 4 2" xfId="20033"/>
    <cellStyle name="Comma 12 2 9 3 4 3" xfId="29953"/>
    <cellStyle name="Comma 12 2 9 3 4 4" xfId="50993"/>
    <cellStyle name="Comma 12 2 9 3 5" xfId="12629"/>
    <cellStyle name="Comma 12 2 9 3 5 2" xfId="43589"/>
    <cellStyle name="Comma 12 2 9 3 6" xfId="22549"/>
    <cellStyle name="Comma 12 2 9 3 7" xfId="32714"/>
    <cellStyle name="Comma 12 2 9 3 8" xfId="38180"/>
    <cellStyle name="Comma 12 2 9 4" xfId="3495"/>
    <cellStyle name="Comma 12 2 9 4 2" xfId="13377"/>
    <cellStyle name="Comma 12 2 9 4 2 2" xfId="44337"/>
    <cellStyle name="Comma 12 2 9 4 3" xfId="23297"/>
    <cellStyle name="Comma 12 2 9 4 4" xfId="33513"/>
    <cellStyle name="Comma 12 2 9 4 5" xfId="38979"/>
    <cellStyle name="Comma 12 2 9 5" xfId="5765"/>
    <cellStyle name="Comma 12 2 9 5 2" xfId="15647"/>
    <cellStyle name="Comma 12 2 9 5 3" xfId="25567"/>
    <cellStyle name="Comma 12 2 9 5 4" xfId="46607"/>
    <cellStyle name="Comma 12 2 9 6" xfId="8235"/>
    <cellStyle name="Comma 12 2 9 6 2" xfId="18117"/>
    <cellStyle name="Comma 12 2 9 6 3" xfId="28037"/>
    <cellStyle name="Comma 12 2 9 6 4" xfId="49077"/>
    <cellStyle name="Comma 12 2 9 7" xfId="10713"/>
    <cellStyle name="Comma 12 2 9 7 2" xfId="41673"/>
    <cellStyle name="Comma 12 2 9 8" xfId="20633"/>
    <cellStyle name="Comma 12 2 9 9" xfId="30712"/>
    <cellStyle name="Comma 12 20" xfId="10386"/>
    <cellStyle name="Comma 12 20 2" xfId="41346"/>
    <cellStyle name="Comma 12 21" xfId="20306"/>
    <cellStyle name="Comma 12 22" xfId="30188"/>
    <cellStyle name="Comma 12 23" xfId="35654"/>
    <cellStyle name="Comma 12 3" xfId="165"/>
    <cellStyle name="Comma 12 3 10" xfId="10472"/>
    <cellStyle name="Comma 12 3 10 2" xfId="41432"/>
    <cellStyle name="Comma 12 3 11" xfId="20392"/>
    <cellStyle name="Comma 12 3 12" xfId="30234"/>
    <cellStyle name="Comma 12 3 13" xfId="35700"/>
    <cellStyle name="Comma 12 3 2" xfId="769"/>
    <cellStyle name="Comma 12 3 2 2" xfId="3291"/>
    <cellStyle name="Comma 12 3 2 2 2" xfId="13173"/>
    <cellStyle name="Comma 12 3 2 2 2 2" xfId="44133"/>
    <cellStyle name="Comma 12 3 2 2 3" xfId="23093"/>
    <cellStyle name="Comma 12 3 2 2 4" xfId="31510"/>
    <cellStyle name="Comma 12 3 2 2 5" xfId="36976"/>
    <cellStyle name="Comma 12 3 2 3" xfId="5998"/>
    <cellStyle name="Comma 12 3 2 3 2" xfId="15880"/>
    <cellStyle name="Comma 12 3 2 3 2 2" xfId="46840"/>
    <cellStyle name="Comma 12 3 2 3 3" xfId="25800"/>
    <cellStyle name="Comma 12 3 2 3 4" xfId="32510"/>
    <cellStyle name="Comma 12 3 2 3 5" xfId="37976"/>
    <cellStyle name="Comma 12 3 2 4" xfId="8468"/>
    <cellStyle name="Comma 12 3 2 4 2" xfId="18350"/>
    <cellStyle name="Comma 12 3 2 4 2 2" xfId="49310"/>
    <cellStyle name="Comma 12 3 2 4 3" xfId="28270"/>
    <cellStyle name="Comma 12 3 2 4 4" xfId="33747"/>
    <cellStyle name="Comma 12 3 2 4 5" xfId="39212"/>
    <cellStyle name="Comma 12 3 2 5" xfId="10946"/>
    <cellStyle name="Comma 12 3 2 5 2" xfId="41906"/>
    <cellStyle name="Comma 12 3 2 6" xfId="20866"/>
    <cellStyle name="Comma 12 3 2 7" xfId="30508"/>
    <cellStyle name="Comma 12 3 2 8" xfId="35974"/>
    <cellStyle name="Comma 12 3 3" xfId="770"/>
    <cellStyle name="Comma 12 3 3 2" xfId="3528"/>
    <cellStyle name="Comma 12 3 3 2 2" xfId="13410"/>
    <cellStyle name="Comma 12 3 3 2 2 2" xfId="44370"/>
    <cellStyle name="Comma 12 3 3 2 3" xfId="23330"/>
    <cellStyle name="Comma 12 3 3 2 4" xfId="31747"/>
    <cellStyle name="Comma 12 3 3 2 5" xfId="37213"/>
    <cellStyle name="Comma 12 3 3 3" xfId="5999"/>
    <cellStyle name="Comma 12 3 3 3 2" xfId="15881"/>
    <cellStyle name="Comma 12 3 3 3 2 2" xfId="46841"/>
    <cellStyle name="Comma 12 3 3 3 3" xfId="25801"/>
    <cellStyle name="Comma 12 3 3 3 4" xfId="32747"/>
    <cellStyle name="Comma 12 3 3 3 5" xfId="38213"/>
    <cellStyle name="Comma 12 3 3 4" xfId="8469"/>
    <cellStyle name="Comma 12 3 3 4 2" xfId="18351"/>
    <cellStyle name="Comma 12 3 3 4 2 2" xfId="49311"/>
    <cellStyle name="Comma 12 3 3 4 3" xfId="28271"/>
    <cellStyle name="Comma 12 3 3 4 4" xfId="33748"/>
    <cellStyle name="Comma 12 3 3 4 5" xfId="39213"/>
    <cellStyle name="Comma 12 3 3 5" xfId="10947"/>
    <cellStyle name="Comma 12 3 3 5 2" xfId="41907"/>
    <cellStyle name="Comma 12 3 3 6" xfId="20867"/>
    <cellStyle name="Comma 12 3 3 7" xfId="30745"/>
    <cellStyle name="Comma 12 3 3 8" xfId="36211"/>
    <cellStyle name="Comma 12 3 4" xfId="771"/>
    <cellStyle name="Comma 12 3 4 2" xfId="3770"/>
    <cellStyle name="Comma 12 3 4 2 2" xfId="13652"/>
    <cellStyle name="Comma 12 3 4 2 2 2" xfId="44612"/>
    <cellStyle name="Comma 12 3 4 2 3" xfId="23572"/>
    <cellStyle name="Comma 12 3 4 2 4" xfId="31989"/>
    <cellStyle name="Comma 12 3 4 2 5" xfId="37455"/>
    <cellStyle name="Comma 12 3 4 3" xfId="6000"/>
    <cellStyle name="Comma 12 3 4 3 2" xfId="15882"/>
    <cellStyle name="Comma 12 3 4 3 2 2" xfId="46842"/>
    <cellStyle name="Comma 12 3 4 3 3" xfId="25802"/>
    <cellStyle name="Comma 12 3 4 3 4" xfId="32989"/>
    <cellStyle name="Comma 12 3 4 3 5" xfId="38455"/>
    <cellStyle name="Comma 12 3 4 4" xfId="8470"/>
    <cellStyle name="Comma 12 3 4 4 2" xfId="18352"/>
    <cellStyle name="Comma 12 3 4 4 2 2" xfId="49312"/>
    <cellStyle name="Comma 12 3 4 4 3" xfId="28272"/>
    <cellStyle name="Comma 12 3 4 4 4" xfId="33749"/>
    <cellStyle name="Comma 12 3 4 4 5" xfId="39214"/>
    <cellStyle name="Comma 12 3 4 5" xfId="10948"/>
    <cellStyle name="Comma 12 3 4 5 2" xfId="41908"/>
    <cellStyle name="Comma 12 3 4 6" xfId="20868"/>
    <cellStyle name="Comma 12 3 4 7" xfId="30987"/>
    <cellStyle name="Comma 12 3 4 8" xfId="36453"/>
    <cellStyle name="Comma 12 3 5" xfId="1438"/>
    <cellStyle name="Comma 12 3 5 2" xfId="4201"/>
    <cellStyle name="Comma 12 3 5 2 2" xfId="14083"/>
    <cellStyle name="Comma 12 3 5 2 2 2" xfId="45043"/>
    <cellStyle name="Comma 12 3 5 2 3" xfId="24003"/>
    <cellStyle name="Comma 12 3 5 2 4" xfId="34416"/>
    <cellStyle name="Comma 12 3 5 2 5" xfId="39881"/>
    <cellStyle name="Comma 12 3 5 3" xfId="6667"/>
    <cellStyle name="Comma 12 3 5 3 2" xfId="16549"/>
    <cellStyle name="Comma 12 3 5 3 3" xfId="26469"/>
    <cellStyle name="Comma 12 3 5 3 4" xfId="47509"/>
    <cellStyle name="Comma 12 3 5 4" xfId="9137"/>
    <cellStyle name="Comma 12 3 5 4 2" xfId="19019"/>
    <cellStyle name="Comma 12 3 5 4 3" xfId="28939"/>
    <cellStyle name="Comma 12 3 5 4 4" xfId="49979"/>
    <cellStyle name="Comma 12 3 5 5" xfId="11615"/>
    <cellStyle name="Comma 12 3 5 5 2" xfId="42575"/>
    <cellStyle name="Comma 12 3 5 6" xfId="21535"/>
    <cellStyle name="Comma 12 3 5 7" xfId="31236"/>
    <cellStyle name="Comma 12 3 5 8" xfId="36702"/>
    <cellStyle name="Comma 12 3 6" xfId="2506"/>
    <cellStyle name="Comma 12 3 6 2" xfId="4974"/>
    <cellStyle name="Comma 12 3 6 2 2" xfId="14856"/>
    <cellStyle name="Comma 12 3 6 2 2 2" xfId="45816"/>
    <cellStyle name="Comma 12 3 6 2 3" xfId="24776"/>
    <cellStyle name="Comma 12 3 6 2 4" xfId="35190"/>
    <cellStyle name="Comma 12 3 6 2 5" xfId="40654"/>
    <cellStyle name="Comma 12 3 6 3" xfId="7440"/>
    <cellStyle name="Comma 12 3 6 3 2" xfId="17322"/>
    <cellStyle name="Comma 12 3 6 3 3" xfId="27242"/>
    <cellStyle name="Comma 12 3 6 3 4" xfId="48282"/>
    <cellStyle name="Comma 12 3 6 4" xfId="9910"/>
    <cellStyle name="Comma 12 3 6 4 2" xfId="19792"/>
    <cellStyle name="Comma 12 3 6 4 3" xfId="29712"/>
    <cellStyle name="Comma 12 3 6 4 4" xfId="50752"/>
    <cellStyle name="Comma 12 3 6 5" xfId="12388"/>
    <cellStyle name="Comma 12 3 6 5 2" xfId="43348"/>
    <cellStyle name="Comma 12 3 6 6" xfId="22308"/>
    <cellStyle name="Comma 12 3 6 7" xfId="32236"/>
    <cellStyle name="Comma 12 3 6 8" xfId="37702"/>
    <cellStyle name="Comma 12 3 7" xfId="3017"/>
    <cellStyle name="Comma 12 3 7 2" xfId="12899"/>
    <cellStyle name="Comma 12 3 7 2 2" xfId="43859"/>
    <cellStyle name="Comma 12 3 7 3" xfId="22819"/>
    <cellStyle name="Comma 12 3 7 4" xfId="33272"/>
    <cellStyle name="Comma 12 3 7 5" xfId="38738"/>
    <cellStyle name="Comma 12 3 8" xfId="5524"/>
    <cellStyle name="Comma 12 3 8 2" xfId="15406"/>
    <cellStyle name="Comma 12 3 8 3" xfId="25326"/>
    <cellStyle name="Comma 12 3 8 4" xfId="46366"/>
    <cellStyle name="Comma 12 3 9" xfId="7994"/>
    <cellStyle name="Comma 12 3 9 2" xfId="17876"/>
    <cellStyle name="Comma 12 3 9 3" xfId="27796"/>
    <cellStyle name="Comma 12 3 9 4" xfId="48836"/>
    <cellStyle name="Comma 12 4" xfId="209"/>
    <cellStyle name="Comma 12 4 10" xfId="10512"/>
    <cellStyle name="Comma 12 4 10 2" xfId="41472"/>
    <cellStyle name="Comma 12 4 11" xfId="20432"/>
    <cellStyle name="Comma 12 4 12" xfId="30274"/>
    <cellStyle name="Comma 12 4 13" xfId="35740"/>
    <cellStyle name="Comma 12 4 2" xfId="772"/>
    <cellStyle name="Comma 12 4 2 2" xfId="3331"/>
    <cellStyle name="Comma 12 4 2 2 2" xfId="13213"/>
    <cellStyle name="Comma 12 4 2 2 2 2" xfId="44173"/>
    <cellStyle name="Comma 12 4 2 2 3" xfId="23133"/>
    <cellStyle name="Comma 12 4 2 2 4" xfId="31550"/>
    <cellStyle name="Comma 12 4 2 2 5" xfId="37016"/>
    <cellStyle name="Comma 12 4 2 3" xfId="6001"/>
    <cellStyle name="Comma 12 4 2 3 2" xfId="15883"/>
    <cellStyle name="Comma 12 4 2 3 2 2" xfId="46843"/>
    <cellStyle name="Comma 12 4 2 3 3" xfId="25803"/>
    <cellStyle name="Comma 12 4 2 3 4" xfId="32550"/>
    <cellStyle name="Comma 12 4 2 3 5" xfId="38016"/>
    <cellStyle name="Comma 12 4 2 4" xfId="8471"/>
    <cellStyle name="Comma 12 4 2 4 2" xfId="18353"/>
    <cellStyle name="Comma 12 4 2 4 2 2" xfId="49313"/>
    <cellStyle name="Comma 12 4 2 4 3" xfId="28273"/>
    <cellStyle name="Comma 12 4 2 4 4" xfId="33750"/>
    <cellStyle name="Comma 12 4 2 4 5" xfId="39215"/>
    <cellStyle name="Comma 12 4 2 5" xfId="10949"/>
    <cellStyle name="Comma 12 4 2 5 2" xfId="41909"/>
    <cellStyle name="Comma 12 4 2 6" xfId="20869"/>
    <cellStyle name="Comma 12 4 2 7" xfId="30548"/>
    <cellStyle name="Comma 12 4 2 8" xfId="36014"/>
    <cellStyle name="Comma 12 4 3" xfId="773"/>
    <cellStyle name="Comma 12 4 3 2" xfId="3568"/>
    <cellStyle name="Comma 12 4 3 2 2" xfId="13450"/>
    <cellStyle name="Comma 12 4 3 2 2 2" xfId="44410"/>
    <cellStyle name="Comma 12 4 3 2 3" xfId="23370"/>
    <cellStyle name="Comma 12 4 3 2 4" xfId="31787"/>
    <cellStyle name="Comma 12 4 3 2 5" xfId="37253"/>
    <cellStyle name="Comma 12 4 3 3" xfId="6002"/>
    <cellStyle name="Comma 12 4 3 3 2" xfId="15884"/>
    <cellStyle name="Comma 12 4 3 3 2 2" xfId="46844"/>
    <cellStyle name="Comma 12 4 3 3 3" xfId="25804"/>
    <cellStyle name="Comma 12 4 3 3 4" xfId="32787"/>
    <cellStyle name="Comma 12 4 3 3 5" xfId="38253"/>
    <cellStyle name="Comma 12 4 3 4" xfId="8472"/>
    <cellStyle name="Comma 12 4 3 4 2" xfId="18354"/>
    <cellStyle name="Comma 12 4 3 4 2 2" xfId="49314"/>
    <cellStyle name="Comma 12 4 3 4 3" xfId="28274"/>
    <cellStyle name="Comma 12 4 3 4 4" xfId="33751"/>
    <cellStyle name="Comma 12 4 3 4 5" xfId="39216"/>
    <cellStyle name="Comma 12 4 3 5" xfId="10950"/>
    <cellStyle name="Comma 12 4 3 5 2" xfId="41910"/>
    <cellStyle name="Comma 12 4 3 6" xfId="20870"/>
    <cellStyle name="Comma 12 4 3 7" xfId="30785"/>
    <cellStyle name="Comma 12 4 3 8" xfId="36251"/>
    <cellStyle name="Comma 12 4 4" xfId="774"/>
    <cellStyle name="Comma 12 4 4 2" xfId="3810"/>
    <cellStyle name="Comma 12 4 4 2 2" xfId="13692"/>
    <cellStyle name="Comma 12 4 4 2 2 2" xfId="44652"/>
    <cellStyle name="Comma 12 4 4 2 3" xfId="23612"/>
    <cellStyle name="Comma 12 4 4 2 4" xfId="32029"/>
    <cellStyle name="Comma 12 4 4 2 5" xfId="37495"/>
    <cellStyle name="Comma 12 4 4 3" xfId="6003"/>
    <cellStyle name="Comma 12 4 4 3 2" xfId="15885"/>
    <cellStyle name="Comma 12 4 4 3 2 2" xfId="46845"/>
    <cellStyle name="Comma 12 4 4 3 3" xfId="25805"/>
    <cellStyle name="Comma 12 4 4 3 4" xfId="33029"/>
    <cellStyle name="Comma 12 4 4 3 5" xfId="38495"/>
    <cellStyle name="Comma 12 4 4 4" xfId="8473"/>
    <cellStyle name="Comma 12 4 4 4 2" xfId="18355"/>
    <cellStyle name="Comma 12 4 4 4 2 2" xfId="49315"/>
    <cellStyle name="Comma 12 4 4 4 3" xfId="28275"/>
    <cellStyle name="Comma 12 4 4 4 4" xfId="33752"/>
    <cellStyle name="Comma 12 4 4 4 5" xfId="39217"/>
    <cellStyle name="Comma 12 4 4 5" xfId="10951"/>
    <cellStyle name="Comma 12 4 4 5 2" xfId="41911"/>
    <cellStyle name="Comma 12 4 4 6" xfId="20871"/>
    <cellStyle name="Comma 12 4 4 7" xfId="31027"/>
    <cellStyle name="Comma 12 4 4 8" xfId="36493"/>
    <cellStyle name="Comma 12 4 5" xfId="1478"/>
    <cellStyle name="Comma 12 4 5 2" xfId="4241"/>
    <cellStyle name="Comma 12 4 5 2 2" xfId="14123"/>
    <cellStyle name="Comma 12 4 5 2 2 2" xfId="45083"/>
    <cellStyle name="Comma 12 4 5 2 3" xfId="24043"/>
    <cellStyle name="Comma 12 4 5 2 4" xfId="34456"/>
    <cellStyle name="Comma 12 4 5 2 5" xfId="39921"/>
    <cellStyle name="Comma 12 4 5 3" xfId="6707"/>
    <cellStyle name="Comma 12 4 5 3 2" xfId="16589"/>
    <cellStyle name="Comma 12 4 5 3 3" xfId="26509"/>
    <cellStyle name="Comma 12 4 5 3 4" xfId="47549"/>
    <cellStyle name="Comma 12 4 5 4" xfId="9177"/>
    <cellStyle name="Comma 12 4 5 4 2" xfId="19059"/>
    <cellStyle name="Comma 12 4 5 4 3" xfId="28979"/>
    <cellStyle name="Comma 12 4 5 4 4" xfId="50019"/>
    <cellStyle name="Comma 12 4 5 5" xfId="11655"/>
    <cellStyle name="Comma 12 4 5 5 2" xfId="42615"/>
    <cellStyle name="Comma 12 4 5 6" xfId="21575"/>
    <cellStyle name="Comma 12 4 5 7" xfId="31276"/>
    <cellStyle name="Comma 12 4 5 8" xfId="36742"/>
    <cellStyle name="Comma 12 4 6" xfId="2546"/>
    <cellStyle name="Comma 12 4 6 2" xfId="5014"/>
    <cellStyle name="Comma 12 4 6 2 2" xfId="14896"/>
    <cellStyle name="Comma 12 4 6 2 2 2" xfId="45856"/>
    <cellStyle name="Comma 12 4 6 2 3" xfId="24816"/>
    <cellStyle name="Comma 12 4 6 2 4" xfId="35230"/>
    <cellStyle name="Comma 12 4 6 2 5" xfId="40694"/>
    <cellStyle name="Comma 12 4 6 3" xfId="7480"/>
    <cellStyle name="Comma 12 4 6 3 2" xfId="17362"/>
    <cellStyle name="Comma 12 4 6 3 3" xfId="27282"/>
    <cellStyle name="Comma 12 4 6 3 4" xfId="48322"/>
    <cellStyle name="Comma 12 4 6 4" xfId="9950"/>
    <cellStyle name="Comma 12 4 6 4 2" xfId="19832"/>
    <cellStyle name="Comma 12 4 6 4 3" xfId="29752"/>
    <cellStyle name="Comma 12 4 6 4 4" xfId="50792"/>
    <cellStyle name="Comma 12 4 6 5" xfId="12428"/>
    <cellStyle name="Comma 12 4 6 5 2" xfId="43388"/>
    <cellStyle name="Comma 12 4 6 6" xfId="22348"/>
    <cellStyle name="Comma 12 4 6 7" xfId="32276"/>
    <cellStyle name="Comma 12 4 6 8" xfId="37742"/>
    <cellStyle name="Comma 12 4 7" xfId="3057"/>
    <cellStyle name="Comma 12 4 7 2" xfId="12939"/>
    <cellStyle name="Comma 12 4 7 2 2" xfId="43899"/>
    <cellStyle name="Comma 12 4 7 3" xfId="22859"/>
    <cellStyle name="Comma 12 4 7 4" xfId="33312"/>
    <cellStyle name="Comma 12 4 7 5" xfId="38778"/>
    <cellStyle name="Comma 12 4 8" xfId="5564"/>
    <cellStyle name="Comma 12 4 8 2" xfId="15446"/>
    <cellStyle name="Comma 12 4 8 3" xfId="25366"/>
    <cellStyle name="Comma 12 4 8 4" xfId="46406"/>
    <cellStyle name="Comma 12 4 9" xfId="8034"/>
    <cellStyle name="Comma 12 4 9 2" xfId="17916"/>
    <cellStyle name="Comma 12 4 9 3" xfId="27836"/>
    <cellStyle name="Comma 12 4 9 4" xfId="48876"/>
    <cellStyle name="Comma 12 5" xfId="246"/>
    <cellStyle name="Comma 12 5 10" xfId="10549"/>
    <cellStyle name="Comma 12 5 10 2" xfId="41509"/>
    <cellStyle name="Comma 12 5 11" xfId="20469"/>
    <cellStyle name="Comma 12 5 12" xfId="30311"/>
    <cellStyle name="Comma 12 5 13" xfId="35777"/>
    <cellStyle name="Comma 12 5 2" xfId="775"/>
    <cellStyle name="Comma 12 5 2 2" xfId="3368"/>
    <cellStyle name="Comma 12 5 2 2 2" xfId="13250"/>
    <cellStyle name="Comma 12 5 2 2 2 2" xfId="44210"/>
    <cellStyle name="Comma 12 5 2 2 3" xfId="23170"/>
    <cellStyle name="Comma 12 5 2 2 4" xfId="31587"/>
    <cellStyle name="Comma 12 5 2 2 5" xfId="37053"/>
    <cellStyle name="Comma 12 5 2 3" xfId="6004"/>
    <cellStyle name="Comma 12 5 2 3 2" xfId="15886"/>
    <cellStyle name="Comma 12 5 2 3 2 2" xfId="46846"/>
    <cellStyle name="Comma 12 5 2 3 3" xfId="25806"/>
    <cellStyle name="Comma 12 5 2 3 4" xfId="32587"/>
    <cellStyle name="Comma 12 5 2 3 5" xfId="38053"/>
    <cellStyle name="Comma 12 5 2 4" xfId="8474"/>
    <cellStyle name="Comma 12 5 2 4 2" xfId="18356"/>
    <cellStyle name="Comma 12 5 2 4 2 2" xfId="49316"/>
    <cellStyle name="Comma 12 5 2 4 3" xfId="28276"/>
    <cellStyle name="Comma 12 5 2 4 4" xfId="33753"/>
    <cellStyle name="Comma 12 5 2 4 5" xfId="39218"/>
    <cellStyle name="Comma 12 5 2 5" xfId="10952"/>
    <cellStyle name="Comma 12 5 2 5 2" xfId="41912"/>
    <cellStyle name="Comma 12 5 2 6" xfId="20872"/>
    <cellStyle name="Comma 12 5 2 7" xfId="30585"/>
    <cellStyle name="Comma 12 5 2 8" xfId="36051"/>
    <cellStyle name="Comma 12 5 3" xfId="776"/>
    <cellStyle name="Comma 12 5 3 2" xfId="3605"/>
    <cellStyle name="Comma 12 5 3 2 2" xfId="13487"/>
    <cellStyle name="Comma 12 5 3 2 2 2" xfId="44447"/>
    <cellStyle name="Comma 12 5 3 2 3" xfId="23407"/>
    <cellStyle name="Comma 12 5 3 2 4" xfId="31824"/>
    <cellStyle name="Comma 12 5 3 2 5" xfId="37290"/>
    <cellStyle name="Comma 12 5 3 3" xfId="6005"/>
    <cellStyle name="Comma 12 5 3 3 2" xfId="15887"/>
    <cellStyle name="Comma 12 5 3 3 2 2" xfId="46847"/>
    <cellStyle name="Comma 12 5 3 3 3" xfId="25807"/>
    <cellStyle name="Comma 12 5 3 3 4" xfId="32824"/>
    <cellStyle name="Comma 12 5 3 3 5" xfId="38290"/>
    <cellStyle name="Comma 12 5 3 4" xfId="8475"/>
    <cellStyle name="Comma 12 5 3 4 2" xfId="18357"/>
    <cellStyle name="Comma 12 5 3 4 2 2" xfId="49317"/>
    <cellStyle name="Comma 12 5 3 4 3" xfId="28277"/>
    <cellStyle name="Comma 12 5 3 4 4" xfId="33754"/>
    <cellStyle name="Comma 12 5 3 4 5" xfId="39219"/>
    <cellStyle name="Comma 12 5 3 5" xfId="10953"/>
    <cellStyle name="Comma 12 5 3 5 2" xfId="41913"/>
    <cellStyle name="Comma 12 5 3 6" xfId="20873"/>
    <cellStyle name="Comma 12 5 3 7" xfId="30822"/>
    <cellStyle name="Comma 12 5 3 8" xfId="36288"/>
    <cellStyle name="Comma 12 5 4" xfId="777"/>
    <cellStyle name="Comma 12 5 4 2" xfId="3847"/>
    <cellStyle name="Comma 12 5 4 2 2" xfId="13729"/>
    <cellStyle name="Comma 12 5 4 2 2 2" xfId="44689"/>
    <cellStyle name="Comma 12 5 4 2 3" xfId="23649"/>
    <cellStyle name="Comma 12 5 4 2 4" xfId="32066"/>
    <cellStyle name="Comma 12 5 4 2 5" xfId="37532"/>
    <cellStyle name="Comma 12 5 4 3" xfId="6006"/>
    <cellStyle name="Comma 12 5 4 3 2" xfId="15888"/>
    <cellStyle name="Comma 12 5 4 3 2 2" xfId="46848"/>
    <cellStyle name="Comma 12 5 4 3 3" xfId="25808"/>
    <cellStyle name="Comma 12 5 4 3 4" xfId="33066"/>
    <cellStyle name="Comma 12 5 4 3 5" xfId="38532"/>
    <cellStyle name="Comma 12 5 4 4" xfId="8476"/>
    <cellStyle name="Comma 12 5 4 4 2" xfId="18358"/>
    <cellStyle name="Comma 12 5 4 4 2 2" xfId="49318"/>
    <cellStyle name="Comma 12 5 4 4 3" xfId="28278"/>
    <cellStyle name="Comma 12 5 4 4 4" xfId="33755"/>
    <cellStyle name="Comma 12 5 4 4 5" xfId="39220"/>
    <cellStyle name="Comma 12 5 4 5" xfId="10954"/>
    <cellStyle name="Comma 12 5 4 5 2" xfId="41914"/>
    <cellStyle name="Comma 12 5 4 6" xfId="20874"/>
    <cellStyle name="Comma 12 5 4 7" xfId="31064"/>
    <cellStyle name="Comma 12 5 4 8" xfId="36530"/>
    <cellStyle name="Comma 12 5 5" xfId="1515"/>
    <cellStyle name="Comma 12 5 5 2" xfId="4278"/>
    <cellStyle name="Comma 12 5 5 2 2" xfId="14160"/>
    <cellStyle name="Comma 12 5 5 2 2 2" xfId="45120"/>
    <cellStyle name="Comma 12 5 5 2 3" xfId="24080"/>
    <cellStyle name="Comma 12 5 5 2 4" xfId="34493"/>
    <cellStyle name="Comma 12 5 5 2 5" xfId="39958"/>
    <cellStyle name="Comma 12 5 5 3" xfId="6744"/>
    <cellStyle name="Comma 12 5 5 3 2" xfId="16626"/>
    <cellStyle name="Comma 12 5 5 3 3" xfId="26546"/>
    <cellStyle name="Comma 12 5 5 3 4" xfId="47586"/>
    <cellStyle name="Comma 12 5 5 4" xfId="9214"/>
    <cellStyle name="Comma 12 5 5 4 2" xfId="19096"/>
    <cellStyle name="Comma 12 5 5 4 3" xfId="29016"/>
    <cellStyle name="Comma 12 5 5 4 4" xfId="50056"/>
    <cellStyle name="Comma 12 5 5 5" xfId="11692"/>
    <cellStyle name="Comma 12 5 5 5 2" xfId="42652"/>
    <cellStyle name="Comma 12 5 5 6" xfId="21612"/>
    <cellStyle name="Comma 12 5 5 7" xfId="31313"/>
    <cellStyle name="Comma 12 5 5 8" xfId="36779"/>
    <cellStyle name="Comma 12 5 6" xfId="2583"/>
    <cellStyle name="Comma 12 5 6 2" xfId="5051"/>
    <cellStyle name="Comma 12 5 6 2 2" xfId="14933"/>
    <cellStyle name="Comma 12 5 6 2 2 2" xfId="45893"/>
    <cellStyle name="Comma 12 5 6 2 3" xfId="24853"/>
    <cellStyle name="Comma 12 5 6 2 4" xfId="35267"/>
    <cellStyle name="Comma 12 5 6 2 5" xfId="40731"/>
    <cellStyle name="Comma 12 5 6 3" xfId="7517"/>
    <cellStyle name="Comma 12 5 6 3 2" xfId="17399"/>
    <cellStyle name="Comma 12 5 6 3 3" xfId="27319"/>
    <cellStyle name="Comma 12 5 6 3 4" xfId="48359"/>
    <cellStyle name="Comma 12 5 6 4" xfId="9987"/>
    <cellStyle name="Comma 12 5 6 4 2" xfId="19869"/>
    <cellStyle name="Comma 12 5 6 4 3" xfId="29789"/>
    <cellStyle name="Comma 12 5 6 4 4" xfId="50829"/>
    <cellStyle name="Comma 12 5 6 5" xfId="12465"/>
    <cellStyle name="Comma 12 5 6 5 2" xfId="43425"/>
    <cellStyle name="Comma 12 5 6 6" xfId="22385"/>
    <cellStyle name="Comma 12 5 6 7" xfId="32313"/>
    <cellStyle name="Comma 12 5 6 8" xfId="37779"/>
    <cellStyle name="Comma 12 5 7" xfId="3094"/>
    <cellStyle name="Comma 12 5 7 2" xfId="12976"/>
    <cellStyle name="Comma 12 5 7 2 2" xfId="43936"/>
    <cellStyle name="Comma 12 5 7 3" xfId="22896"/>
    <cellStyle name="Comma 12 5 7 4" xfId="33349"/>
    <cellStyle name="Comma 12 5 7 5" xfId="38815"/>
    <cellStyle name="Comma 12 5 8" xfId="5601"/>
    <cellStyle name="Comma 12 5 8 2" xfId="15483"/>
    <cellStyle name="Comma 12 5 8 3" xfId="25403"/>
    <cellStyle name="Comma 12 5 8 4" xfId="46443"/>
    <cellStyle name="Comma 12 5 9" xfId="8071"/>
    <cellStyle name="Comma 12 5 9 2" xfId="17953"/>
    <cellStyle name="Comma 12 5 9 3" xfId="27873"/>
    <cellStyle name="Comma 12 5 9 4" xfId="48913"/>
    <cellStyle name="Comma 12 6" xfId="283"/>
    <cellStyle name="Comma 12 6 10" xfId="10586"/>
    <cellStyle name="Comma 12 6 10 2" xfId="41546"/>
    <cellStyle name="Comma 12 6 11" xfId="20506"/>
    <cellStyle name="Comma 12 6 12" xfId="30348"/>
    <cellStyle name="Comma 12 6 13" xfId="35814"/>
    <cellStyle name="Comma 12 6 2" xfId="778"/>
    <cellStyle name="Comma 12 6 2 2" xfId="3405"/>
    <cellStyle name="Comma 12 6 2 2 2" xfId="13287"/>
    <cellStyle name="Comma 12 6 2 2 2 2" xfId="44247"/>
    <cellStyle name="Comma 12 6 2 2 3" xfId="23207"/>
    <cellStyle name="Comma 12 6 2 2 4" xfId="31624"/>
    <cellStyle name="Comma 12 6 2 2 5" xfId="37090"/>
    <cellStyle name="Comma 12 6 2 3" xfId="6007"/>
    <cellStyle name="Comma 12 6 2 3 2" xfId="15889"/>
    <cellStyle name="Comma 12 6 2 3 2 2" xfId="46849"/>
    <cellStyle name="Comma 12 6 2 3 3" xfId="25809"/>
    <cellStyle name="Comma 12 6 2 3 4" xfId="32624"/>
    <cellStyle name="Comma 12 6 2 3 5" xfId="38090"/>
    <cellStyle name="Comma 12 6 2 4" xfId="8477"/>
    <cellStyle name="Comma 12 6 2 4 2" xfId="18359"/>
    <cellStyle name="Comma 12 6 2 4 2 2" xfId="49319"/>
    <cellStyle name="Comma 12 6 2 4 3" xfId="28279"/>
    <cellStyle name="Comma 12 6 2 4 4" xfId="33756"/>
    <cellStyle name="Comma 12 6 2 4 5" xfId="39221"/>
    <cellStyle name="Comma 12 6 2 5" xfId="10955"/>
    <cellStyle name="Comma 12 6 2 5 2" xfId="41915"/>
    <cellStyle name="Comma 12 6 2 6" xfId="20875"/>
    <cellStyle name="Comma 12 6 2 7" xfId="30622"/>
    <cellStyle name="Comma 12 6 2 8" xfId="36088"/>
    <cellStyle name="Comma 12 6 3" xfId="779"/>
    <cellStyle name="Comma 12 6 3 2" xfId="3642"/>
    <cellStyle name="Comma 12 6 3 2 2" xfId="13524"/>
    <cellStyle name="Comma 12 6 3 2 2 2" xfId="44484"/>
    <cellStyle name="Comma 12 6 3 2 3" xfId="23444"/>
    <cellStyle name="Comma 12 6 3 2 4" xfId="31861"/>
    <cellStyle name="Comma 12 6 3 2 5" xfId="37327"/>
    <cellStyle name="Comma 12 6 3 3" xfId="6008"/>
    <cellStyle name="Comma 12 6 3 3 2" xfId="15890"/>
    <cellStyle name="Comma 12 6 3 3 2 2" xfId="46850"/>
    <cellStyle name="Comma 12 6 3 3 3" xfId="25810"/>
    <cellStyle name="Comma 12 6 3 3 4" xfId="32861"/>
    <cellStyle name="Comma 12 6 3 3 5" xfId="38327"/>
    <cellStyle name="Comma 12 6 3 4" xfId="8478"/>
    <cellStyle name="Comma 12 6 3 4 2" xfId="18360"/>
    <cellStyle name="Comma 12 6 3 4 2 2" xfId="49320"/>
    <cellStyle name="Comma 12 6 3 4 3" xfId="28280"/>
    <cellStyle name="Comma 12 6 3 4 4" xfId="33757"/>
    <cellStyle name="Comma 12 6 3 4 5" xfId="39222"/>
    <cellStyle name="Comma 12 6 3 5" xfId="10956"/>
    <cellStyle name="Comma 12 6 3 5 2" xfId="41916"/>
    <cellStyle name="Comma 12 6 3 6" xfId="20876"/>
    <cellStyle name="Comma 12 6 3 7" xfId="30859"/>
    <cellStyle name="Comma 12 6 3 8" xfId="36325"/>
    <cellStyle name="Comma 12 6 4" xfId="780"/>
    <cellStyle name="Comma 12 6 4 2" xfId="3884"/>
    <cellStyle name="Comma 12 6 4 2 2" xfId="13766"/>
    <cellStyle name="Comma 12 6 4 2 2 2" xfId="44726"/>
    <cellStyle name="Comma 12 6 4 2 3" xfId="23686"/>
    <cellStyle name="Comma 12 6 4 2 4" xfId="32103"/>
    <cellStyle name="Comma 12 6 4 2 5" xfId="37569"/>
    <cellStyle name="Comma 12 6 4 3" xfId="6009"/>
    <cellStyle name="Comma 12 6 4 3 2" xfId="15891"/>
    <cellStyle name="Comma 12 6 4 3 2 2" xfId="46851"/>
    <cellStyle name="Comma 12 6 4 3 3" xfId="25811"/>
    <cellStyle name="Comma 12 6 4 3 4" xfId="33103"/>
    <cellStyle name="Comma 12 6 4 3 5" xfId="38569"/>
    <cellStyle name="Comma 12 6 4 4" xfId="8479"/>
    <cellStyle name="Comma 12 6 4 4 2" xfId="18361"/>
    <cellStyle name="Comma 12 6 4 4 2 2" xfId="49321"/>
    <cellStyle name="Comma 12 6 4 4 3" xfId="28281"/>
    <cellStyle name="Comma 12 6 4 4 4" xfId="33758"/>
    <cellStyle name="Comma 12 6 4 4 5" xfId="39223"/>
    <cellStyle name="Comma 12 6 4 5" xfId="10957"/>
    <cellStyle name="Comma 12 6 4 5 2" xfId="41917"/>
    <cellStyle name="Comma 12 6 4 6" xfId="20877"/>
    <cellStyle name="Comma 12 6 4 7" xfId="31101"/>
    <cellStyle name="Comma 12 6 4 8" xfId="36567"/>
    <cellStyle name="Comma 12 6 5" xfId="1552"/>
    <cellStyle name="Comma 12 6 5 2" xfId="4315"/>
    <cellStyle name="Comma 12 6 5 2 2" xfId="14197"/>
    <cellStyle name="Comma 12 6 5 2 2 2" xfId="45157"/>
    <cellStyle name="Comma 12 6 5 2 3" xfId="24117"/>
    <cellStyle name="Comma 12 6 5 2 4" xfId="34530"/>
    <cellStyle name="Comma 12 6 5 2 5" xfId="39995"/>
    <cellStyle name="Comma 12 6 5 3" xfId="6781"/>
    <cellStyle name="Comma 12 6 5 3 2" xfId="16663"/>
    <cellStyle name="Comma 12 6 5 3 3" xfId="26583"/>
    <cellStyle name="Comma 12 6 5 3 4" xfId="47623"/>
    <cellStyle name="Comma 12 6 5 4" xfId="9251"/>
    <cellStyle name="Comma 12 6 5 4 2" xfId="19133"/>
    <cellStyle name="Comma 12 6 5 4 3" xfId="29053"/>
    <cellStyle name="Comma 12 6 5 4 4" xfId="50093"/>
    <cellStyle name="Comma 12 6 5 5" xfId="11729"/>
    <cellStyle name="Comma 12 6 5 5 2" xfId="42689"/>
    <cellStyle name="Comma 12 6 5 6" xfId="21649"/>
    <cellStyle name="Comma 12 6 5 7" xfId="31350"/>
    <cellStyle name="Comma 12 6 5 8" xfId="36816"/>
    <cellStyle name="Comma 12 6 6" xfId="2620"/>
    <cellStyle name="Comma 12 6 6 2" xfId="5088"/>
    <cellStyle name="Comma 12 6 6 2 2" xfId="14970"/>
    <cellStyle name="Comma 12 6 6 2 2 2" xfId="45930"/>
    <cellStyle name="Comma 12 6 6 2 3" xfId="24890"/>
    <cellStyle name="Comma 12 6 6 2 4" xfId="35304"/>
    <cellStyle name="Comma 12 6 6 2 5" xfId="40768"/>
    <cellStyle name="Comma 12 6 6 3" xfId="7554"/>
    <cellStyle name="Comma 12 6 6 3 2" xfId="17436"/>
    <cellStyle name="Comma 12 6 6 3 3" xfId="27356"/>
    <cellStyle name="Comma 12 6 6 3 4" xfId="48396"/>
    <cellStyle name="Comma 12 6 6 4" xfId="10024"/>
    <cellStyle name="Comma 12 6 6 4 2" xfId="19906"/>
    <cellStyle name="Comma 12 6 6 4 3" xfId="29826"/>
    <cellStyle name="Comma 12 6 6 4 4" xfId="50866"/>
    <cellStyle name="Comma 12 6 6 5" xfId="12502"/>
    <cellStyle name="Comma 12 6 6 5 2" xfId="43462"/>
    <cellStyle name="Comma 12 6 6 6" xfId="22422"/>
    <cellStyle name="Comma 12 6 6 7" xfId="32350"/>
    <cellStyle name="Comma 12 6 6 8" xfId="37816"/>
    <cellStyle name="Comma 12 6 7" xfId="3131"/>
    <cellStyle name="Comma 12 6 7 2" xfId="13013"/>
    <cellStyle name="Comma 12 6 7 2 2" xfId="43973"/>
    <cellStyle name="Comma 12 6 7 3" xfId="22933"/>
    <cellStyle name="Comma 12 6 7 4" xfId="33386"/>
    <cellStyle name="Comma 12 6 7 5" xfId="38852"/>
    <cellStyle name="Comma 12 6 8" xfId="5638"/>
    <cellStyle name="Comma 12 6 8 2" xfId="15520"/>
    <cellStyle name="Comma 12 6 8 3" xfId="25440"/>
    <cellStyle name="Comma 12 6 8 4" xfId="46480"/>
    <cellStyle name="Comma 12 6 9" xfId="8108"/>
    <cellStyle name="Comma 12 6 9 2" xfId="17990"/>
    <cellStyle name="Comma 12 6 9 3" xfId="27910"/>
    <cellStyle name="Comma 12 6 9 4" xfId="48950"/>
    <cellStyle name="Comma 12 7" xfId="323"/>
    <cellStyle name="Comma 12 7 10" xfId="10626"/>
    <cellStyle name="Comma 12 7 10 2" xfId="41586"/>
    <cellStyle name="Comma 12 7 11" xfId="20546"/>
    <cellStyle name="Comma 12 7 12" xfId="30388"/>
    <cellStyle name="Comma 12 7 13" xfId="35854"/>
    <cellStyle name="Comma 12 7 2" xfId="781"/>
    <cellStyle name="Comma 12 7 2 2" xfId="3445"/>
    <cellStyle name="Comma 12 7 2 2 2" xfId="13327"/>
    <cellStyle name="Comma 12 7 2 2 2 2" xfId="44287"/>
    <cellStyle name="Comma 12 7 2 2 3" xfId="23247"/>
    <cellStyle name="Comma 12 7 2 2 4" xfId="31664"/>
    <cellStyle name="Comma 12 7 2 2 5" xfId="37130"/>
    <cellStyle name="Comma 12 7 2 3" xfId="6010"/>
    <cellStyle name="Comma 12 7 2 3 2" xfId="15892"/>
    <cellStyle name="Comma 12 7 2 3 2 2" xfId="46852"/>
    <cellStyle name="Comma 12 7 2 3 3" xfId="25812"/>
    <cellStyle name="Comma 12 7 2 3 4" xfId="32664"/>
    <cellStyle name="Comma 12 7 2 3 5" xfId="38130"/>
    <cellStyle name="Comma 12 7 2 4" xfId="8480"/>
    <cellStyle name="Comma 12 7 2 4 2" xfId="18362"/>
    <cellStyle name="Comma 12 7 2 4 2 2" xfId="49322"/>
    <cellStyle name="Comma 12 7 2 4 3" xfId="28282"/>
    <cellStyle name="Comma 12 7 2 4 4" xfId="33759"/>
    <cellStyle name="Comma 12 7 2 4 5" xfId="39224"/>
    <cellStyle name="Comma 12 7 2 5" xfId="10958"/>
    <cellStyle name="Comma 12 7 2 5 2" xfId="41918"/>
    <cellStyle name="Comma 12 7 2 6" xfId="20878"/>
    <cellStyle name="Comma 12 7 2 7" xfId="30662"/>
    <cellStyle name="Comma 12 7 2 8" xfId="36128"/>
    <cellStyle name="Comma 12 7 3" xfId="782"/>
    <cellStyle name="Comma 12 7 3 2" xfId="3682"/>
    <cellStyle name="Comma 12 7 3 2 2" xfId="13564"/>
    <cellStyle name="Comma 12 7 3 2 2 2" xfId="44524"/>
    <cellStyle name="Comma 12 7 3 2 3" xfId="23484"/>
    <cellStyle name="Comma 12 7 3 2 4" xfId="31901"/>
    <cellStyle name="Comma 12 7 3 2 5" xfId="37367"/>
    <cellStyle name="Comma 12 7 3 3" xfId="6011"/>
    <cellStyle name="Comma 12 7 3 3 2" xfId="15893"/>
    <cellStyle name="Comma 12 7 3 3 2 2" xfId="46853"/>
    <cellStyle name="Comma 12 7 3 3 3" xfId="25813"/>
    <cellStyle name="Comma 12 7 3 3 4" xfId="32901"/>
    <cellStyle name="Comma 12 7 3 3 5" xfId="38367"/>
    <cellStyle name="Comma 12 7 3 4" xfId="8481"/>
    <cellStyle name="Comma 12 7 3 4 2" xfId="18363"/>
    <cellStyle name="Comma 12 7 3 4 2 2" xfId="49323"/>
    <cellStyle name="Comma 12 7 3 4 3" xfId="28283"/>
    <cellStyle name="Comma 12 7 3 4 4" xfId="33760"/>
    <cellStyle name="Comma 12 7 3 4 5" xfId="39225"/>
    <cellStyle name="Comma 12 7 3 5" xfId="10959"/>
    <cellStyle name="Comma 12 7 3 5 2" xfId="41919"/>
    <cellStyle name="Comma 12 7 3 6" xfId="20879"/>
    <cellStyle name="Comma 12 7 3 7" xfId="30899"/>
    <cellStyle name="Comma 12 7 3 8" xfId="36365"/>
    <cellStyle name="Comma 12 7 4" xfId="783"/>
    <cellStyle name="Comma 12 7 4 2" xfId="3924"/>
    <cellStyle name="Comma 12 7 4 2 2" xfId="13806"/>
    <cellStyle name="Comma 12 7 4 2 2 2" xfId="44766"/>
    <cellStyle name="Comma 12 7 4 2 3" xfId="23726"/>
    <cellStyle name="Comma 12 7 4 2 4" xfId="32143"/>
    <cellStyle name="Comma 12 7 4 2 5" xfId="37609"/>
    <cellStyle name="Comma 12 7 4 3" xfId="6012"/>
    <cellStyle name="Comma 12 7 4 3 2" xfId="15894"/>
    <cellStyle name="Comma 12 7 4 3 2 2" xfId="46854"/>
    <cellStyle name="Comma 12 7 4 3 3" xfId="25814"/>
    <cellStyle name="Comma 12 7 4 3 4" xfId="33143"/>
    <cellStyle name="Comma 12 7 4 3 5" xfId="38609"/>
    <cellStyle name="Comma 12 7 4 4" xfId="8482"/>
    <cellStyle name="Comma 12 7 4 4 2" xfId="18364"/>
    <cellStyle name="Comma 12 7 4 4 2 2" xfId="49324"/>
    <cellStyle name="Comma 12 7 4 4 3" xfId="28284"/>
    <cellStyle name="Comma 12 7 4 4 4" xfId="33761"/>
    <cellStyle name="Comma 12 7 4 4 5" xfId="39226"/>
    <cellStyle name="Comma 12 7 4 5" xfId="10960"/>
    <cellStyle name="Comma 12 7 4 5 2" xfId="41920"/>
    <cellStyle name="Comma 12 7 4 6" xfId="20880"/>
    <cellStyle name="Comma 12 7 4 7" xfId="31141"/>
    <cellStyle name="Comma 12 7 4 8" xfId="36607"/>
    <cellStyle name="Comma 12 7 5" xfId="1592"/>
    <cellStyle name="Comma 12 7 5 2" xfId="4355"/>
    <cellStyle name="Comma 12 7 5 2 2" xfId="14237"/>
    <cellStyle name="Comma 12 7 5 2 2 2" xfId="45197"/>
    <cellStyle name="Comma 12 7 5 2 3" xfId="24157"/>
    <cellStyle name="Comma 12 7 5 2 4" xfId="34570"/>
    <cellStyle name="Comma 12 7 5 2 5" xfId="40035"/>
    <cellStyle name="Comma 12 7 5 3" xfId="6821"/>
    <cellStyle name="Comma 12 7 5 3 2" xfId="16703"/>
    <cellStyle name="Comma 12 7 5 3 3" xfId="26623"/>
    <cellStyle name="Comma 12 7 5 3 4" xfId="47663"/>
    <cellStyle name="Comma 12 7 5 4" xfId="9291"/>
    <cellStyle name="Comma 12 7 5 4 2" xfId="19173"/>
    <cellStyle name="Comma 12 7 5 4 3" xfId="29093"/>
    <cellStyle name="Comma 12 7 5 4 4" xfId="50133"/>
    <cellStyle name="Comma 12 7 5 5" xfId="11769"/>
    <cellStyle name="Comma 12 7 5 5 2" xfId="42729"/>
    <cellStyle name="Comma 12 7 5 6" xfId="21689"/>
    <cellStyle name="Comma 12 7 5 7" xfId="31390"/>
    <cellStyle name="Comma 12 7 5 8" xfId="36856"/>
    <cellStyle name="Comma 12 7 6" xfId="2660"/>
    <cellStyle name="Comma 12 7 6 2" xfId="5128"/>
    <cellStyle name="Comma 12 7 6 2 2" xfId="15010"/>
    <cellStyle name="Comma 12 7 6 2 2 2" xfId="45970"/>
    <cellStyle name="Comma 12 7 6 2 3" xfId="24930"/>
    <cellStyle name="Comma 12 7 6 2 4" xfId="35344"/>
    <cellStyle name="Comma 12 7 6 2 5" xfId="40808"/>
    <cellStyle name="Comma 12 7 6 3" xfId="7594"/>
    <cellStyle name="Comma 12 7 6 3 2" xfId="17476"/>
    <cellStyle name="Comma 12 7 6 3 3" xfId="27396"/>
    <cellStyle name="Comma 12 7 6 3 4" xfId="48436"/>
    <cellStyle name="Comma 12 7 6 4" xfId="10064"/>
    <cellStyle name="Comma 12 7 6 4 2" xfId="19946"/>
    <cellStyle name="Comma 12 7 6 4 3" xfId="29866"/>
    <cellStyle name="Comma 12 7 6 4 4" xfId="50906"/>
    <cellStyle name="Comma 12 7 6 5" xfId="12542"/>
    <cellStyle name="Comma 12 7 6 5 2" xfId="43502"/>
    <cellStyle name="Comma 12 7 6 6" xfId="22462"/>
    <cellStyle name="Comma 12 7 6 7" xfId="32390"/>
    <cellStyle name="Comma 12 7 6 8" xfId="37856"/>
    <cellStyle name="Comma 12 7 7" xfId="3171"/>
    <cellStyle name="Comma 12 7 7 2" xfId="13053"/>
    <cellStyle name="Comma 12 7 7 2 2" xfId="44013"/>
    <cellStyle name="Comma 12 7 7 3" xfId="22973"/>
    <cellStyle name="Comma 12 7 7 4" xfId="33426"/>
    <cellStyle name="Comma 12 7 7 5" xfId="38892"/>
    <cellStyle name="Comma 12 7 8" xfId="5678"/>
    <cellStyle name="Comma 12 7 8 2" xfId="15560"/>
    <cellStyle name="Comma 12 7 8 3" xfId="25480"/>
    <cellStyle name="Comma 12 7 8 4" xfId="46520"/>
    <cellStyle name="Comma 12 7 9" xfId="8148"/>
    <cellStyle name="Comma 12 7 9 2" xfId="18030"/>
    <cellStyle name="Comma 12 7 9 3" xfId="27950"/>
    <cellStyle name="Comma 12 7 9 4" xfId="48990"/>
    <cellStyle name="Comma 12 8" xfId="107"/>
    <cellStyle name="Comma 12 8 10" xfId="35891"/>
    <cellStyle name="Comma 12 8 2" xfId="1392"/>
    <cellStyle name="Comma 12 8 2 2" xfId="4155"/>
    <cellStyle name="Comma 12 8 2 2 2" xfId="14037"/>
    <cellStyle name="Comma 12 8 2 2 2 2" xfId="44997"/>
    <cellStyle name="Comma 12 8 2 2 3" xfId="23957"/>
    <cellStyle name="Comma 12 8 2 2 4" xfId="34370"/>
    <cellStyle name="Comma 12 8 2 2 5" xfId="39835"/>
    <cellStyle name="Comma 12 8 2 3" xfId="6621"/>
    <cellStyle name="Comma 12 8 2 3 2" xfId="16503"/>
    <cellStyle name="Comma 12 8 2 3 3" xfId="26423"/>
    <cellStyle name="Comma 12 8 2 3 4" xfId="47463"/>
    <cellStyle name="Comma 12 8 2 4" xfId="9091"/>
    <cellStyle name="Comma 12 8 2 4 2" xfId="18973"/>
    <cellStyle name="Comma 12 8 2 4 3" xfId="28893"/>
    <cellStyle name="Comma 12 8 2 4 4" xfId="49933"/>
    <cellStyle name="Comma 12 8 2 5" xfId="11569"/>
    <cellStyle name="Comma 12 8 2 5 2" xfId="42529"/>
    <cellStyle name="Comma 12 8 2 6" xfId="21489"/>
    <cellStyle name="Comma 12 8 2 7" xfId="31427"/>
    <cellStyle name="Comma 12 8 2 8" xfId="36893"/>
    <cellStyle name="Comma 12 8 3" xfId="2460"/>
    <cellStyle name="Comma 12 8 3 2" xfId="4928"/>
    <cellStyle name="Comma 12 8 3 2 2" xfId="14810"/>
    <cellStyle name="Comma 12 8 3 2 2 2" xfId="45770"/>
    <cellStyle name="Comma 12 8 3 2 3" xfId="24730"/>
    <cellStyle name="Comma 12 8 3 2 4" xfId="35144"/>
    <cellStyle name="Comma 12 8 3 2 5" xfId="40608"/>
    <cellStyle name="Comma 12 8 3 3" xfId="7394"/>
    <cellStyle name="Comma 12 8 3 3 2" xfId="17276"/>
    <cellStyle name="Comma 12 8 3 3 3" xfId="27196"/>
    <cellStyle name="Comma 12 8 3 3 4" xfId="48236"/>
    <cellStyle name="Comma 12 8 3 4" xfId="9864"/>
    <cellStyle name="Comma 12 8 3 4 2" xfId="19746"/>
    <cellStyle name="Comma 12 8 3 4 3" xfId="29666"/>
    <cellStyle name="Comma 12 8 3 4 4" xfId="50706"/>
    <cellStyle name="Comma 12 8 3 5" xfId="12342"/>
    <cellStyle name="Comma 12 8 3 5 2" xfId="43302"/>
    <cellStyle name="Comma 12 8 3 6" xfId="22262"/>
    <cellStyle name="Comma 12 8 3 7" xfId="32427"/>
    <cellStyle name="Comma 12 8 3 8" xfId="37893"/>
    <cellStyle name="Comma 12 8 4" xfId="3208"/>
    <cellStyle name="Comma 12 8 4 2" xfId="13090"/>
    <cellStyle name="Comma 12 8 4 2 2" xfId="44050"/>
    <cellStyle name="Comma 12 8 4 3" xfId="23010"/>
    <cellStyle name="Comma 12 8 4 4" xfId="33226"/>
    <cellStyle name="Comma 12 8 4 5" xfId="38692"/>
    <cellStyle name="Comma 12 8 5" xfId="5478"/>
    <cellStyle name="Comma 12 8 5 2" xfId="15360"/>
    <cellStyle name="Comma 12 8 5 3" xfId="25280"/>
    <cellStyle name="Comma 12 8 5 4" xfId="46320"/>
    <cellStyle name="Comma 12 8 6" xfId="7948"/>
    <cellStyle name="Comma 12 8 6 2" xfId="17830"/>
    <cellStyle name="Comma 12 8 6 3" xfId="27750"/>
    <cellStyle name="Comma 12 8 6 4" xfId="48790"/>
    <cellStyle name="Comma 12 8 7" xfId="10426"/>
    <cellStyle name="Comma 12 8 7 2" xfId="41386"/>
    <cellStyle name="Comma 12 8 8" xfId="20346"/>
    <cellStyle name="Comma 12 8 9" xfId="30425"/>
    <cellStyle name="Comma 12 9" xfId="360"/>
    <cellStyle name="Comma 12 9 10" xfId="35929"/>
    <cellStyle name="Comma 12 9 2" xfId="1629"/>
    <cellStyle name="Comma 12 9 2 2" xfId="4392"/>
    <cellStyle name="Comma 12 9 2 2 2" xfId="14274"/>
    <cellStyle name="Comma 12 9 2 2 2 2" xfId="45234"/>
    <cellStyle name="Comma 12 9 2 2 3" xfId="24194"/>
    <cellStyle name="Comma 12 9 2 2 4" xfId="34607"/>
    <cellStyle name="Comma 12 9 2 2 5" xfId="40072"/>
    <cellStyle name="Comma 12 9 2 3" xfId="6858"/>
    <cellStyle name="Comma 12 9 2 3 2" xfId="16740"/>
    <cellStyle name="Comma 12 9 2 3 3" xfId="26660"/>
    <cellStyle name="Comma 12 9 2 3 4" xfId="47700"/>
    <cellStyle name="Comma 12 9 2 4" xfId="9328"/>
    <cellStyle name="Comma 12 9 2 4 2" xfId="19210"/>
    <cellStyle name="Comma 12 9 2 4 3" xfId="29130"/>
    <cellStyle name="Comma 12 9 2 4 4" xfId="50170"/>
    <cellStyle name="Comma 12 9 2 5" xfId="11806"/>
    <cellStyle name="Comma 12 9 2 5 2" xfId="42766"/>
    <cellStyle name="Comma 12 9 2 6" xfId="21726"/>
    <cellStyle name="Comma 12 9 2 7" xfId="31465"/>
    <cellStyle name="Comma 12 9 2 8" xfId="36931"/>
    <cellStyle name="Comma 12 9 3" xfId="2697"/>
    <cellStyle name="Comma 12 9 3 2" xfId="5165"/>
    <cellStyle name="Comma 12 9 3 2 2" xfId="15047"/>
    <cellStyle name="Comma 12 9 3 2 2 2" xfId="46007"/>
    <cellStyle name="Comma 12 9 3 2 3" xfId="24967"/>
    <cellStyle name="Comma 12 9 3 2 4" xfId="35381"/>
    <cellStyle name="Comma 12 9 3 2 5" xfId="40845"/>
    <cellStyle name="Comma 12 9 3 3" xfId="7631"/>
    <cellStyle name="Comma 12 9 3 3 2" xfId="17513"/>
    <cellStyle name="Comma 12 9 3 3 3" xfId="27433"/>
    <cellStyle name="Comma 12 9 3 3 4" xfId="48473"/>
    <cellStyle name="Comma 12 9 3 4" xfId="10101"/>
    <cellStyle name="Comma 12 9 3 4 2" xfId="19983"/>
    <cellStyle name="Comma 12 9 3 4 3" xfId="29903"/>
    <cellStyle name="Comma 12 9 3 4 4" xfId="50943"/>
    <cellStyle name="Comma 12 9 3 5" xfId="12579"/>
    <cellStyle name="Comma 12 9 3 5 2" xfId="43539"/>
    <cellStyle name="Comma 12 9 3 6" xfId="22499"/>
    <cellStyle name="Comma 12 9 3 7" xfId="32465"/>
    <cellStyle name="Comma 12 9 3 8" xfId="37931"/>
    <cellStyle name="Comma 12 9 4" xfId="3246"/>
    <cellStyle name="Comma 12 9 4 2" xfId="13128"/>
    <cellStyle name="Comma 12 9 4 2 2" xfId="44088"/>
    <cellStyle name="Comma 12 9 4 3" xfId="23048"/>
    <cellStyle name="Comma 12 9 4 4" xfId="33463"/>
    <cellStyle name="Comma 12 9 4 5" xfId="38929"/>
    <cellStyle name="Comma 12 9 5" xfId="5715"/>
    <cellStyle name="Comma 12 9 5 2" xfId="15597"/>
    <cellStyle name="Comma 12 9 5 3" xfId="25517"/>
    <cellStyle name="Comma 12 9 5 4" xfId="46557"/>
    <cellStyle name="Comma 12 9 6" xfId="8185"/>
    <cellStyle name="Comma 12 9 6 2" xfId="18067"/>
    <cellStyle name="Comma 12 9 6 3" xfId="27987"/>
    <cellStyle name="Comma 12 9 6 4" xfId="49027"/>
    <cellStyle name="Comma 12 9 7" xfId="10663"/>
    <cellStyle name="Comma 12 9 7 2" xfId="41623"/>
    <cellStyle name="Comma 12 9 8" xfId="20583"/>
    <cellStyle name="Comma 12 9 9" xfId="30463"/>
    <cellStyle name="Comma 13" xfId="70"/>
    <cellStyle name="Comma 13 10" xfId="448"/>
    <cellStyle name="Comma 13 10 10" xfId="36421"/>
    <cellStyle name="Comma 13 10 2" xfId="1717"/>
    <cellStyle name="Comma 13 10 2 2" xfId="4480"/>
    <cellStyle name="Comma 13 10 2 2 2" xfId="14362"/>
    <cellStyle name="Comma 13 10 2 2 2 2" xfId="45322"/>
    <cellStyle name="Comma 13 10 2 2 3" xfId="24282"/>
    <cellStyle name="Comma 13 10 2 2 4" xfId="34695"/>
    <cellStyle name="Comma 13 10 2 2 5" xfId="40160"/>
    <cellStyle name="Comma 13 10 2 3" xfId="6946"/>
    <cellStyle name="Comma 13 10 2 3 2" xfId="16828"/>
    <cellStyle name="Comma 13 10 2 3 3" xfId="26748"/>
    <cellStyle name="Comma 13 10 2 3 4" xfId="47788"/>
    <cellStyle name="Comma 13 10 2 4" xfId="9416"/>
    <cellStyle name="Comma 13 10 2 4 2" xfId="19298"/>
    <cellStyle name="Comma 13 10 2 4 3" xfId="29218"/>
    <cellStyle name="Comma 13 10 2 4 4" xfId="50258"/>
    <cellStyle name="Comma 13 10 2 5" xfId="11894"/>
    <cellStyle name="Comma 13 10 2 5 2" xfId="42854"/>
    <cellStyle name="Comma 13 10 2 6" xfId="21814"/>
    <cellStyle name="Comma 13 10 2 7" xfId="31957"/>
    <cellStyle name="Comma 13 10 2 8" xfId="37423"/>
    <cellStyle name="Comma 13 10 3" xfId="2785"/>
    <cellStyle name="Comma 13 10 3 2" xfId="5253"/>
    <cellStyle name="Comma 13 10 3 2 2" xfId="15135"/>
    <cellStyle name="Comma 13 10 3 2 2 2" xfId="46095"/>
    <cellStyle name="Comma 13 10 3 2 3" xfId="25055"/>
    <cellStyle name="Comma 13 10 3 2 4" xfId="35469"/>
    <cellStyle name="Comma 13 10 3 2 5" xfId="40933"/>
    <cellStyle name="Comma 13 10 3 3" xfId="7719"/>
    <cellStyle name="Comma 13 10 3 3 2" xfId="17601"/>
    <cellStyle name="Comma 13 10 3 3 3" xfId="27521"/>
    <cellStyle name="Comma 13 10 3 3 4" xfId="48561"/>
    <cellStyle name="Comma 13 10 3 4" xfId="10189"/>
    <cellStyle name="Comma 13 10 3 4 2" xfId="20071"/>
    <cellStyle name="Comma 13 10 3 4 3" xfId="29991"/>
    <cellStyle name="Comma 13 10 3 4 4" xfId="51031"/>
    <cellStyle name="Comma 13 10 3 5" xfId="12667"/>
    <cellStyle name="Comma 13 10 3 5 2" xfId="43627"/>
    <cellStyle name="Comma 13 10 3 6" xfId="22587"/>
    <cellStyle name="Comma 13 10 3 7" xfId="32957"/>
    <cellStyle name="Comma 13 10 3 8" xfId="38423"/>
    <cellStyle name="Comma 13 10 4" xfId="3738"/>
    <cellStyle name="Comma 13 10 4 2" xfId="13620"/>
    <cellStyle name="Comma 13 10 4 2 2" xfId="44580"/>
    <cellStyle name="Comma 13 10 4 3" xfId="23540"/>
    <cellStyle name="Comma 13 10 4 4" xfId="33551"/>
    <cellStyle name="Comma 13 10 4 5" xfId="39017"/>
    <cellStyle name="Comma 13 10 5" xfId="5803"/>
    <cellStyle name="Comma 13 10 5 2" xfId="15685"/>
    <cellStyle name="Comma 13 10 5 3" xfId="25605"/>
    <cellStyle name="Comma 13 10 5 4" xfId="46645"/>
    <cellStyle name="Comma 13 10 6" xfId="8273"/>
    <cellStyle name="Comma 13 10 6 2" xfId="18155"/>
    <cellStyle name="Comma 13 10 6 3" xfId="28075"/>
    <cellStyle name="Comma 13 10 6 4" xfId="49115"/>
    <cellStyle name="Comma 13 10 7" xfId="10751"/>
    <cellStyle name="Comma 13 10 7 2" xfId="41711"/>
    <cellStyle name="Comma 13 10 8" xfId="20671"/>
    <cellStyle name="Comma 13 10 9" xfId="30955"/>
    <cellStyle name="Comma 13 11" xfId="485"/>
    <cellStyle name="Comma 13 11 10" xfId="36670"/>
    <cellStyle name="Comma 13 11 2" xfId="1754"/>
    <cellStyle name="Comma 13 11 2 2" xfId="4517"/>
    <cellStyle name="Comma 13 11 2 2 2" xfId="14399"/>
    <cellStyle name="Comma 13 11 2 2 3" xfId="24319"/>
    <cellStyle name="Comma 13 11 2 2 4" xfId="45359"/>
    <cellStyle name="Comma 13 11 2 3" xfId="6983"/>
    <cellStyle name="Comma 13 11 2 3 2" xfId="16865"/>
    <cellStyle name="Comma 13 11 2 3 3" xfId="26785"/>
    <cellStyle name="Comma 13 11 2 3 4" xfId="47825"/>
    <cellStyle name="Comma 13 11 2 4" xfId="9453"/>
    <cellStyle name="Comma 13 11 2 4 2" xfId="19335"/>
    <cellStyle name="Comma 13 11 2 4 3" xfId="29255"/>
    <cellStyle name="Comma 13 11 2 4 4" xfId="50295"/>
    <cellStyle name="Comma 13 11 2 5" xfId="11931"/>
    <cellStyle name="Comma 13 11 2 5 2" xfId="42891"/>
    <cellStyle name="Comma 13 11 2 6" xfId="21851"/>
    <cellStyle name="Comma 13 11 2 7" xfId="34732"/>
    <cellStyle name="Comma 13 11 2 8" xfId="40197"/>
    <cellStyle name="Comma 13 11 3" xfId="2822"/>
    <cellStyle name="Comma 13 11 3 2" xfId="5290"/>
    <cellStyle name="Comma 13 11 3 2 2" xfId="15172"/>
    <cellStyle name="Comma 13 11 3 2 3" xfId="25092"/>
    <cellStyle name="Comma 13 11 3 2 4" xfId="46132"/>
    <cellStyle name="Comma 13 11 3 3" xfId="7756"/>
    <cellStyle name="Comma 13 11 3 3 2" xfId="17638"/>
    <cellStyle name="Comma 13 11 3 3 3" xfId="27558"/>
    <cellStyle name="Comma 13 11 3 3 4" xfId="48598"/>
    <cellStyle name="Comma 13 11 3 4" xfId="10226"/>
    <cellStyle name="Comma 13 11 3 4 2" xfId="20108"/>
    <cellStyle name="Comma 13 11 3 4 3" xfId="30028"/>
    <cellStyle name="Comma 13 11 3 4 4" xfId="51068"/>
    <cellStyle name="Comma 13 11 3 5" xfId="12704"/>
    <cellStyle name="Comma 13 11 3 5 2" xfId="43664"/>
    <cellStyle name="Comma 13 11 3 6" xfId="22624"/>
    <cellStyle name="Comma 13 11 3 7" xfId="35506"/>
    <cellStyle name="Comma 13 11 3 8" xfId="40970"/>
    <cellStyle name="Comma 13 11 4" xfId="3964"/>
    <cellStyle name="Comma 13 11 4 2" xfId="13846"/>
    <cellStyle name="Comma 13 11 4 2 2" xfId="44806"/>
    <cellStyle name="Comma 13 11 4 3" xfId="23766"/>
    <cellStyle name="Comma 13 11 4 4" xfId="33588"/>
    <cellStyle name="Comma 13 11 4 5" xfId="39054"/>
    <cellStyle name="Comma 13 11 5" xfId="5840"/>
    <cellStyle name="Comma 13 11 5 2" xfId="15722"/>
    <cellStyle name="Comma 13 11 5 3" xfId="25642"/>
    <cellStyle name="Comma 13 11 5 4" xfId="46682"/>
    <cellStyle name="Comma 13 11 6" xfId="8310"/>
    <cellStyle name="Comma 13 11 6 2" xfId="18192"/>
    <cellStyle name="Comma 13 11 6 3" xfId="28112"/>
    <cellStyle name="Comma 13 11 6 4" xfId="49152"/>
    <cellStyle name="Comma 13 11 7" xfId="10788"/>
    <cellStyle name="Comma 13 11 7 2" xfId="41748"/>
    <cellStyle name="Comma 13 11 8" xfId="20708"/>
    <cellStyle name="Comma 13 11 9" xfId="31204"/>
    <cellStyle name="Comma 13 12" xfId="558"/>
    <cellStyle name="Comma 13 12 10" xfId="37670"/>
    <cellStyle name="Comma 13 12 2" xfId="1797"/>
    <cellStyle name="Comma 13 12 2 2" xfId="4560"/>
    <cellStyle name="Comma 13 12 2 2 2" xfId="14442"/>
    <cellStyle name="Comma 13 12 2 2 3" xfId="24362"/>
    <cellStyle name="Comma 13 12 2 2 4" xfId="45402"/>
    <cellStyle name="Comma 13 12 2 3" xfId="7026"/>
    <cellStyle name="Comma 13 12 2 3 2" xfId="16908"/>
    <cellStyle name="Comma 13 12 2 3 3" xfId="26828"/>
    <cellStyle name="Comma 13 12 2 3 4" xfId="47868"/>
    <cellStyle name="Comma 13 12 2 4" xfId="9496"/>
    <cellStyle name="Comma 13 12 2 4 2" xfId="19378"/>
    <cellStyle name="Comma 13 12 2 4 3" xfId="29298"/>
    <cellStyle name="Comma 13 12 2 4 4" xfId="50338"/>
    <cellStyle name="Comma 13 12 2 5" xfId="11974"/>
    <cellStyle name="Comma 13 12 2 5 2" xfId="42934"/>
    <cellStyle name="Comma 13 12 2 6" xfId="21894"/>
    <cellStyle name="Comma 13 12 2 7" xfId="34775"/>
    <cellStyle name="Comma 13 12 2 8" xfId="40240"/>
    <cellStyle name="Comma 13 12 3" xfId="2865"/>
    <cellStyle name="Comma 13 12 3 2" xfId="5333"/>
    <cellStyle name="Comma 13 12 3 2 2" xfId="15215"/>
    <cellStyle name="Comma 13 12 3 2 3" xfId="25135"/>
    <cellStyle name="Comma 13 12 3 2 4" xfId="46175"/>
    <cellStyle name="Comma 13 12 3 3" xfId="7799"/>
    <cellStyle name="Comma 13 12 3 3 2" xfId="17681"/>
    <cellStyle name="Comma 13 12 3 3 3" xfId="27601"/>
    <cellStyle name="Comma 13 12 3 3 4" xfId="48641"/>
    <cellStyle name="Comma 13 12 3 4" xfId="10269"/>
    <cellStyle name="Comma 13 12 3 4 2" xfId="20151"/>
    <cellStyle name="Comma 13 12 3 4 3" xfId="30071"/>
    <cellStyle name="Comma 13 12 3 4 4" xfId="51111"/>
    <cellStyle name="Comma 13 12 3 5" xfId="12747"/>
    <cellStyle name="Comma 13 12 3 5 2" xfId="43707"/>
    <cellStyle name="Comma 13 12 3 6" xfId="22667"/>
    <cellStyle name="Comma 13 12 3 7" xfId="35549"/>
    <cellStyle name="Comma 13 12 3 8" xfId="41013"/>
    <cellStyle name="Comma 13 12 4" xfId="3976"/>
    <cellStyle name="Comma 13 12 4 2" xfId="13858"/>
    <cellStyle name="Comma 13 12 4 2 2" xfId="44818"/>
    <cellStyle name="Comma 13 12 4 3" xfId="23778"/>
    <cellStyle name="Comma 13 12 4 4" xfId="33632"/>
    <cellStyle name="Comma 13 12 4 5" xfId="39097"/>
    <cellStyle name="Comma 13 12 5" xfId="5883"/>
    <cellStyle name="Comma 13 12 5 2" xfId="15765"/>
    <cellStyle name="Comma 13 12 5 3" xfId="25685"/>
    <cellStyle name="Comma 13 12 5 4" xfId="46725"/>
    <cellStyle name="Comma 13 12 6" xfId="8353"/>
    <cellStyle name="Comma 13 12 6 2" xfId="18235"/>
    <cellStyle name="Comma 13 12 6 3" xfId="28155"/>
    <cellStyle name="Comma 13 12 6 4" xfId="49195"/>
    <cellStyle name="Comma 13 12 7" xfId="10831"/>
    <cellStyle name="Comma 13 12 7 2" xfId="41791"/>
    <cellStyle name="Comma 13 12 8" xfId="20751"/>
    <cellStyle name="Comma 13 12 9" xfId="32204"/>
    <cellStyle name="Comma 13 13" xfId="727"/>
    <cellStyle name="Comma 13 13 10" xfId="39170"/>
    <cellStyle name="Comma 13 13 2" xfId="1870"/>
    <cellStyle name="Comma 13 13 2 2" xfId="4633"/>
    <cellStyle name="Comma 13 13 2 2 2" xfId="14515"/>
    <cellStyle name="Comma 13 13 2 2 3" xfId="24435"/>
    <cellStyle name="Comma 13 13 2 2 4" xfId="45475"/>
    <cellStyle name="Comma 13 13 2 3" xfId="7099"/>
    <cellStyle name="Comma 13 13 2 3 2" xfId="16981"/>
    <cellStyle name="Comma 13 13 2 3 3" xfId="26901"/>
    <cellStyle name="Comma 13 13 2 3 4" xfId="47941"/>
    <cellStyle name="Comma 13 13 2 4" xfId="9569"/>
    <cellStyle name="Comma 13 13 2 4 2" xfId="19451"/>
    <cellStyle name="Comma 13 13 2 4 3" xfId="29371"/>
    <cellStyle name="Comma 13 13 2 4 4" xfId="50411"/>
    <cellStyle name="Comma 13 13 2 5" xfId="12047"/>
    <cellStyle name="Comma 13 13 2 5 2" xfId="43007"/>
    <cellStyle name="Comma 13 13 2 6" xfId="21967"/>
    <cellStyle name="Comma 13 13 2 7" xfId="34848"/>
    <cellStyle name="Comma 13 13 2 8" xfId="40313"/>
    <cellStyle name="Comma 13 13 3" xfId="2938"/>
    <cellStyle name="Comma 13 13 3 2" xfId="5406"/>
    <cellStyle name="Comma 13 13 3 2 2" xfId="15288"/>
    <cellStyle name="Comma 13 13 3 2 3" xfId="25208"/>
    <cellStyle name="Comma 13 13 3 2 4" xfId="46248"/>
    <cellStyle name="Comma 13 13 3 3" xfId="7872"/>
    <cellStyle name="Comma 13 13 3 3 2" xfId="17754"/>
    <cellStyle name="Comma 13 13 3 3 3" xfId="27674"/>
    <cellStyle name="Comma 13 13 3 3 4" xfId="48714"/>
    <cellStyle name="Comma 13 13 3 4" xfId="10342"/>
    <cellStyle name="Comma 13 13 3 4 2" xfId="20224"/>
    <cellStyle name="Comma 13 13 3 4 3" xfId="30144"/>
    <cellStyle name="Comma 13 13 3 4 4" xfId="51184"/>
    <cellStyle name="Comma 13 13 3 5" xfId="12820"/>
    <cellStyle name="Comma 13 13 3 5 2" xfId="43780"/>
    <cellStyle name="Comma 13 13 3 6" xfId="22740"/>
    <cellStyle name="Comma 13 13 3 7" xfId="35622"/>
    <cellStyle name="Comma 13 13 3 8" xfId="41086"/>
    <cellStyle name="Comma 13 13 4" xfId="4098"/>
    <cellStyle name="Comma 13 13 4 2" xfId="13980"/>
    <cellStyle name="Comma 13 13 4 3" xfId="23900"/>
    <cellStyle name="Comma 13 13 4 4" xfId="44940"/>
    <cellStyle name="Comma 13 13 5" xfId="5956"/>
    <cellStyle name="Comma 13 13 5 2" xfId="15838"/>
    <cellStyle name="Comma 13 13 5 3" xfId="25758"/>
    <cellStyle name="Comma 13 13 5 4" xfId="46798"/>
    <cellStyle name="Comma 13 13 6" xfId="8426"/>
    <cellStyle name="Comma 13 13 6 2" xfId="18308"/>
    <cellStyle name="Comma 13 13 6 3" xfId="28228"/>
    <cellStyle name="Comma 13 13 6 4" xfId="49268"/>
    <cellStyle name="Comma 13 13 7" xfId="10904"/>
    <cellStyle name="Comma 13 13 7 2" xfId="41864"/>
    <cellStyle name="Comma 13 13 8" xfId="20824"/>
    <cellStyle name="Comma 13 13 9" xfId="33705"/>
    <cellStyle name="Comma 13 14" xfId="1366"/>
    <cellStyle name="Comma 13 14 2" xfId="4129"/>
    <cellStyle name="Comma 13 14 2 2" xfId="14011"/>
    <cellStyle name="Comma 13 14 2 3" xfId="23931"/>
    <cellStyle name="Comma 13 14 2 4" xfId="44971"/>
    <cellStyle name="Comma 13 14 3" xfId="6595"/>
    <cellStyle name="Comma 13 14 3 2" xfId="16477"/>
    <cellStyle name="Comma 13 14 3 3" xfId="26397"/>
    <cellStyle name="Comma 13 14 3 4" xfId="47437"/>
    <cellStyle name="Comma 13 14 4" xfId="9065"/>
    <cellStyle name="Comma 13 14 4 2" xfId="18947"/>
    <cellStyle name="Comma 13 14 4 3" xfId="28867"/>
    <cellStyle name="Comma 13 14 4 4" xfId="49907"/>
    <cellStyle name="Comma 13 14 5" xfId="11543"/>
    <cellStyle name="Comma 13 14 5 2" xfId="42503"/>
    <cellStyle name="Comma 13 14 6" xfId="21463"/>
    <cellStyle name="Comma 13 14 7" xfId="34344"/>
    <cellStyle name="Comma 13 14 8" xfId="39809"/>
    <cellStyle name="Comma 13 15" xfId="2117"/>
    <cellStyle name="Comma 13 16" xfId="2434"/>
    <cellStyle name="Comma 13 16 2" xfId="4902"/>
    <cellStyle name="Comma 13 16 2 2" xfId="14784"/>
    <cellStyle name="Comma 13 16 2 3" xfId="24704"/>
    <cellStyle name="Comma 13 16 2 4" xfId="45744"/>
    <cellStyle name="Comma 13 16 3" xfId="7368"/>
    <cellStyle name="Comma 13 16 3 2" xfId="17250"/>
    <cellStyle name="Comma 13 16 3 3" xfId="27170"/>
    <cellStyle name="Comma 13 16 3 4" xfId="48210"/>
    <cellStyle name="Comma 13 16 4" xfId="9838"/>
    <cellStyle name="Comma 13 16 4 2" xfId="19720"/>
    <cellStyle name="Comma 13 16 4 3" xfId="29640"/>
    <cellStyle name="Comma 13 16 4 4" xfId="50680"/>
    <cellStyle name="Comma 13 16 5" xfId="12316"/>
    <cellStyle name="Comma 13 16 5 2" xfId="43276"/>
    <cellStyle name="Comma 13 16 6" xfId="22236"/>
    <cellStyle name="Comma 13 16 7" xfId="35118"/>
    <cellStyle name="Comma 13 16 8" xfId="40582"/>
    <cellStyle name="Comma 13 17" xfId="2985"/>
    <cellStyle name="Comma 13 17 2" xfId="12867"/>
    <cellStyle name="Comma 13 17 2 2" xfId="43827"/>
    <cellStyle name="Comma 13 17 3" xfId="22787"/>
    <cellStyle name="Comma 13 17 4" xfId="33200"/>
    <cellStyle name="Comma 13 17 5" xfId="38666"/>
    <cellStyle name="Comma 13 18" xfId="5452"/>
    <cellStyle name="Comma 13 18 2" xfId="15334"/>
    <cellStyle name="Comma 13 18 3" xfId="25254"/>
    <cellStyle name="Comma 13 18 4" xfId="46294"/>
    <cellStyle name="Comma 13 19" xfId="7922"/>
    <cellStyle name="Comma 13 19 2" xfId="17804"/>
    <cellStyle name="Comma 13 19 3" xfId="27724"/>
    <cellStyle name="Comma 13 19 4" xfId="48764"/>
    <cellStyle name="Comma 13 2" xfId="144"/>
    <cellStyle name="Comma 13 2 10" xfId="10459"/>
    <cellStyle name="Comma 13 2 10 2" xfId="41419"/>
    <cellStyle name="Comma 13 2 11" xfId="20379"/>
    <cellStyle name="Comma 13 2 12" xfId="30221"/>
    <cellStyle name="Comma 13 2 13" xfId="35687"/>
    <cellStyle name="Comma 13 2 2" xfId="784"/>
    <cellStyle name="Comma 13 2 2 2" xfId="3278"/>
    <cellStyle name="Comma 13 2 2 2 2" xfId="13160"/>
    <cellStyle name="Comma 13 2 2 2 2 2" xfId="44120"/>
    <cellStyle name="Comma 13 2 2 2 3" xfId="23080"/>
    <cellStyle name="Comma 13 2 2 2 4" xfId="31497"/>
    <cellStyle name="Comma 13 2 2 2 5" xfId="36963"/>
    <cellStyle name="Comma 13 2 2 3" xfId="6013"/>
    <cellStyle name="Comma 13 2 2 3 2" xfId="15895"/>
    <cellStyle name="Comma 13 2 2 3 2 2" xfId="46855"/>
    <cellStyle name="Comma 13 2 2 3 3" xfId="25815"/>
    <cellStyle name="Comma 13 2 2 3 4" xfId="32497"/>
    <cellStyle name="Comma 13 2 2 3 5" xfId="37963"/>
    <cellStyle name="Comma 13 2 2 4" xfId="8483"/>
    <cellStyle name="Comma 13 2 2 4 2" xfId="18365"/>
    <cellStyle name="Comma 13 2 2 4 2 2" xfId="49325"/>
    <cellStyle name="Comma 13 2 2 4 3" xfId="28285"/>
    <cellStyle name="Comma 13 2 2 4 4" xfId="33762"/>
    <cellStyle name="Comma 13 2 2 4 5" xfId="39227"/>
    <cellStyle name="Comma 13 2 2 5" xfId="10961"/>
    <cellStyle name="Comma 13 2 2 5 2" xfId="41921"/>
    <cellStyle name="Comma 13 2 2 6" xfId="20881"/>
    <cellStyle name="Comma 13 2 2 7" xfId="30495"/>
    <cellStyle name="Comma 13 2 2 8" xfId="35961"/>
    <cellStyle name="Comma 13 2 3" xfId="785"/>
    <cellStyle name="Comma 13 2 3 2" xfId="3515"/>
    <cellStyle name="Comma 13 2 3 2 2" xfId="13397"/>
    <cellStyle name="Comma 13 2 3 2 2 2" xfId="44357"/>
    <cellStyle name="Comma 13 2 3 2 3" xfId="23317"/>
    <cellStyle name="Comma 13 2 3 2 4" xfId="31734"/>
    <cellStyle name="Comma 13 2 3 2 5" xfId="37200"/>
    <cellStyle name="Comma 13 2 3 3" xfId="6014"/>
    <cellStyle name="Comma 13 2 3 3 2" xfId="15896"/>
    <cellStyle name="Comma 13 2 3 3 2 2" xfId="46856"/>
    <cellStyle name="Comma 13 2 3 3 3" xfId="25816"/>
    <cellStyle name="Comma 13 2 3 3 4" xfId="32734"/>
    <cellStyle name="Comma 13 2 3 3 5" xfId="38200"/>
    <cellStyle name="Comma 13 2 3 4" xfId="8484"/>
    <cellStyle name="Comma 13 2 3 4 2" xfId="18366"/>
    <cellStyle name="Comma 13 2 3 4 2 2" xfId="49326"/>
    <cellStyle name="Comma 13 2 3 4 3" xfId="28286"/>
    <cellStyle name="Comma 13 2 3 4 4" xfId="33763"/>
    <cellStyle name="Comma 13 2 3 4 5" xfId="39228"/>
    <cellStyle name="Comma 13 2 3 5" xfId="10962"/>
    <cellStyle name="Comma 13 2 3 5 2" xfId="41922"/>
    <cellStyle name="Comma 13 2 3 6" xfId="20882"/>
    <cellStyle name="Comma 13 2 3 7" xfId="30732"/>
    <cellStyle name="Comma 13 2 3 8" xfId="36198"/>
    <cellStyle name="Comma 13 2 4" xfId="786"/>
    <cellStyle name="Comma 13 2 4 2" xfId="3757"/>
    <cellStyle name="Comma 13 2 4 2 2" xfId="13639"/>
    <cellStyle name="Comma 13 2 4 2 2 2" xfId="44599"/>
    <cellStyle name="Comma 13 2 4 2 3" xfId="23559"/>
    <cellStyle name="Comma 13 2 4 2 4" xfId="31976"/>
    <cellStyle name="Comma 13 2 4 2 5" xfId="37442"/>
    <cellStyle name="Comma 13 2 4 3" xfId="6015"/>
    <cellStyle name="Comma 13 2 4 3 2" xfId="15897"/>
    <cellStyle name="Comma 13 2 4 3 2 2" xfId="46857"/>
    <cellStyle name="Comma 13 2 4 3 3" xfId="25817"/>
    <cellStyle name="Comma 13 2 4 3 4" xfId="32976"/>
    <cellStyle name="Comma 13 2 4 3 5" xfId="38442"/>
    <cellStyle name="Comma 13 2 4 4" xfId="8485"/>
    <cellStyle name="Comma 13 2 4 4 2" xfId="18367"/>
    <cellStyle name="Comma 13 2 4 4 2 2" xfId="49327"/>
    <cellStyle name="Comma 13 2 4 4 3" xfId="28287"/>
    <cellStyle name="Comma 13 2 4 4 4" xfId="33764"/>
    <cellStyle name="Comma 13 2 4 4 5" xfId="39229"/>
    <cellStyle name="Comma 13 2 4 5" xfId="10963"/>
    <cellStyle name="Comma 13 2 4 5 2" xfId="41923"/>
    <cellStyle name="Comma 13 2 4 6" xfId="20883"/>
    <cellStyle name="Comma 13 2 4 7" xfId="30974"/>
    <cellStyle name="Comma 13 2 4 8" xfId="36440"/>
    <cellStyle name="Comma 13 2 5" xfId="1425"/>
    <cellStyle name="Comma 13 2 5 2" xfId="4188"/>
    <cellStyle name="Comma 13 2 5 2 2" xfId="14070"/>
    <cellStyle name="Comma 13 2 5 2 2 2" xfId="45030"/>
    <cellStyle name="Comma 13 2 5 2 3" xfId="23990"/>
    <cellStyle name="Comma 13 2 5 2 4" xfId="34403"/>
    <cellStyle name="Comma 13 2 5 2 5" xfId="39868"/>
    <cellStyle name="Comma 13 2 5 3" xfId="6654"/>
    <cellStyle name="Comma 13 2 5 3 2" xfId="16536"/>
    <cellStyle name="Comma 13 2 5 3 3" xfId="26456"/>
    <cellStyle name="Comma 13 2 5 3 4" xfId="47496"/>
    <cellStyle name="Comma 13 2 5 4" xfId="9124"/>
    <cellStyle name="Comma 13 2 5 4 2" xfId="19006"/>
    <cellStyle name="Comma 13 2 5 4 3" xfId="28926"/>
    <cellStyle name="Comma 13 2 5 4 4" xfId="49966"/>
    <cellStyle name="Comma 13 2 5 5" xfId="11602"/>
    <cellStyle name="Comma 13 2 5 5 2" xfId="42562"/>
    <cellStyle name="Comma 13 2 5 6" xfId="21522"/>
    <cellStyle name="Comma 13 2 5 7" xfId="31223"/>
    <cellStyle name="Comma 13 2 5 8" xfId="36689"/>
    <cellStyle name="Comma 13 2 6" xfId="2493"/>
    <cellStyle name="Comma 13 2 6 2" xfId="4961"/>
    <cellStyle name="Comma 13 2 6 2 2" xfId="14843"/>
    <cellStyle name="Comma 13 2 6 2 2 2" xfId="45803"/>
    <cellStyle name="Comma 13 2 6 2 3" xfId="24763"/>
    <cellStyle name="Comma 13 2 6 2 4" xfId="35177"/>
    <cellStyle name="Comma 13 2 6 2 5" xfId="40641"/>
    <cellStyle name="Comma 13 2 6 3" xfId="7427"/>
    <cellStyle name="Comma 13 2 6 3 2" xfId="17309"/>
    <cellStyle name="Comma 13 2 6 3 3" xfId="27229"/>
    <cellStyle name="Comma 13 2 6 3 4" xfId="48269"/>
    <cellStyle name="Comma 13 2 6 4" xfId="9897"/>
    <cellStyle name="Comma 13 2 6 4 2" xfId="19779"/>
    <cellStyle name="Comma 13 2 6 4 3" xfId="29699"/>
    <cellStyle name="Comma 13 2 6 4 4" xfId="50739"/>
    <cellStyle name="Comma 13 2 6 5" xfId="12375"/>
    <cellStyle name="Comma 13 2 6 5 2" xfId="43335"/>
    <cellStyle name="Comma 13 2 6 6" xfId="22295"/>
    <cellStyle name="Comma 13 2 6 7" xfId="32223"/>
    <cellStyle name="Comma 13 2 6 8" xfId="37689"/>
    <cellStyle name="Comma 13 2 7" xfId="3004"/>
    <cellStyle name="Comma 13 2 7 2" xfId="12886"/>
    <cellStyle name="Comma 13 2 7 2 2" xfId="43846"/>
    <cellStyle name="Comma 13 2 7 3" xfId="22806"/>
    <cellStyle name="Comma 13 2 7 4" xfId="33259"/>
    <cellStyle name="Comma 13 2 7 5" xfId="38725"/>
    <cellStyle name="Comma 13 2 8" xfId="5511"/>
    <cellStyle name="Comma 13 2 8 2" xfId="15393"/>
    <cellStyle name="Comma 13 2 8 3" xfId="25313"/>
    <cellStyle name="Comma 13 2 8 4" xfId="46353"/>
    <cellStyle name="Comma 13 2 9" xfId="7981"/>
    <cellStyle name="Comma 13 2 9 2" xfId="17863"/>
    <cellStyle name="Comma 13 2 9 3" xfId="27783"/>
    <cellStyle name="Comma 13 2 9 4" xfId="48823"/>
    <cellStyle name="Comma 13 20" xfId="10400"/>
    <cellStyle name="Comma 13 20 2" xfId="41360"/>
    <cellStyle name="Comma 13 21" xfId="20320"/>
    <cellStyle name="Comma 13 22" xfId="30202"/>
    <cellStyle name="Comma 13 23" xfId="35668"/>
    <cellStyle name="Comma 13 3" xfId="233"/>
    <cellStyle name="Comma 13 3 10" xfId="10536"/>
    <cellStyle name="Comma 13 3 10 2" xfId="41496"/>
    <cellStyle name="Comma 13 3 11" xfId="20456"/>
    <cellStyle name="Comma 13 3 12" xfId="30298"/>
    <cellStyle name="Comma 13 3 13" xfId="35764"/>
    <cellStyle name="Comma 13 3 2" xfId="787"/>
    <cellStyle name="Comma 13 3 2 2" xfId="3355"/>
    <cellStyle name="Comma 13 3 2 2 2" xfId="13237"/>
    <cellStyle name="Comma 13 3 2 2 2 2" xfId="44197"/>
    <cellStyle name="Comma 13 3 2 2 3" xfId="23157"/>
    <cellStyle name="Comma 13 3 2 2 4" xfId="31574"/>
    <cellStyle name="Comma 13 3 2 2 5" xfId="37040"/>
    <cellStyle name="Comma 13 3 2 3" xfId="6016"/>
    <cellStyle name="Comma 13 3 2 3 2" xfId="15898"/>
    <cellStyle name="Comma 13 3 2 3 2 2" xfId="46858"/>
    <cellStyle name="Comma 13 3 2 3 3" xfId="25818"/>
    <cellStyle name="Comma 13 3 2 3 4" xfId="32574"/>
    <cellStyle name="Comma 13 3 2 3 5" xfId="38040"/>
    <cellStyle name="Comma 13 3 2 4" xfId="8486"/>
    <cellStyle name="Comma 13 3 2 4 2" xfId="18368"/>
    <cellStyle name="Comma 13 3 2 4 2 2" xfId="49328"/>
    <cellStyle name="Comma 13 3 2 4 3" xfId="28288"/>
    <cellStyle name="Comma 13 3 2 4 4" xfId="33765"/>
    <cellStyle name="Comma 13 3 2 4 5" xfId="39230"/>
    <cellStyle name="Comma 13 3 2 5" xfId="10964"/>
    <cellStyle name="Comma 13 3 2 5 2" xfId="41924"/>
    <cellStyle name="Comma 13 3 2 6" xfId="20884"/>
    <cellStyle name="Comma 13 3 2 7" xfId="30572"/>
    <cellStyle name="Comma 13 3 2 8" xfId="36038"/>
    <cellStyle name="Comma 13 3 3" xfId="788"/>
    <cellStyle name="Comma 13 3 3 2" xfId="3592"/>
    <cellStyle name="Comma 13 3 3 2 2" xfId="13474"/>
    <cellStyle name="Comma 13 3 3 2 2 2" xfId="44434"/>
    <cellStyle name="Comma 13 3 3 2 3" xfId="23394"/>
    <cellStyle name="Comma 13 3 3 2 4" xfId="31811"/>
    <cellStyle name="Comma 13 3 3 2 5" xfId="37277"/>
    <cellStyle name="Comma 13 3 3 3" xfId="6017"/>
    <cellStyle name="Comma 13 3 3 3 2" xfId="15899"/>
    <cellStyle name="Comma 13 3 3 3 2 2" xfId="46859"/>
    <cellStyle name="Comma 13 3 3 3 3" xfId="25819"/>
    <cellStyle name="Comma 13 3 3 3 4" xfId="32811"/>
    <cellStyle name="Comma 13 3 3 3 5" xfId="38277"/>
    <cellStyle name="Comma 13 3 3 4" xfId="8487"/>
    <cellStyle name="Comma 13 3 3 4 2" xfId="18369"/>
    <cellStyle name="Comma 13 3 3 4 2 2" xfId="49329"/>
    <cellStyle name="Comma 13 3 3 4 3" xfId="28289"/>
    <cellStyle name="Comma 13 3 3 4 4" xfId="33766"/>
    <cellStyle name="Comma 13 3 3 4 5" xfId="39231"/>
    <cellStyle name="Comma 13 3 3 5" xfId="10965"/>
    <cellStyle name="Comma 13 3 3 5 2" xfId="41925"/>
    <cellStyle name="Comma 13 3 3 6" xfId="20885"/>
    <cellStyle name="Comma 13 3 3 7" xfId="30809"/>
    <cellStyle name="Comma 13 3 3 8" xfId="36275"/>
    <cellStyle name="Comma 13 3 4" xfId="789"/>
    <cellStyle name="Comma 13 3 4 2" xfId="3834"/>
    <cellStyle name="Comma 13 3 4 2 2" xfId="13716"/>
    <cellStyle name="Comma 13 3 4 2 2 2" xfId="44676"/>
    <cellStyle name="Comma 13 3 4 2 3" xfId="23636"/>
    <cellStyle name="Comma 13 3 4 2 4" xfId="32053"/>
    <cellStyle name="Comma 13 3 4 2 5" xfId="37519"/>
    <cellStyle name="Comma 13 3 4 3" xfId="6018"/>
    <cellStyle name="Comma 13 3 4 3 2" xfId="15900"/>
    <cellStyle name="Comma 13 3 4 3 2 2" xfId="46860"/>
    <cellStyle name="Comma 13 3 4 3 3" xfId="25820"/>
    <cellStyle name="Comma 13 3 4 3 4" xfId="33053"/>
    <cellStyle name="Comma 13 3 4 3 5" xfId="38519"/>
    <cellStyle name="Comma 13 3 4 4" xfId="8488"/>
    <cellStyle name="Comma 13 3 4 4 2" xfId="18370"/>
    <cellStyle name="Comma 13 3 4 4 2 2" xfId="49330"/>
    <cellStyle name="Comma 13 3 4 4 3" xfId="28290"/>
    <cellStyle name="Comma 13 3 4 4 4" xfId="33767"/>
    <cellStyle name="Comma 13 3 4 4 5" xfId="39232"/>
    <cellStyle name="Comma 13 3 4 5" xfId="10966"/>
    <cellStyle name="Comma 13 3 4 5 2" xfId="41926"/>
    <cellStyle name="Comma 13 3 4 6" xfId="20886"/>
    <cellStyle name="Comma 13 3 4 7" xfId="31051"/>
    <cellStyle name="Comma 13 3 4 8" xfId="36517"/>
    <cellStyle name="Comma 13 3 5" xfId="1502"/>
    <cellStyle name="Comma 13 3 5 2" xfId="4265"/>
    <cellStyle name="Comma 13 3 5 2 2" xfId="14147"/>
    <cellStyle name="Comma 13 3 5 2 2 2" xfId="45107"/>
    <cellStyle name="Comma 13 3 5 2 3" xfId="24067"/>
    <cellStyle name="Comma 13 3 5 2 4" xfId="34480"/>
    <cellStyle name="Comma 13 3 5 2 5" xfId="39945"/>
    <cellStyle name="Comma 13 3 5 3" xfId="6731"/>
    <cellStyle name="Comma 13 3 5 3 2" xfId="16613"/>
    <cellStyle name="Comma 13 3 5 3 3" xfId="26533"/>
    <cellStyle name="Comma 13 3 5 3 4" xfId="47573"/>
    <cellStyle name="Comma 13 3 5 4" xfId="9201"/>
    <cellStyle name="Comma 13 3 5 4 2" xfId="19083"/>
    <cellStyle name="Comma 13 3 5 4 3" xfId="29003"/>
    <cellStyle name="Comma 13 3 5 4 4" xfId="50043"/>
    <cellStyle name="Comma 13 3 5 5" xfId="11679"/>
    <cellStyle name="Comma 13 3 5 5 2" xfId="42639"/>
    <cellStyle name="Comma 13 3 5 6" xfId="21599"/>
    <cellStyle name="Comma 13 3 5 7" xfId="31300"/>
    <cellStyle name="Comma 13 3 5 8" xfId="36766"/>
    <cellStyle name="Comma 13 3 6" xfId="2570"/>
    <cellStyle name="Comma 13 3 6 2" xfId="5038"/>
    <cellStyle name="Comma 13 3 6 2 2" xfId="14920"/>
    <cellStyle name="Comma 13 3 6 2 2 2" xfId="45880"/>
    <cellStyle name="Comma 13 3 6 2 3" xfId="24840"/>
    <cellStyle name="Comma 13 3 6 2 4" xfId="35254"/>
    <cellStyle name="Comma 13 3 6 2 5" xfId="40718"/>
    <cellStyle name="Comma 13 3 6 3" xfId="7504"/>
    <cellStyle name="Comma 13 3 6 3 2" xfId="17386"/>
    <cellStyle name="Comma 13 3 6 3 3" xfId="27306"/>
    <cellStyle name="Comma 13 3 6 3 4" xfId="48346"/>
    <cellStyle name="Comma 13 3 6 4" xfId="9974"/>
    <cellStyle name="Comma 13 3 6 4 2" xfId="19856"/>
    <cellStyle name="Comma 13 3 6 4 3" xfId="29776"/>
    <cellStyle name="Comma 13 3 6 4 4" xfId="50816"/>
    <cellStyle name="Comma 13 3 6 5" xfId="12452"/>
    <cellStyle name="Comma 13 3 6 5 2" xfId="43412"/>
    <cellStyle name="Comma 13 3 6 6" xfId="22372"/>
    <cellStyle name="Comma 13 3 6 7" xfId="32300"/>
    <cellStyle name="Comma 13 3 6 8" xfId="37766"/>
    <cellStyle name="Comma 13 3 7" xfId="3081"/>
    <cellStyle name="Comma 13 3 7 2" xfId="12963"/>
    <cellStyle name="Comma 13 3 7 2 2" xfId="43923"/>
    <cellStyle name="Comma 13 3 7 3" xfId="22883"/>
    <cellStyle name="Comma 13 3 7 4" xfId="33336"/>
    <cellStyle name="Comma 13 3 7 5" xfId="38802"/>
    <cellStyle name="Comma 13 3 8" xfId="5588"/>
    <cellStyle name="Comma 13 3 8 2" xfId="15470"/>
    <cellStyle name="Comma 13 3 8 3" xfId="25390"/>
    <cellStyle name="Comma 13 3 8 4" xfId="46430"/>
    <cellStyle name="Comma 13 3 9" xfId="8058"/>
    <cellStyle name="Comma 13 3 9 2" xfId="17940"/>
    <cellStyle name="Comma 13 3 9 3" xfId="27860"/>
    <cellStyle name="Comma 13 3 9 4" xfId="48900"/>
    <cellStyle name="Comma 13 4" xfId="270"/>
    <cellStyle name="Comma 13 4 10" xfId="10573"/>
    <cellStyle name="Comma 13 4 10 2" xfId="41533"/>
    <cellStyle name="Comma 13 4 11" xfId="20493"/>
    <cellStyle name="Comma 13 4 12" xfId="30335"/>
    <cellStyle name="Comma 13 4 13" xfId="35801"/>
    <cellStyle name="Comma 13 4 2" xfId="790"/>
    <cellStyle name="Comma 13 4 2 2" xfId="3392"/>
    <cellStyle name="Comma 13 4 2 2 2" xfId="13274"/>
    <cellStyle name="Comma 13 4 2 2 2 2" xfId="44234"/>
    <cellStyle name="Comma 13 4 2 2 3" xfId="23194"/>
    <cellStyle name="Comma 13 4 2 2 4" xfId="31611"/>
    <cellStyle name="Comma 13 4 2 2 5" xfId="37077"/>
    <cellStyle name="Comma 13 4 2 3" xfId="6019"/>
    <cellStyle name="Comma 13 4 2 3 2" xfId="15901"/>
    <cellStyle name="Comma 13 4 2 3 2 2" xfId="46861"/>
    <cellStyle name="Comma 13 4 2 3 3" xfId="25821"/>
    <cellStyle name="Comma 13 4 2 3 4" xfId="32611"/>
    <cellStyle name="Comma 13 4 2 3 5" xfId="38077"/>
    <cellStyle name="Comma 13 4 2 4" xfId="8489"/>
    <cellStyle name="Comma 13 4 2 4 2" xfId="18371"/>
    <cellStyle name="Comma 13 4 2 4 2 2" xfId="49331"/>
    <cellStyle name="Comma 13 4 2 4 3" xfId="28291"/>
    <cellStyle name="Comma 13 4 2 4 4" xfId="33768"/>
    <cellStyle name="Comma 13 4 2 4 5" xfId="39233"/>
    <cellStyle name="Comma 13 4 2 5" xfId="10967"/>
    <cellStyle name="Comma 13 4 2 5 2" xfId="41927"/>
    <cellStyle name="Comma 13 4 2 6" xfId="20887"/>
    <cellStyle name="Comma 13 4 2 7" xfId="30609"/>
    <cellStyle name="Comma 13 4 2 8" xfId="36075"/>
    <cellStyle name="Comma 13 4 3" xfId="791"/>
    <cellStyle name="Comma 13 4 3 2" xfId="3629"/>
    <cellStyle name="Comma 13 4 3 2 2" xfId="13511"/>
    <cellStyle name="Comma 13 4 3 2 2 2" xfId="44471"/>
    <cellStyle name="Comma 13 4 3 2 3" xfId="23431"/>
    <cellStyle name="Comma 13 4 3 2 4" xfId="31848"/>
    <cellStyle name="Comma 13 4 3 2 5" xfId="37314"/>
    <cellStyle name="Comma 13 4 3 3" xfId="6020"/>
    <cellStyle name="Comma 13 4 3 3 2" xfId="15902"/>
    <cellStyle name="Comma 13 4 3 3 2 2" xfId="46862"/>
    <cellStyle name="Comma 13 4 3 3 3" xfId="25822"/>
    <cellStyle name="Comma 13 4 3 3 4" xfId="32848"/>
    <cellStyle name="Comma 13 4 3 3 5" xfId="38314"/>
    <cellStyle name="Comma 13 4 3 4" xfId="8490"/>
    <cellStyle name="Comma 13 4 3 4 2" xfId="18372"/>
    <cellStyle name="Comma 13 4 3 4 2 2" xfId="49332"/>
    <cellStyle name="Comma 13 4 3 4 3" xfId="28292"/>
    <cellStyle name="Comma 13 4 3 4 4" xfId="33769"/>
    <cellStyle name="Comma 13 4 3 4 5" xfId="39234"/>
    <cellStyle name="Comma 13 4 3 5" xfId="10968"/>
    <cellStyle name="Comma 13 4 3 5 2" xfId="41928"/>
    <cellStyle name="Comma 13 4 3 6" xfId="20888"/>
    <cellStyle name="Comma 13 4 3 7" xfId="30846"/>
    <cellStyle name="Comma 13 4 3 8" xfId="36312"/>
    <cellStyle name="Comma 13 4 4" xfId="792"/>
    <cellStyle name="Comma 13 4 4 2" xfId="3871"/>
    <cellStyle name="Comma 13 4 4 2 2" xfId="13753"/>
    <cellStyle name="Comma 13 4 4 2 2 2" xfId="44713"/>
    <cellStyle name="Comma 13 4 4 2 3" xfId="23673"/>
    <cellStyle name="Comma 13 4 4 2 4" xfId="32090"/>
    <cellStyle name="Comma 13 4 4 2 5" xfId="37556"/>
    <cellStyle name="Comma 13 4 4 3" xfId="6021"/>
    <cellStyle name="Comma 13 4 4 3 2" xfId="15903"/>
    <cellStyle name="Comma 13 4 4 3 2 2" xfId="46863"/>
    <cellStyle name="Comma 13 4 4 3 3" xfId="25823"/>
    <cellStyle name="Comma 13 4 4 3 4" xfId="33090"/>
    <cellStyle name="Comma 13 4 4 3 5" xfId="38556"/>
    <cellStyle name="Comma 13 4 4 4" xfId="8491"/>
    <cellStyle name="Comma 13 4 4 4 2" xfId="18373"/>
    <cellStyle name="Comma 13 4 4 4 2 2" xfId="49333"/>
    <cellStyle name="Comma 13 4 4 4 3" xfId="28293"/>
    <cellStyle name="Comma 13 4 4 4 4" xfId="33770"/>
    <cellStyle name="Comma 13 4 4 4 5" xfId="39235"/>
    <cellStyle name="Comma 13 4 4 5" xfId="10969"/>
    <cellStyle name="Comma 13 4 4 5 2" xfId="41929"/>
    <cellStyle name="Comma 13 4 4 6" xfId="20889"/>
    <cellStyle name="Comma 13 4 4 7" xfId="31088"/>
    <cellStyle name="Comma 13 4 4 8" xfId="36554"/>
    <cellStyle name="Comma 13 4 5" xfId="1539"/>
    <cellStyle name="Comma 13 4 5 2" xfId="4302"/>
    <cellStyle name="Comma 13 4 5 2 2" xfId="14184"/>
    <cellStyle name="Comma 13 4 5 2 2 2" xfId="45144"/>
    <cellStyle name="Comma 13 4 5 2 3" xfId="24104"/>
    <cellStyle name="Comma 13 4 5 2 4" xfId="34517"/>
    <cellStyle name="Comma 13 4 5 2 5" xfId="39982"/>
    <cellStyle name="Comma 13 4 5 3" xfId="6768"/>
    <cellStyle name="Comma 13 4 5 3 2" xfId="16650"/>
    <cellStyle name="Comma 13 4 5 3 3" xfId="26570"/>
    <cellStyle name="Comma 13 4 5 3 4" xfId="47610"/>
    <cellStyle name="Comma 13 4 5 4" xfId="9238"/>
    <cellStyle name="Comma 13 4 5 4 2" xfId="19120"/>
    <cellStyle name="Comma 13 4 5 4 3" xfId="29040"/>
    <cellStyle name="Comma 13 4 5 4 4" xfId="50080"/>
    <cellStyle name="Comma 13 4 5 5" xfId="11716"/>
    <cellStyle name="Comma 13 4 5 5 2" xfId="42676"/>
    <cellStyle name="Comma 13 4 5 6" xfId="21636"/>
    <cellStyle name="Comma 13 4 5 7" xfId="31337"/>
    <cellStyle name="Comma 13 4 5 8" xfId="36803"/>
    <cellStyle name="Comma 13 4 6" xfId="2607"/>
    <cellStyle name="Comma 13 4 6 2" xfId="5075"/>
    <cellStyle name="Comma 13 4 6 2 2" xfId="14957"/>
    <cellStyle name="Comma 13 4 6 2 2 2" xfId="45917"/>
    <cellStyle name="Comma 13 4 6 2 3" xfId="24877"/>
    <cellStyle name="Comma 13 4 6 2 4" xfId="35291"/>
    <cellStyle name="Comma 13 4 6 2 5" xfId="40755"/>
    <cellStyle name="Comma 13 4 6 3" xfId="7541"/>
    <cellStyle name="Comma 13 4 6 3 2" xfId="17423"/>
    <cellStyle name="Comma 13 4 6 3 3" xfId="27343"/>
    <cellStyle name="Comma 13 4 6 3 4" xfId="48383"/>
    <cellStyle name="Comma 13 4 6 4" xfId="10011"/>
    <cellStyle name="Comma 13 4 6 4 2" xfId="19893"/>
    <cellStyle name="Comma 13 4 6 4 3" xfId="29813"/>
    <cellStyle name="Comma 13 4 6 4 4" xfId="50853"/>
    <cellStyle name="Comma 13 4 6 5" xfId="12489"/>
    <cellStyle name="Comma 13 4 6 5 2" xfId="43449"/>
    <cellStyle name="Comma 13 4 6 6" xfId="22409"/>
    <cellStyle name="Comma 13 4 6 7" xfId="32337"/>
    <cellStyle name="Comma 13 4 6 8" xfId="37803"/>
    <cellStyle name="Comma 13 4 7" xfId="3118"/>
    <cellStyle name="Comma 13 4 7 2" xfId="13000"/>
    <cellStyle name="Comma 13 4 7 2 2" xfId="43960"/>
    <cellStyle name="Comma 13 4 7 3" xfId="22920"/>
    <cellStyle name="Comma 13 4 7 4" xfId="33373"/>
    <cellStyle name="Comma 13 4 7 5" xfId="38839"/>
    <cellStyle name="Comma 13 4 8" xfId="5625"/>
    <cellStyle name="Comma 13 4 8 2" xfId="15507"/>
    <cellStyle name="Comma 13 4 8 3" xfId="25427"/>
    <cellStyle name="Comma 13 4 8 4" xfId="46467"/>
    <cellStyle name="Comma 13 4 9" xfId="8095"/>
    <cellStyle name="Comma 13 4 9 2" xfId="17977"/>
    <cellStyle name="Comma 13 4 9 3" xfId="27897"/>
    <cellStyle name="Comma 13 4 9 4" xfId="48937"/>
    <cellStyle name="Comma 13 5" xfId="307"/>
    <cellStyle name="Comma 13 5 10" xfId="10610"/>
    <cellStyle name="Comma 13 5 10 2" xfId="41570"/>
    <cellStyle name="Comma 13 5 11" xfId="20530"/>
    <cellStyle name="Comma 13 5 12" xfId="30372"/>
    <cellStyle name="Comma 13 5 13" xfId="35838"/>
    <cellStyle name="Comma 13 5 2" xfId="793"/>
    <cellStyle name="Comma 13 5 2 2" xfId="3429"/>
    <cellStyle name="Comma 13 5 2 2 2" xfId="13311"/>
    <cellStyle name="Comma 13 5 2 2 2 2" xfId="44271"/>
    <cellStyle name="Comma 13 5 2 2 3" xfId="23231"/>
    <cellStyle name="Comma 13 5 2 2 4" xfId="31648"/>
    <cellStyle name="Comma 13 5 2 2 5" xfId="37114"/>
    <cellStyle name="Comma 13 5 2 3" xfId="6022"/>
    <cellStyle name="Comma 13 5 2 3 2" xfId="15904"/>
    <cellStyle name="Comma 13 5 2 3 2 2" xfId="46864"/>
    <cellStyle name="Comma 13 5 2 3 3" xfId="25824"/>
    <cellStyle name="Comma 13 5 2 3 4" xfId="32648"/>
    <cellStyle name="Comma 13 5 2 3 5" xfId="38114"/>
    <cellStyle name="Comma 13 5 2 4" xfId="8492"/>
    <cellStyle name="Comma 13 5 2 4 2" xfId="18374"/>
    <cellStyle name="Comma 13 5 2 4 2 2" xfId="49334"/>
    <cellStyle name="Comma 13 5 2 4 3" xfId="28294"/>
    <cellStyle name="Comma 13 5 2 4 4" xfId="33771"/>
    <cellStyle name="Comma 13 5 2 4 5" xfId="39236"/>
    <cellStyle name="Comma 13 5 2 5" xfId="10970"/>
    <cellStyle name="Comma 13 5 2 5 2" xfId="41930"/>
    <cellStyle name="Comma 13 5 2 6" xfId="20890"/>
    <cellStyle name="Comma 13 5 2 7" xfId="30646"/>
    <cellStyle name="Comma 13 5 2 8" xfId="36112"/>
    <cellStyle name="Comma 13 5 3" xfId="794"/>
    <cellStyle name="Comma 13 5 3 2" xfId="3666"/>
    <cellStyle name="Comma 13 5 3 2 2" xfId="13548"/>
    <cellStyle name="Comma 13 5 3 2 2 2" xfId="44508"/>
    <cellStyle name="Comma 13 5 3 2 3" xfId="23468"/>
    <cellStyle name="Comma 13 5 3 2 4" xfId="31885"/>
    <cellStyle name="Comma 13 5 3 2 5" xfId="37351"/>
    <cellStyle name="Comma 13 5 3 3" xfId="6023"/>
    <cellStyle name="Comma 13 5 3 3 2" xfId="15905"/>
    <cellStyle name="Comma 13 5 3 3 2 2" xfId="46865"/>
    <cellStyle name="Comma 13 5 3 3 3" xfId="25825"/>
    <cellStyle name="Comma 13 5 3 3 4" xfId="32885"/>
    <cellStyle name="Comma 13 5 3 3 5" xfId="38351"/>
    <cellStyle name="Comma 13 5 3 4" xfId="8493"/>
    <cellStyle name="Comma 13 5 3 4 2" xfId="18375"/>
    <cellStyle name="Comma 13 5 3 4 2 2" xfId="49335"/>
    <cellStyle name="Comma 13 5 3 4 3" xfId="28295"/>
    <cellStyle name="Comma 13 5 3 4 4" xfId="33772"/>
    <cellStyle name="Comma 13 5 3 4 5" xfId="39237"/>
    <cellStyle name="Comma 13 5 3 5" xfId="10971"/>
    <cellStyle name="Comma 13 5 3 5 2" xfId="41931"/>
    <cellStyle name="Comma 13 5 3 6" xfId="20891"/>
    <cellStyle name="Comma 13 5 3 7" xfId="30883"/>
    <cellStyle name="Comma 13 5 3 8" xfId="36349"/>
    <cellStyle name="Comma 13 5 4" xfId="795"/>
    <cellStyle name="Comma 13 5 4 2" xfId="3908"/>
    <cellStyle name="Comma 13 5 4 2 2" xfId="13790"/>
    <cellStyle name="Comma 13 5 4 2 2 2" xfId="44750"/>
    <cellStyle name="Comma 13 5 4 2 3" xfId="23710"/>
    <cellStyle name="Comma 13 5 4 2 4" xfId="32127"/>
    <cellStyle name="Comma 13 5 4 2 5" xfId="37593"/>
    <cellStyle name="Comma 13 5 4 3" xfId="6024"/>
    <cellStyle name="Comma 13 5 4 3 2" xfId="15906"/>
    <cellStyle name="Comma 13 5 4 3 2 2" xfId="46866"/>
    <cellStyle name="Comma 13 5 4 3 3" xfId="25826"/>
    <cellStyle name="Comma 13 5 4 3 4" xfId="33127"/>
    <cellStyle name="Comma 13 5 4 3 5" xfId="38593"/>
    <cellStyle name="Comma 13 5 4 4" xfId="8494"/>
    <cellStyle name="Comma 13 5 4 4 2" xfId="18376"/>
    <cellStyle name="Comma 13 5 4 4 2 2" xfId="49336"/>
    <cellStyle name="Comma 13 5 4 4 3" xfId="28296"/>
    <cellStyle name="Comma 13 5 4 4 4" xfId="33773"/>
    <cellStyle name="Comma 13 5 4 4 5" xfId="39238"/>
    <cellStyle name="Comma 13 5 4 5" xfId="10972"/>
    <cellStyle name="Comma 13 5 4 5 2" xfId="41932"/>
    <cellStyle name="Comma 13 5 4 6" xfId="20892"/>
    <cellStyle name="Comma 13 5 4 7" xfId="31125"/>
    <cellStyle name="Comma 13 5 4 8" xfId="36591"/>
    <cellStyle name="Comma 13 5 5" xfId="1576"/>
    <cellStyle name="Comma 13 5 5 2" xfId="4339"/>
    <cellStyle name="Comma 13 5 5 2 2" xfId="14221"/>
    <cellStyle name="Comma 13 5 5 2 2 2" xfId="45181"/>
    <cellStyle name="Comma 13 5 5 2 3" xfId="24141"/>
    <cellStyle name="Comma 13 5 5 2 4" xfId="34554"/>
    <cellStyle name="Comma 13 5 5 2 5" xfId="40019"/>
    <cellStyle name="Comma 13 5 5 3" xfId="6805"/>
    <cellStyle name="Comma 13 5 5 3 2" xfId="16687"/>
    <cellStyle name="Comma 13 5 5 3 3" xfId="26607"/>
    <cellStyle name="Comma 13 5 5 3 4" xfId="47647"/>
    <cellStyle name="Comma 13 5 5 4" xfId="9275"/>
    <cellStyle name="Comma 13 5 5 4 2" xfId="19157"/>
    <cellStyle name="Comma 13 5 5 4 3" xfId="29077"/>
    <cellStyle name="Comma 13 5 5 4 4" xfId="50117"/>
    <cellStyle name="Comma 13 5 5 5" xfId="11753"/>
    <cellStyle name="Comma 13 5 5 5 2" xfId="42713"/>
    <cellStyle name="Comma 13 5 5 6" xfId="21673"/>
    <cellStyle name="Comma 13 5 5 7" xfId="31374"/>
    <cellStyle name="Comma 13 5 5 8" xfId="36840"/>
    <cellStyle name="Comma 13 5 6" xfId="2644"/>
    <cellStyle name="Comma 13 5 6 2" xfId="5112"/>
    <cellStyle name="Comma 13 5 6 2 2" xfId="14994"/>
    <cellStyle name="Comma 13 5 6 2 2 2" xfId="45954"/>
    <cellStyle name="Comma 13 5 6 2 3" xfId="24914"/>
    <cellStyle name="Comma 13 5 6 2 4" xfId="35328"/>
    <cellStyle name="Comma 13 5 6 2 5" xfId="40792"/>
    <cellStyle name="Comma 13 5 6 3" xfId="7578"/>
    <cellStyle name="Comma 13 5 6 3 2" xfId="17460"/>
    <cellStyle name="Comma 13 5 6 3 3" xfId="27380"/>
    <cellStyle name="Comma 13 5 6 3 4" xfId="48420"/>
    <cellStyle name="Comma 13 5 6 4" xfId="10048"/>
    <cellStyle name="Comma 13 5 6 4 2" xfId="19930"/>
    <cellStyle name="Comma 13 5 6 4 3" xfId="29850"/>
    <cellStyle name="Comma 13 5 6 4 4" xfId="50890"/>
    <cellStyle name="Comma 13 5 6 5" xfId="12526"/>
    <cellStyle name="Comma 13 5 6 5 2" xfId="43486"/>
    <cellStyle name="Comma 13 5 6 6" xfId="22446"/>
    <cellStyle name="Comma 13 5 6 7" xfId="32374"/>
    <cellStyle name="Comma 13 5 6 8" xfId="37840"/>
    <cellStyle name="Comma 13 5 7" xfId="3155"/>
    <cellStyle name="Comma 13 5 7 2" xfId="13037"/>
    <cellStyle name="Comma 13 5 7 2 2" xfId="43997"/>
    <cellStyle name="Comma 13 5 7 3" xfId="22957"/>
    <cellStyle name="Comma 13 5 7 4" xfId="33410"/>
    <cellStyle name="Comma 13 5 7 5" xfId="38876"/>
    <cellStyle name="Comma 13 5 8" xfId="5662"/>
    <cellStyle name="Comma 13 5 8 2" xfId="15544"/>
    <cellStyle name="Comma 13 5 8 3" xfId="25464"/>
    <cellStyle name="Comma 13 5 8 4" xfId="46504"/>
    <cellStyle name="Comma 13 5 9" xfId="8132"/>
    <cellStyle name="Comma 13 5 9 2" xfId="18014"/>
    <cellStyle name="Comma 13 5 9 3" xfId="27934"/>
    <cellStyle name="Comma 13 5 9 4" xfId="48974"/>
    <cellStyle name="Comma 13 6" xfId="347"/>
    <cellStyle name="Comma 13 6 10" xfId="10650"/>
    <cellStyle name="Comma 13 6 10 2" xfId="41610"/>
    <cellStyle name="Comma 13 6 11" xfId="20570"/>
    <cellStyle name="Comma 13 6 12" xfId="30412"/>
    <cellStyle name="Comma 13 6 13" xfId="35878"/>
    <cellStyle name="Comma 13 6 2" xfId="796"/>
    <cellStyle name="Comma 13 6 2 2" xfId="3469"/>
    <cellStyle name="Comma 13 6 2 2 2" xfId="13351"/>
    <cellStyle name="Comma 13 6 2 2 2 2" xfId="44311"/>
    <cellStyle name="Comma 13 6 2 2 3" xfId="23271"/>
    <cellStyle name="Comma 13 6 2 2 4" xfId="31688"/>
    <cellStyle name="Comma 13 6 2 2 5" xfId="37154"/>
    <cellStyle name="Comma 13 6 2 3" xfId="6025"/>
    <cellStyle name="Comma 13 6 2 3 2" xfId="15907"/>
    <cellStyle name="Comma 13 6 2 3 2 2" xfId="46867"/>
    <cellStyle name="Comma 13 6 2 3 3" xfId="25827"/>
    <cellStyle name="Comma 13 6 2 3 4" xfId="32688"/>
    <cellStyle name="Comma 13 6 2 3 5" xfId="38154"/>
    <cellStyle name="Comma 13 6 2 4" xfId="8495"/>
    <cellStyle name="Comma 13 6 2 4 2" xfId="18377"/>
    <cellStyle name="Comma 13 6 2 4 2 2" xfId="49337"/>
    <cellStyle name="Comma 13 6 2 4 3" xfId="28297"/>
    <cellStyle name="Comma 13 6 2 4 4" xfId="33774"/>
    <cellStyle name="Comma 13 6 2 4 5" xfId="39239"/>
    <cellStyle name="Comma 13 6 2 5" xfId="10973"/>
    <cellStyle name="Comma 13 6 2 5 2" xfId="41933"/>
    <cellStyle name="Comma 13 6 2 6" xfId="20893"/>
    <cellStyle name="Comma 13 6 2 7" xfId="30686"/>
    <cellStyle name="Comma 13 6 2 8" xfId="36152"/>
    <cellStyle name="Comma 13 6 3" xfId="797"/>
    <cellStyle name="Comma 13 6 3 2" xfId="3706"/>
    <cellStyle name="Comma 13 6 3 2 2" xfId="13588"/>
    <cellStyle name="Comma 13 6 3 2 2 2" xfId="44548"/>
    <cellStyle name="Comma 13 6 3 2 3" xfId="23508"/>
    <cellStyle name="Comma 13 6 3 2 4" xfId="31925"/>
    <cellStyle name="Comma 13 6 3 2 5" xfId="37391"/>
    <cellStyle name="Comma 13 6 3 3" xfId="6026"/>
    <cellStyle name="Comma 13 6 3 3 2" xfId="15908"/>
    <cellStyle name="Comma 13 6 3 3 2 2" xfId="46868"/>
    <cellStyle name="Comma 13 6 3 3 3" xfId="25828"/>
    <cellStyle name="Comma 13 6 3 3 4" xfId="32925"/>
    <cellStyle name="Comma 13 6 3 3 5" xfId="38391"/>
    <cellStyle name="Comma 13 6 3 4" xfId="8496"/>
    <cellStyle name="Comma 13 6 3 4 2" xfId="18378"/>
    <cellStyle name="Comma 13 6 3 4 2 2" xfId="49338"/>
    <cellStyle name="Comma 13 6 3 4 3" xfId="28298"/>
    <cellStyle name="Comma 13 6 3 4 4" xfId="33775"/>
    <cellStyle name="Comma 13 6 3 4 5" xfId="39240"/>
    <cellStyle name="Comma 13 6 3 5" xfId="10974"/>
    <cellStyle name="Comma 13 6 3 5 2" xfId="41934"/>
    <cellStyle name="Comma 13 6 3 6" xfId="20894"/>
    <cellStyle name="Comma 13 6 3 7" xfId="30923"/>
    <cellStyle name="Comma 13 6 3 8" xfId="36389"/>
    <cellStyle name="Comma 13 6 4" xfId="798"/>
    <cellStyle name="Comma 13 6 4 2" xfId="3948"/>
    <cellStyle name="Comma 13 6 4 2 2" xfId="13830"/>
    <cellStyle name="Comma 13 6 4 2 2 2" xfId="44790"/>
    <cellStyle name="Comma 13 6 4 2 3" xfId="23750"/>
    <cellStyle name="Comma 13 6 4 2 4" xfId="32167"/>
    <cellStyle name="Comma 13 6 4 2 5" xfId="37633"/>
    <cellStyle name="Comma 13 6 4 3" xfId="6027"/>
    <cellStyle name="Comma 13 6 4 3 2" xfId="15909"/>
    <cellStyle name="Comma 13 6 4 3 2 2" xfId="46869"/>
    <cellStyle name="Comma 13 6 4 3 3" xfId="25829"/>
    <cellStyle name="Comma 13 6 4 3 4" xfId="33167"/>
    <cellStyle name="Comma 13 6 4 3 5" xfId="38633"/>
    <cellStyle name="Comma 13 6 4 4" xfId="8497"/>
    <cellStyle name="Comma 13 6 4 4 2" xfId="18379"/>
    <cellStyle name="Comma 13 6 4 4 2 2" xfId="49339"/>
    <cellStyle name="Comma 13 6 4 4 3" xfId="28299"/>
    <cellStyle name="Comma 13 6 4 4 4" xfId="33776"/>
    <cellStyle name="Comma 13 6 4 4 5" xfId="39241"/>
    <cellStyle name="Comma 13 6 4 5" xfId="10975"/>
    <cellStyle name="Comma 13 6 4 5 2" xfId="41935"/>
    <cellStyle name="Comma 13 6 4 6" xfId="20895"/>
    <cellStyle name="Comma 13 6 4 7" xfId="31165"/>
    <cellStyle name="Comma 13 6 4 8" xfId="36631"/>
    <cellStyle name="Comma 13 6 5" xfId="1616"/>
    <cellStyle name="Comma 13 6 5 2" xfId="4379"/>
    <cellStyle name="Comma 13 6 5 2 2" xfId="14261"/>
    <cellStyle name="Comma 13 6 5 2 2 2" xfId="45221"/>
    <cellStyle name="Comma 13 6 5 2 3" xfId="24181"/>
    <cellStyle name="Comma 13 6 5 2 4" xfId="34594"/>
    <cellStyle name="Comma 13 6 5 2 5" xfId="40059"/>
    <cellStyle name="Comma 13 6 5 3" xfId="6845"/>
    <cellStyle name="Comma 13 6 5 3 2" xfId="16727"/>
    <cellStyle name="Comma 13 6 5 3 3" xfId="26647"/>
    <cellStyle name="Comma 13 6 5 3 4" xfId="47687"/>
    <cellStyle name="Comma 13 6 5 4" xfId="9315"/>
    <cellStyle name="Comma 13 6 5 4 2" xfId="19197"/>
    <cellStyle name="Comma 13 6 5 4 3" xfId="29117"/>
    <cellStyle name="Comma 13 6 5 4 4" xfId="50157"/>
    <cellStyle name="Comma 13 6 5 5" xfId="11793"/>
    <cellStyle name="Comma 13 6 5 5 2" xfId="42753"/>
    <cellStyle name="Comma 13 6 5 6" xfId="21713"/>
    <cellStyle name="Comma 13 6 5 7" xfId="31414"/>
    <cellStyle name="Comma 13 6 5 8" xfId="36880"/>
    <cellStyle name="Comma 13 6 6" xfId="2684"/>
    <cellStyle name="Comma 13 6 6 2" xfId="5152"/>
    <cellStyle name="Comma 13 6 6 2 2" xfId="15034"/>
    <cellStyle name="Comma 13 6 6 2 2 2" xfId="45994"/>
    <cellStyle name="Comma 13 6 6 2 3" xfId="24954"/>
    <cellStyle name="Comma 13 6 6 2 4" xfId="35368"/>
    <cellStyle name="Comma 13 6 6 2 5" xfId="40832"/>
    <cellStyle name="Comma 13 6 6 3" xfId="7618"/>
    <cellStyle name="Comma 13 6 6 3 2" xfId="17500"/>
    <cellStyle name="Comma 13 6 6 3 3" xfId="27420"/>
    <cellStyle name="Comma 13 6 6 3 4" xfId="48460"/>
    <cellStyle name="Comma 13 6 6 4" xfId="10088"/>
    <cellStyle name="Comma 13 6 6 4 2" xfId="19970"/>
    <cellStyle name="Comma 13 6 6 4 3" xfId="29890"/>
    <cellStyle name="Comma 13 6 6 4 4" xfId="50930"/>
    <cellStyle name="Comma 13 6 6 5" xfId="12566"/>
    <cellStyle name="Comma 13 6 6 5 2" xfId="43526"/>
    <cellStyle name="Comma 13 6 6 6" xfId="22486"/>
    <cellStyle name="Comma 13 6 6 7" xfId="32414"/>
    <cellStyle name="Comma 13 6 6 8" xfId="37880"/>
    <cellStyle name="Comma 13 6 7" xfId="3195"/>
    <cellStyle name="Comma 13 6 7 2" xfId="13077"/>
    <cellStyle name="Comma 13 6 7 2 2" xfId="44037"/>
    <cellStyle name="Comma 13 6 7 3" xfId="22997"/>
    <cellStyle name="Comma 13 6 7 4" xfId="33450"/>
    <cellStyle name="Comma 13 6 7 5" xfId="38916"/>
    <cellStyle name="Comma 13 6 8" xfId="5702"/>
    <cellStyle name="Comma 13 6 8 2" xfId="15584"/>
    <cellStyle name="Comma 13 6 8 3" xfId="25504"/>
    <cellStyle name="Comma 13 6 8 4" xfId="46544"/>
    <cellStyle name="Comma 13 6 9" xfId="8172"/>
    <cellStyle name="Comma 13 6 9 2" xfId="18054"/>
    <cellStyle name="Comma 13 6 9 3" xfId="27974"/>
    <cellStyle name="Comma 13 6 9 4" xfId="49014"/>
    <cellStyle name="Comma 13 7" xfId="125"/>
    <cellStyle name="Comma 13 7 10" xfId="35915"/>
    <cellStyle name="Comma 13 7 2" xfId="1406"/>
    <cellStyle name="Comma 13 7 2 2" xfId="4169"/>
    <cellStyle name="Comma 13 7 2 2 2" xfId="14051"/>
    <cellStyle name="Comma 13 7 2 2 2 2" xfId="45011"/>
    <cellStyle name="Comma 13 7 2 2 3" xfId="23971"/>
    <cellStyle name="Comma 13 7 2 2 4" xfId="34384"/>
    <cellStyle name="Comma 13 7 2 2 5" xfId="39849"/>
    <cellStyle name="Comma 13 7 2 3" xfId="6635"/>
    <cellStyle name="Comma 13 7 2 3 2" xfId="16517"/>
    <cellStyle name="Comma 13 7 2 3 3" xfId="26437"/>
    <cellStyle name="Comma 13 7 2 3 4" xfId="47477"/>
    <cellStyle name="Comma 13 7 2 4" xfId="9105"/>
    <cellStyle name="Comma 13 7 2 4 2" xfId="18987"/>
    <cellStyle name="Comma 13 7 2 4 3" xfId="28907"/>
    <cellStyle name="Comma 13 7 2 4 4" xfId="49947"/>
    <cellStyle name="Comma 13 7 2 5" xfId="11583"/>
    <cellStyle name="Comma 13 7 2 5 2" xfId="42543"/>
    <cellStyle name="Comma 13 7 2 6" xfId="21503"/>
    <cellStyle name="Comma 13 7 2 7" xfId="31451"/>
    <cellStyle name="Comma 13 7 2 8" xfId="36917"/>
    <cellStyle name="Comma 13 7 3" xfId="2474"/>
    <cellStyle name="Comma 13 7 3 2" xfId="4942"/>
    <cellStyle name="Comma 13 7 3 2 2" xfId="14824"/>
    <cellStyle name="Comma 13 7 3 2 2 2" xfId="45784"/>
    <cellStyle name="Comma 13 7 3 2 3" xfId="24744"/>
    <cellStyle name="Comma 13 7 3 2 4" xfId="35158"/>
    <cellStyle name="Comma 13 7 3 2 5" xfId="40622"/>
    <cellStyle name="Comma 13 7 3 3" xfId="7408"/>
    <cellStyle name="Comma 13 7 3 3 2" xfId="17290"/>
    <cellStyle name="Comma 13 7 3 3 3" xfId="27210"/>
    <cellStyle name="Comma 13 7 3 3 4" xfId="48250"/>
    <cellStyle name="Comma 13 7 3 4" xfId="9878"/>
    <cellStyle name="Comma 13 7 3 4 2" xfId="19760"/>
    <cellStyle name="Comma 13 7 3 4 3" xfId="29680"/>
    <cellStyle name="Comma 13 7 3 4 4" xfId="50720"/>
    <cellStyle name="Comma 13 7 3 5" xfId="12356"/>
    <cellStyle name="Comma 13 7 3 5 2" xfId="43316"/>
    <cellStyle name="Comma 13 7 3 6" xfId="22276"/>
    <cellStyle name="Comma 13 7 3 7" xfId="32451"/>
    <cellStyle name="Comma 13 7 3 8" xfId="37917"/>
    <cellStyle name="Comma 13 7 4" xfId="3232"/>
    <cellStyle name="Comma 13 7 4 2" xfId="13114"/>
    <cellStyle name="Comma 13 7 4 2 2" xfId="44074"/>
    <cellStyle name="Comma 13 7 4 3" xfId="23034"/>
    <cellStyle name="Comma 13 7 4 4" xfId="33240"/>
    <cellStyle name="Comma 13 7 4 5" xfId="38706"/>
    <cellStyle name="Comma 13 7 5" xfId="5492"/>
    <cellStyle name="Comma 13 7 5 2" xfId="15374"/>
    <cellStyle name="Comma 13 7 5 3" xfId="25294"/>
    <cellStyle name="Comma 13 7 5 4" xfId="46334"/>
    <cellStyle name="Comma 13 7 6" xfId="7962"/>
    <cellStyle name="Comma 13 7 6 2" xfId="17844"/>
    <cellStyle name="Comma 13 7 6 3" xfId="27764"/>
    <cellStyle name="Comma 13 7 6 4" xfId="48804"/>
    <cellStyle name="Comma 13 7 7" xfId="10440"/>
    <cellStyle name="Comma 13 7 7 2" xfId="41400"/>
    <cellStyle name="Comma 13 7 8" xfId="20360"/>
    <cellStyle name="Comma 13 7 9" xfId="30449"/>
    <cellStyle name="Comma 13 8" xfId="374"/>
    <cellStyle name="Comma 13 8 10" xfId="35942"/>
    <cellStyle name="Comma 13 8 2" xfId="1643"/>
    <cellStyle name="Comma 13 8 2 2" xfId="4406"/>
    <cellStyle name="Comma 13 8 2 2 2" xfId="14288"/>
    <cellStyle name="Comma 13 8 2 2 2 2" xfId="45248"/>
    <cellStyle name="Comma 13 8 2 2 3" xfId="24208"/>
    <cellStyle name="Comma 13 8 2 2 4" xfId="34621"/>
    <cellStyle name="Comma 13 8 2 2 5" xfId="40086"/>
    <cellStyle name="Comma 13 8 2 3" xfId="6872"/>
    <cellStyle name="Comma 13 8 2 3 2" xfId="16754"/>
    <cellStyle name="Comma 13 8 2 3 3" xfId="26674"/>
    <cellStyle name="Comma 13 8 2 3 4" xfId="47714"/>
    <cellStyle name="Comma 13 8 2 4" xfId="9342"/>
    <cellStyle name="Comma 13 8 2 4 2" xfId="19224"/>
    <cellStyle name="Comma 13 8 2 4 3" xfId="29144"/>
    <cellStyle name="Comma 13 8 2 4 4" xfId="50184"/>
    <cellStyle name="Comma 13 8 2 5" xfId="11820"/>
    <cellStyle name="Comma 13 8 2 5 2" xfId="42780"/>
    <cellStyle name="Comma 13 8 2 6" xfId="21740"/>
    <cellStyle name="Comma 13 8 2 7" xfId="31478"/>
    <cellStyle name="Comma 13 8 2 8" xfId="36944"/>
    <cellStyle name="Comma 13 8 3" xfId="2711"/>
    <cellStyle name="Comma 13 8 3 2" xfId="5179"/>
    <cellStyle name="Comma 13 8 3 2 2" xfId="15061"/>
    <cellStyle name="Comma 13 8 3 2 2 2" xfId="46021"/>
    <cellStyle name="Comma 13 8 3 2 3" xfId="24981"/>
    <cellStyle name="Comma 13 8 3 2 4" xfId="35395"/>
    <cellStyle name="Comma 13 8 3 2 5" xfId="40859"/>
    <cellStyle name="Comma 13 8 3 3" xfId="7645"/>
    <cellStyle name="Comma 13 8 3 3 2" xfId="17527"/>
    <cellStyle name="Comma 13 8 3 3 3" xfId="27447"/>
    <cellStyle name="Comma 13 8 3 3 4" xfId="48487"/>
    <cellStyle name="Comma 13 8 3 4" xfId="10115"/>
    <cellStyle name="Comma 13 8 3 4 2" xfId="19997"/>
    <cellStyle name="Comma 13 8 3 4 3" xfId="29917"/>
    <cellStyle name="Comma 13 8 3 4 4" xfId="50957"/>
    <cellStyle name="Comma 13 8 3 5" xfId="12593"/>
    <cellStyle name="Comma 13 8 3 5 2" xfId="43553"/>
    <cellStyle name="Comma 13 8 3 6" xfId="22513"/>
    <cellStyle name="Comma 13 8 3 7" xfId="32478"/>
    <cellStyle name="Comma 13 8 3 8" xfId="37944"/>
    <cellStyle name="Comma 13 8 4" xfId="3259"/>
    <cellStyle name="Comma 13 8 4 2" xfId="13141"/>
    <cellStyle name="Comma 13 8 4 2 2" xfId="44101"/>
    <cellStyle name="Comma 13 8 4 3" xfId="23061"/>
    <cellStyle name="Comma 13 8 4 4" xfId="33477"/>
    <cellStyle name="Comma 13 8 4 5" xfId="38943"/>
    <cellStyle name="Comma 13 8 5" xfId="5729"/>
    <cellStyle name="Comma 13 8 5 2" xfId="15611"/>
    <cellStyle name="Comma 13 8 5 3" xfId="25531"/>
    <cellStyle name="Comma 13 8 5 4" xfId="46571"/>
    <cellStyle name="Comma 13 8 6" xfId="8199"/>
    <cellStyle name="Comma 13 8 6 2" xfId="18081"/>
    <cellStyle name="Comma 13 8 6 3" xfId="28001"/>
    <cellStyle name="Comma 13 8 6 4" xfId="49041"/>
    <cellStyle name="Comma 13 8 7" xfId="10677"/>
    <cellStyle name="Comma 13 8 7 2" xfId="41637"/>
    <cellStyle name="Comma 13 8 8" xfId="20597"/>
    <cellStyle name="Comma 13 8 9" xfId="30476"/>
    <cellStyle name="Comma 13 9" xfId="411"/>
    <cellStyle name="Comma 13 9 10" xfId="36179"/>
    <cellStyle name="Comma 13 9 2" xfId="1680"/>
    <cellStyle name="Comma 13 9 2 2" xfId="4443"/>
    <cellStyle name="Comma 13 9 2 2 2" xfId="14325"/>
    <cellStyle name="Comma 13 9 2 2 2 2" xfId="45285"/>
    <cellStyle name="Comma 13 9 2 2 3" xfId="24245"/>
    <cellStyle name="Comma 13 9 2 2 4" xfId="34658"/>
    <cellStyle name="Comma 13 9 2 2 5" xfId="40123"/>
    <cellStyle name="Comma 13 9 2 3" xfId="6909"/>
    <cellStyle name="Comma 13 9 2 3 2" xfId="16791"/>
    <cellStyle name="Comma 13 9 2 3 3" xfId="26711"/>
    <cellStyle name="Comma 13 9 2 3 4" xfId="47751"/>
    <cellStyle name="Comma 13 9 2 4" xfId="9379"/>
    <cellStyle name="Comma 13 9 2 4 2" xfId="19261"/>
    <cellStyle name="Comma 13 9 2 4 3" xfId="29181"/>
    <cellStyle name="Comma 13 9 2 4 4" xfId="50221"/>
    <cellStyle name="Comma 13 9 2 5" xfId="11857"/>
    <cellStyle name="Comma 13 9 2 5 2" xfId="42817"/>
    <cellStyle name="Comma 13 9 2 6" xfId="21777"/>
    <cellStyle name="Comma 13 9 2 7" xfId="31715"/>
    <cellStyle name="Comma 13 9 2 8" xfId="37181"/>
    <cellStyle name="Comma 13 9 3" xfId="2748"/>
    <cellStyle name="Comma 13 9 3 2" xfId="5216"/>
    <cellStyle name="Comma 13 9 3 2 2" xfId="15098"/>
    <cellStyle name="Comma 13 9 3 2 2 2" xfId="46058"/>
    <cellStyle name="Comma 13 9 3 2 3" xfId="25018"/>
    <cellStyle name="Comma 13 9 3 2 4" xfId="35432"/>
    <cellStyle name="Comma 13 9 3 2 5" xfId="40896"/>
    <cellStyle name="Comma 13 9 3 3" xfId="7682"/>
    <cellStyle name="Comma 13 9 3 3 2" xfId="17564"/>
    <cellStyle name="Comma 13 9 3 3 3" xfId="27484"/>
    <cellStyle name="Comma 13 9 3 3 4" xfId="48524"/>
    <cellStyle name="Comma 13 9 3 4" xfId="10152"/>
    <cellStyle name="Comma 13 9 3 4 2" xfId="20034"/>
    <cellStyle name="Comma 13 9 3 4 3" xfId="29954"/>
    <cellStyle name="Comma 13 9 3 4 4" xfId="50994"/>
    <cellStyle name="Comma 13 9 3 5" xfId="12630"/>
    <cellStyle name="Comma 13 9 3 5 2" xfId="43590"/>
    <cellStyle name="Comma 13 9 3 6" xfId="22550"/>
    <cellStyle name="Comma 13 9 3 7" xfId="32715"/>
    <cellStyle name="Comma 13 9 3 8" xfId="38181"/>
    <cellStyle name="Comma 13 9 4" xfId="3496"/>
    <cellStyle name="Comma 13 9 4 2" xfId="13378"/>
    <cellStyle name="Comma 13 9 4 2 2" xfId="44338"/>
    <cellStyle name="Comma 13 9 4 3" xfId="23298"/>
    <cellStyle name="Comma 13 9 4 4" xfId="33514"/>
    <cellStyle name="Comma 13 9 4 5" xfId="38980"/>
    <cellStyle name="Comma 13 9 5" xfId="5766"/>
    <cellStyle name="Comma 13 9 5 2" xfId="15648"/>
    <cellStyle name="Comma 13 9 5 3" xfId="25568"/>
    <cellStyle name="Comma 13 9 5 4" xfId="46608"/>
    <cellStyle name="Comma 13 9 6" xfId="8236"/>
    <cellStyle name="Comma 13 9 6 2" xfId="18118"/>
    <cellStyle name="Comma 13 9 6 3" xfId="28038"/>
    <cellStyle name="Comma 13 9 6 4" xfId="49078"/>
    <cellStyle name="Comma 13 9 7" xfId="10714"/>
    <cellStyle name="Comma 13 9 7 2" xfId="41674"/>
    <cellStyle name="Comma 13 9 8" xfId="20634"/>
    <cellStyle name="Comma 13 9 9" xfId="30713"/>
    <cellStyle name="Comma 14" xfId="43"/>
    <cellStyle name="Comma 14 2" xfId="71"/>
    <cellStyle name="Comma 15" xfId="44"/>
    <cellStyle name="Comma 15 2" xfId="72"/>
    <cellStyle name="Comma 16" xfId="750"/>
    <cellStyle name="Comma 16 2" xfId="3709"/>
    <cellStyle name="Comma 16 2 2" xfId="13591"/>
    <cellStyle name="Comma 16 2 2 2" xfId="44551"/>
    <cellStyle name="Comma 16 2 3" xfId="23511"/>
    <cellStyle name="Comma 16 2 4" xfId="31928"/>
    <cellStyle name="Comma 16 2 5" xfId="37394"/>
    <cellStyle name="Comma 16 3" xfId="5979"/>
    <cellStyle name="Comma 16 3 2" xfId="15861"/>
    <cellStyle name="Comma 16 3 2 2" xfId="46821"/>
    <cellStyle name="Comma 16 3 3" xfId="25781"/>
    <cellStyle name="Comma 16 3 4" xfId="32928"/>
    <cellStyle name="Comma 16 3 5" xfId="38394"/>
    <cellStyle name="Comma 16 4" xfId="8449"/>
    <cellStyle name="Comma 16 4 2" xfId="18331"/>
    <cellStyle name="Comma 16 4 2 2" xfId="49291"/>
    <cellStyle name="Comma 16 4 3" xfId="28251"/>
    <cellStyle name="Comma 16 4 4" xfId="33728"/>
    <cellStyle name="Comma 16 4 5" xfId="39193"/>
    <cellStyle name="Comma 16 5" xfId="10927"/>
    <cellStyle name="Comma 16 5 2" xfId="41887"/>
    <cellStyle name="Comma 16 6" xfId="20847"/>
    <cellStyle name="Comma 16 7" xfId="30926"/>
    <cellStyle name="Comma 16 8" xfId="36392"/>
    <cellStyle name="Comma 17" xfId="20257"/>
    <cellStyle name="Comma 17 2" xfId="32175"/>
    <cellStyle name="Comma 17 3" xfId="37641"/>
    <cellStyle name="Comma 17 4" xfId="51213"/>
    <cellStyle name="Comma 18" xfId="45"/>
    <cellStyle name="Comma 18 2" xfId="73"/>
    <cellStyle name="Comma 19" xfId="41331"/>
    <cellStyle name="Comma 19 2" xfId="51212"/>
    <cellStyle name="Comma 2" xfId="9"/>
    <cellStyle name="Comma 2 10" xfId="2118"/>
    <cellStyle name="Comma 2 11" xfId="2119"/>
    <cellStyle name="Comma 2 12" xfId="2120"/>
    <cellStyle name="Comma 2 13" xfId="2121"/>
    <cellStyle name="Comma 2 14" xfId="2122"/>
    <cellStyle name="Comma 2 15" xfId="2123"/>
    <cellStyle name="Comma 2 16" xfId="2124"/>
    <cellStyle name="Comma 2 17" xfId="2125"/>
    <cellStyle name="Comma 2 18" xfId="2126"/>
    <cellStyle name="Comma 2 19" xfId="2127"/>
    <cellStyle name="Comma 2 2" xfId="36"/>
    <cellStyle name="Comma 2 2 2" xfId="57"/>
    <cellStyle name="Comma 2 2 2 2" xfId="176"/>
    <cellStyle name="Comma 2 2 2 3" xfId="118"/>
    <cellStyle name="Comma 2 2 3" xfId="161"/>
    <cellStyle name="Comma 2 2 4" xfId="103"/>
    <cellStyle name="Comma 2 2 5" xfId="640"/>
    <cellStyle name="Comma 2 20" xfId="2128"/>
    <cellStyle name="Comma 2 21" xfId="2238"/>
    <cellStyle name="Comma 2 3" xfId="59"/>
    <cellStyle name="Comma 2 3 2" xfId="2129"/>
    <cellStyle name="Comma 2 4" xfId="548"/>
    <cellStyle name="Comma 2 5" xfId="2130"/>
    <cellStyle name="Comma 2 6" xfId="2131"/>
    <cellStyle name="Comma 2 7" xfId="2132"/>
    <cellStyle name="Comma 2 8" xfId="2133"/>
    <cellStyle name="Comma 2 9" xfId="2134"/>
    <cellStyle name="Comma 3" xfId="13"/>
    <cellStyle name="Comma 3 10" xfId="198"/>
    <cellStyle name="Comma 3 10 10" xfId="10501"/>
    <cellStyle name="Comma 3 10 10 2" xfId="41461"/>
    <cellStyle name="Comma 3 10 11" xfId="20421"/>
    <cellStyle name="Comma 3 10 12" xfId="30263"/>
    <cellStyle name="Comma 3 10 13" xfId="35729"/>
    <cellStyle name="Comma 3 10 14" xfId="51279"/>
    <cellStyle name="Comma 3 10 15" xfId="51951"/>
    <cellStyle name="Comma 3 10 2" xfId="799"/>
    <cellStyle name="Comma 3 10 2 10" xfId="52175"/>
    <cellStyle name="Comma 3 10 2 2" xfId="3320"/>
    <cellStyle name="Comma 3 10 2 2 2" xfId="13202"/>
    <cellStyle name="Comma 3 10 2 2 2 2" xfId="44162"/>
    <cellStyle name="Comma 3 10 2 2 3" xfId="23122"/>
    <cellStyle name="Comma 3 10 2 2 4" xfId="31539"/>
    <cellStyle name="Comma 3 10 2 2 5" xfId="37005"/>
    <cellStyle name="Comma 3 10 2 3" xfId="6028"/>
    <cellStyle name="Comma 3 10 2 3 2" xfId="15910"/>
    <cellStyle name="Comma 3 10 2 3 2 2" xfId="46870"/>
    <cellStyle name="Comma 3 10 2 3 3" xfId="25830"/>
    <cellStyle name="Comma 3 10 2 3 4" xfId="32539"/>
    <cellStyle name="Comma 3 10 2 3 5" xfId="38005"/>
    <cellStyle name="Comma 3 10 2 4" xfId="8498"/>
    <cellStyle name="Comma 3 10 2 4 2" xfId="18380"/>
    <cellStyle name="Comma 3 10 2 4 2 2" xfId="49340"/>
    <cellStyle name="Comma 3 10 2 4 3" xfId="28300"/>
    <cellStyle name="Comma 3 10 2 4 4" xfId="33777"/>
    <cellStyle name="Comma 3 10 2 4 5" xfId="39242"/>
    <cellStyle name="Comma 3 10 2 5" xfId="10976"/>
    <cellStyle name="Comma 3 10 2 5 2" xfId="41936"/>
    <cellStyle name="Comma 3 10 2 6" xfId="20896"/>
    <cellStyle name="Comma 3 10 2 7" xfId="30537"/>
    <cellStyle name="Comma 3 10 2 8" xfId="36003"/>
    <cellStyle name="Comma 3 10 2 9" xfId="51504"/>
    <cellStyle name="Comma 3 10 3" xfId="800"/>
    <cellStyle name="Comma 3 10 3 10" xfId="52399"/>
    <cellStyle name="Comma 3 10 3 2" xfId="3557"/>
    <cellStyle name="Comma 3 10 3 2 2" xfId="13439"/>
    <cellStyle name="Comma 3 10 3 2 2 2" xfId="44399"/>
    <cellStyle name="Comma 3 10 3 2 3" xfId="23359"/>
    <cellStyle name="Comma 3 10 3 2 4" xfId="31776"/>
    <cellStyle name="Comma 3 10 3 2 5" xfId="37242"/>
    <cellStyle name="Comma 3 10 3 3" xfId="6029"/>
    <cellStyle name="Comma 3 10 3 3 2" xfId="15911"/>
    <cellStyle name="Comma 3 10 3 3 2 2" xfId="46871"/>
    <cellStyle name="Comma 3 10 3 3 3" xfId="25831"/>
    <cellStyle name="Comma 3 10 3 3 4" xfId="32776"/>
    <cellStyle name="Comma 3 10 3 3 5" xfId="38242"/>
    <cellStyle name="Comma 3 10 3 4" xfId="8499"/>
    <cellStyle name="Comma 3 10 3 4 2" xfId="18381"/>
    <cellStyle name="Comma 3 10 3 4 2 2" xfId="49341"/>
    <cellStyle name="Comma 3 10 3 4 3" xfId="28301"/>
    <cellStyle name="Comma 3 10 3 4 4" xfId="33778"/>
    <cellStyle name="Comma 3 10 3 4 5" xfId="39243"/>
    <cellStyle name="Comma 3 10 3 5" xfId="10977"/>
    <cellStyle name="Comma 3 10 3 5 2" xfId="41937"/>
    <cellStyle name="Comma 3 10 3 6" xfId="20897"/>
    <cellStyle name="Comma 3 10 3 7" xfId="30774"/>
    <cellStyle name="Comma 3 10 3 8" xfId="36240"/>
    <cellStyle name="Comma 3 10 3 9" xfId="51729"/>
    <cellStyle name="Comma 3 10 4" xfId="801"/>
    <cellStyle name="Comma 3 10 4 2" xfId="3799"/>
    <cellStyle name="Comma 3 10 4 2 2" xfId="13681"/>
    <cellStyle name="Comma 3 10 4 2 2 2" xfId="44641"/>
    <cellStyle name="Comma 3 10 4 2 3" xfId="23601"/>
    <cellStyle name="Comma 3 10 4 2 4" xfId="32018"/>
    <cellStyle name="Comma 3 10 4 2 5" xfId="37484"/>
    <cellStyle name="Comma 3 10 4 3" xfId="6030"/>
    <cellStyle name="Comma 3 10 4 3 2" xfId="15912"/>
    <cellStyle name="Comma 3 10 4 3 2 2" xfId="46872"/>
    <cellStyle name="Comma 3 10 4 3 3" xfId="25832"/>
    <cellStyle name="Comma 3 10 4 3 4" xfId="33018"/>
    <cellStyle name="Comma 3 10 4 3 5" xfId="38484"/>
    <cellStyle name="Comma 3 10 4 4" xfId="8500"/>
    <cellStyle name="Comma 3 10 4 4 2" xfId="18382"/>
    <cellStyle name="Comma 3 10 4 4 2 2" xfId="49342"/>
    <cellStyle name="Comma 3 10 4 4 3" xfId="28302"/>
    <cellStyle name="Comma 3 10 4 4 4" xfId="33779"/>
    <cellStyle name="Comma 3 10 4 4 5" xfId="39244"/>
    <cellStyle name="Comma 3 10 4 5" xfId="10978"/>
    <cellStyle name="Comma 3 10 4 5 2" xfId="41938"/>
    <cellStyle name="Comma 3 10 4 6" xfId="20898"/>
    <cellStyle name="Comma 3 10 4 7" xfId="31016"/>
    <cellStyle name="Comma 3 10 4 8" xfId="36482"/>
    <cellStyle name="Comma 3 10 5" xfId="1467"/>
    <cellStyle name="Comma 3 10 5 2" xfId="4230"/>
    <cellStyle name="Comma 3 10 5 2 2" xfId="14112"/>
    <cellStyle name="Comma 3 10 5 2 2 2" xfId="45072"/>
    <cellStyle name="Comma 3 10 5 2 3" xfId="24032"/>
    <cellStyle name="Comma 3 10 5 2 4" xfId="34445"/>
    <cellStyle name="Comma 3 10 5 2 5" xfId="39910"/>
    <cellStyle name="Comma 3 10 5 3" xfId="6696"/>
    <cellStyle name="Comma 3 10 5 3 2" xfId="16578"/>
    <cellStyle name="Comma 3 10 5 3 3" xfId="26498"/>
    <cellStyle name="Comma 3 10 5 3 4" xfId="47538"/>
    <cellStyle name="Comma 3 10 5 4" xfId="9166"/>
    <cellStyle name="Comma 3 10 5 4 2" xfId="19048"/>
    <cellStyle name="Comma 3 10 5 4 3" xfId="28968"/>
    <cellStyle name="Comma 3 10 5 4 4" xfId="50008"/>
    <cellStyle name="Comma 3 10 5 5" xfId="11644"/>
    <cellStyle name="Comma 3 10 5 5 2" xfId="42604"/>
    <cellStyle name="Comma 3 10 5 6" xfId="21564"/>
    <cellStyle name="Comma 3 10 5 7" xfId="31265"/>
    <cellStyle name="Comma 3 10 5 8" xfId="36731"/>
    <cellStyle name="Comma 3 10 6" xfId="2535"/>
    <cellStyle name="Comma 3 10 6 2" xfId="5003"/>
    <cellStyle name="Comma 3 10 6 2 2" xfId="14885"/>
    <cellStyle name="Comma 3 10 6 2 2 2" xfId="45845"/>
    <cellStyle name="Comma 3 10 6 2 3" xfId="24805"/>
    <cellStyle name="Comma 3 10 6 2 4" xfId="35219"/>
    <cellStyle name="Comma 3 10 6 2 5" xfId="40683"/>
    <cellStyle name="Comma 3 10 6 3" xfId="7469"/>
    <cellStyle name="Comma 3 10 6 3 2" xfId="17351"/>
    <cellStyle name="Comma 3 10 6 3 3" xfId="27271"/>
    <cellStyle name="Comma 3 10 6 3 4" xfId="48311"/>
    <cellStyle name="Comma 3 10 6 4" xfId="9939"/>
    <cellStyle name="Comma 3 10 6 4 2" xfId="19821"/>
    <cellStyle name="Comma 3 10 6 4 3" xfId="29741"/>
    <cellStyle name="Comma 3 10 6 4 4" xfId="50781"/>
    <cellStyle name="Comma 3 10 6 5" xfId="12417"/>
    <cellStyle name="Comma 3 10 6 5 2" xfId="43377"/>
    <cellStyle name="Comma 3 10 6 6" xfId="22337"/>
    <cellStyle name="Comma 3 10 6 7" xfId="32265"/>
    <cellStyle name="Comma 3 10 6 8" xfId="37731"/>
    <cellStyle name="Comma 3 10 7" xfId="3046"/>
    <cellStyle name="Comma 3 10 7 2" xfId="12928"/>
    <cellStyle name="Comma 3 10 7 2 2" xfId="43888"/>
    <cellStyle name="Comma 3 10 7 3" xfId="22848"/>
    <cellStyle name="Comma 3 10 7 4" xfId="33301"/>
    <cellStyle name="Comma 3 10 7 5" xfId="38767"/>
    <cellStyle name="Comma 3 10 8" xfId="5553"/>
    <cellStyle name="Comma 3 10 8 2" xfId="15435"/>
    <cellStyle name="Comma 3 10 8 2 2" xfId="46395"/>
    <cellStyle name="Comma 3 10 8 3" xfId="25355"/>
    <cellStyle name="Comma 3 10 8 4" xfId="41171"/>
    <cellStyle name="Comma 3 10 9" xfId="8023"/>
    <cellStyle name="Comma 3 10 9 2" xfId="17905"/>
    <cellStyle name="Comma 3 10 9 3" xfId="27825"/>
    <cellStyle name="Comma 3 10 9 4" xfId="48865"/>
    <cellStyle name="Comma 3 11" xfId="235"/>
    <cellStyle name="Comma 3 11 10" xfId="10538"/>
    <cellStyle name="Comma 3 11 10 2" xfId="41498"/>
    <cellStyle name="Comma 3 11 11" xfId="20458"/>
    <cellStyle name="Comma 3 11 12" xfId="30300"/>
    <cellStyle name="Comma 3 11 13" xfId="35766"/>
    <cellStyle name="Comma 3 11 14" xfId="51421"/>
    <cellStyle name="Comma 3 11 15" xfId="52093"/>
    <cellStyle name="Comma 3 11 2" xfId="802"/>
    <cellStyle name="Comma 3 11 2 10" xfId="52317"/>
    <cellStyle name="Comma 3 11 2 2" xfId="3357"/>
    <cellStyle name="Comma 3 11 2 2 2" xfId="13239"/>
    <cellStyle name="Comma 3 11 2 2 2 2" xfId="44199"/>
    <cellStyle name="Comma 3 11 2 2 3" xfId="23159"/>
    <cellStyle name="Comma 3 11 2 2 4" xfId="31576"/>
    <cellStyle name="Comma 3 11 2 2 5" xfId="37042"/>
    <cellStyle name="Comma 3 11 2 3" xfId="6031"/>
    <cellStyle name="Comma 3 11 2 3 2" xfId="15913"/>
    <cellStyle name="Comma 3 11 2 3 2 2" xfId="46873"/>
    <cellStyle name="Comma 3 11 2 3 3" xfId="25833"/>
    <cellStyle name="Comma 3 11 2 3 4" xfId="32576"/>
    <cellStyle name="Comma 3 11 2 3 5" xfId="38042"/>
    <cellStyle name="Comma 3 11 2 4" xfId="8501"/>
    <cellStyle name="Comma 3 11 2 4 2" xfId="18383"/>
    <cellStyle name="Comma 3 11 2 4 2 2" xfId="49343"/>
    <cellStyle name="Comma 3 11 2 4 3" xfId="28303"/>
    <cellStyle name="Comma 3 11 2 4 4" xfId="33780"/>
    <cellStyle name="Comma 3 11 2 4 5" xfId="39245"/>
    <cellStyle name="Comma 3 11 2 5" xfId="10979"/>
    <cellStyle name="Comma 3 11 2 5 2" xfId="41939"/>
    <cellStyle name="Comma 3 11 2 6" xfId="20899"/>
    <cellStyle name="Comma 3 11 2 7" xfId="30574"/>
    <cellStyle name="Comma 3 11 2 8" xfId="36040"/>
    <cellStyle name="Comma 3 11 2 9" xfId="51646"/>
    <cellStyle name="Comma 3 11 3" xfId="803"/>
    <cellStyle name="Comma 3 11 3 10" xfId="52541"/>
    <cellStyle name="Comma 3 11 3 2" xfId="3594"/>
    <cellStyle name="Comma 3 11 3 2 2" xfId="13476"/>
    <cellStyle name="Comma 3 11 3 2 2 2" xfId="44436"/>
    <cellStyle name="Comma 3 11 3 2 3" xfId="23396"/>
    <cellStyle name="Comma 3 11 3 2 4" xfId="31813"/>
    <cellStyle name="Comma 3 11 3 2 5" xfId="37279"/>
    <cellStyle name="Comma 3 11 3 3" xfId="6032"/>
    <cellStyle name="Comma 3 11 3 3 2" xfId="15914"/>
    <cellStyle name="Comma 3 11 3 3 2 2" xfId="46874"/>
    <cellStyle name="Comma 3 11 3 3 3" xfId="25834"/>
    <cellStyle name="Comma 3 11 3 3 4" xfId="32813"/>
    <cellStyle name="Comma 3 11 3 3 5" xfId="38279"/>
    <cellStyle name="Comma 3 11 3 4" xfId="8502"/>
    <cellStyle name="Comma 3 11 3 4 2" xfId="18384"/>
    <cellStyle name="Comma 3 11 3 4 2 2" xfId="49344"/>
    <cellStyle name="Comma 3 11 3 4 3" xfId="28304"/>
    <cellStyle name="Comma 3 11 3 4 4" xfId="33781"/>
    <cellStyle name="Comma 3 11 3 4 5" xfId="39246"/>
    <cellStyle name="Comma 3 11 3 5" xfId="10980"/>
    <cellStyle name="Comma 3 11 3 5 2" xfId="41940"/>
    <cellStyle name="Comma 3 11 3 6" xfId="20900"/>
    <cellStyle name="Comma 3 11 3 7" xfId="30811"/>
    <cellStyle name="Comma 3 11 3 8" xfId="36277"/>
    <cellStyle name="Comma 3 11 3 9" xfId="51871"/>
    <cellStyle name="Comma 3 11 4" xfId="804"/>
    <cellStyle name="Comma 3 11 4 2" xfId="3836"/>
    <cellStyle name="Comma 3 11 4 2 2" xfId="13718"/>
    <cellStyle name="Comma 3 11 4 2 2 2" xfId="44678"/>
    <cellStyle name="Comma 3 11 4 2 3" xfId="23638"/>
    <cellStyle name="Comma 3 11 4 2 4" xfId="32055"/>
    <cellStyle name="Comma 3 11 4 2 5" xfId="37521"/>
    <cellStyle name="Comma 3 11 4 3" xfId="6033"/>
    <cellStyle name="Comma 3 11 4 3 2" xfId="15915"/>
    <cellStyle name="Comma 3 11 4 3 2 2" xfId="46875"/>
    <cellStyle name="Comma 3 11 4 3 3" xfId="25835"/>
    <cellStyle name="Comma 3 11 4 3 4" xfId="33055"/>
    <cellStyle name="Comma 3 11 4 3 5" xfId="38521"/>
    <cellStyle name="Comma 3 11 4 4" xfId="8503"/>
    <cellStyle name="Comma 3 11 4 4 2" xfId="18385"/>
    <cellStyle name="Comma 3 11 4 4 2 2" xfId="49345"/>
    <cellStyle name="Comma 3 11 4 4 3" xfId="28305"/>
    <cellStyle name="Comma 3 11 4 4 4" xfId="33782"/>
    <cellStyle name="Comma 3 11 4 4 5" xfId="39247"/>
    <cellStyle name="Comma 3 11 4 5" xfId="10981"/>
    <cellStyle name="Comma 3 11 4 5 2" xfId="41941"/>
    <cellStyle name="Comma 3 11 4 6" xfId="20901"/>
    <cellStyle name="Comma 3 11 4 7" xfId="31053"/>
    <cellStyle name="Comma 3 11 4 8" xfId="36519"/>
    <cellStyle name="Comma 3 11 5" xfId="1504"/>
    <cellStyle name="Comma 3 11 5 2" xfId="4267"/>
    <cellStyle name="Comma 3 11 5 2 2" xfId="14149"/>
    <cellStyle name="Comma 3 11 5 2 2 2" xfId="45109"/>
    <cellStyle name="Comma 3 11 5 2 3" xfId="24069"/>
    <cellStyle name="Comma 3 11 5 2 4" xfId="34482"/>
    <cellStyle name="Comma 3 11 5 2 5" xfId="39947"/>
    <cellStyle name="Comma 3 11 5 3" xfId="6733"/>
    <cellStyle name="Comma 3 11 5 3 2" xfId="16615"/>
    <cellStyle name="Comma 3 11 5 3 3" xfId="26535"/>
    <cellStyle name="Comma 3 11 5 3 4" xfId="47575"/>
    <cellStyle name="Comma 3 11 5 4" xfId="9203"/>
    <cellStyle name="Comma 3 11 5 4 2" xfId="19085"/>
    <cellStyle name="Comma 3 11 5 4 3" xfId="29005"/>
    <cellStyle name="Comma 3 11 5 4 4" xfId="50045"/>
    <cellStyle name="Comma 3 11 5 5" xfId="11681"/>
    <cellStyle name="Comma 3 11 5 5 2" xfId="42641"/>
    <cellStyle name="Comma 3 11 5 6" xfId="21601"/>
    <cellStyle name="Comma 3 11 5 7" xfId="31302"/>
    <cellStyle name="Comma 3 11 5 8" xfId="36768"/>
    <cellStyle name="Comma 3 11 6" xfId="2572"/>
    <cellStyle name="Comma 3 11 6 2" xfId="5040"/>
    <cellStyle name="Comma 3 11 6 2 2" xfId="14922"/>
    <cellStyle name="Comma 3 11 6 2 2 2" xfId="45882"/>
    <cellStyle name="Comma 3 11 6 2 3" xfId="24842"/>
    <cellStyle name="Comma 3 11 6 2 4" xfId="35256"/>
    <cellStyle name="Comma 3 11 6 2 5" xfId="40720"/>
    <cellStyle name="Comma 3 11 6 3" xfId="7506"/>
    <cellStyle name="Comma 3 11 6 3 2" xfId="17388"/>
    <cellStyle name="Comma 3 11 6 3 3" xfId="27308"/>
    <cellStyle name="Comma 3 11 6 3 4" xfId="48348"/>
    <cellStyle name="Comma 3 11 6 4" xfId="9976"/>
    <cellStyle name="Comma 3 11 6 4 2" xfId="19858"/>
    <cellStyle name="Comma 3 11 6 4 3" xfId="29778"/>
    <cellStyle name="Comma 3 11 6 4 4" xfId="50818"/>
    <cellStyle name="Comma 3 11 6 5" xfId="12454"/>
    <cellStyle name="Comma 3 11 6 5 2" xfId="43414"/>
    <cellStyle name="Comma 3 11 6 6" xfId="22374"/>
    <cellStyle name="Comma 3 11 6 7" xfId="32302"/>
    <cellStyle name="Comma 3 11 6 8" xfId="37768"/>
    <cellStyle name="Comma 3 11 7" xfId="3083"/>
    <cellStyle name="Comma 3 11 7 2" xfId="12965"/>
    <cellStyle name="Comma 3 11 7 2 2" xfId="43925"/>
    <cellStyle name="Comma 3 11 7 3" xfId="22885"/>
    <cellStyle name="Comma 3 11 7 4" xfId="33338"/>
    <cellStyle name="Comma 3 11 7 5" xfId="38804"/>
    <cellStyle name="Comma 3 11 8" xfId="5590"/>
    <cellStyle name="Comma 3 11 8 2" xfId="15472"/>
    <cellStyle name="Comma 3 11 8 2 2" xfId="46432"/>
    <cellStyle name="Comma 3 11 8 3" xfId="25392"/>
    <cellStyle name="Comma 3 11 8 4" xfId="41313"/>
    <cellStyle name="Comma 3 11 9" xfId="8060"/>
    <cellStyle name="Comma 3 11 9 2" xfId="17942"/>
    <cellStyle name="Comma 3 11 9 3" xfId="27862"/>
    <cellStyle name="Comma 3 11 9 4" xfId="48902"/>
    <cellStyle name="Comma 3 12" xfId="272"/>
    <cellStyle name="Comma 3 12 10" xfId="10575"/>
    <cellStyle name="Comma 3 12 10 2" xfId="41535"/>
    <cellStyle name="Comma 3 12 11" xfId="20495"/>
    <cellStyle name="Comma 3 12 12" xfId="30337"/>
    <cellStyle name="Comma 3 12 13" xfId="35803"/>
    <cellStyle name="Comma 3 12 14" xfId="51440"/>
    <cellStyle name="Comma 3 12 15" xfId="52112"/>
    <cellStyle name="Comma 3 12 2" xfId="805"/>
    <cellStyle name="Comma 3 12 2 2" xfId="3394"/>
    <cellStyle name="Comma 3 12 2 2 2" xfId="13276"/>
    <cellStyle name="Comma 3 12 2 2 2 2" xfId="44236"/>
    <cellStyle name="Comma 3 12 2 2 3" xfId="23196"/>
    <cellStyle name="Comma 3 12 2 2 4" xfId="31613"/>
    <cellStyle name="Comma 3 12 2 2 5" xfId="37079"/>
    <cellStyle name="Comma 3 12 2 3" xfId="6034"/>
    <cellStyle name="Comma 3 12 2 3 2" xfId="15916"/>
    <cellStyle name="Comma 3 12 2 3 2 2" xfId="46876"/>
    <cellStyle name="Comma 3 12 2 3 3" xfId="25836"/>
    <cellStyle name="Comma 3 12 2 3 4" xfId="32613"/>
    <cellStyle name="Comma 3 12 2 3 5" xfId="38079"/>
    <cellStyle name="Comma 3 12 2 4" xfId="8504"/>
    <cellStyle name="Comma 3 12 2 4 2" xfId="18386"/>
    <cellStyle name="Comma 3 12 2 4 2 2" xfId="49346"/>
    <cellStyle name="Comma 3 12 2 4 3" xfId="28306"/>
    <cellStyle name="Comma 3 12 2 4 4" xfId="33783"/>
    <cellStyle name="Comma 3 12 2 4 5" xfId="39248"/>
    <cellStyle name="Comma 3 12 2 5" xfId="10982"/>
    <cellStyle name="Comma 3 12 2 5 2" xfId="41942"/>
    <cellStyle name="Comma 3 12 2 6" xfId="20902"/>
    <cellStyle name="Comma 3 12 2 7" xfId="30611"/>
    <cellStyle name="Comma 3 12 2 8" xfId="36077"/>
    <cellStyle name="Comma 3 12 3" xfId="806"/>
    <cellStyle name="Comma 3 12 3 2" xfId="3631"/>
    <cellStyle name="Comma 3 12 3 2 2" xfId="13513"/>
    <cellStyle name="Comma 3 12 3 2 2 2" xfId="44473"/>
    <cellStyle name="Comma 3 12 3 2 3" xfId="23433"/>
    <cellStyle name="Comma 3 12 3 2 4" xfId="31850"/>
    <cellStyle name="Comma 3 12 3 2 5" xfId="37316"/>
    <cellStyle name="Comma 3 12 3 3" xfId="6035"/>
    <cellStyle name="Comma 3 12 3 3 2" xfId="15917"/>
    <cellStyle name="Comma 3 12 3 3 2 2" xfId="46877"/>
    <cellStyle name="Comma 3 12 3 3 3" xfId="25837"/>
    <cellStyle name="Comma 3 12 3 3 4" xfId="32850"/>
    <cellStyle name="Comma 3 12 3 3 5" xfId="38316"/>
    <cellStyle name="Comma 3 12 3 4" xfId="8505"/>
    <cellStyle name="Comma 3 12 3 4 2" xfId="18387"/>
    <cellStyle name="Comma 3 12 3 4 2 2" xfId="49347"/>
    <cellStyle name="Comma 3 12 3 4 3" xfId="28307"/>
    <cellStyle name="Comma 3 12 3 4 4" xfId="33784"/>
    <cellStyle name="Comma 3 12 3 4 5" xfId="39249"/>
    <cellStyle name="Comma 3 12 3 5" xfId="10983"/>
    <cellStyle name="Comma 3 12 3 5 2" xfId="41943"/>
    <cellStyle name="Comma 3 12 3 6" xfId="20903"/>
    <cellStyle name="Comma 3 12 3 7" xfId="30848"/>
    <cellStyle name="Comma 3 12 3 8" xfId="36314"/>
    <cellStyle name="Comma 3 12 4" xfId="807"/>
    <cellStyle name="Comma 3 12 4 2" xfId="3873"/>
    <cellStyle name="Comma 3 12 4 2 2" xfId="13755"/>
    <cellStyle name="Comma 3 12 4 2 2 2" xfId="44715"/>
    <cellStyle name="Comma 3 12 4 2 3" xfId="23675"/>
    <cellStyle name="Comma 3 12 4 2 4" xfId="32092"/>
    <cellStyle name="Comma 3 12 4 2 5" xfId="37558"/>
    <cellStyle name="Comma 3 12 4 3" xfId="6036"/>
    <cellStyle name="Comma 3 12 4 3 2" xfId="15918"/>
    <cellStyle name="Comma 3 12 4 3 2 2" xfId="46878"/>
    <cellStyle name="Comma 3 12 4 3 3" xfId="25838"/>
    <cellStyle name="Comma 3 12 4 3 4" xfId="33092"/>
    <cellStyle name="Comma 3 12 4 3 5" xfId="38558"/>
    <cellStyle name="Comma 3 12 4 4" xfId="8506"/>
    <cellStyle name="Comma 3 12 4 4 2" xfId="18388"/>
    <cellStyle name="Comma 3 12 4 4 2 2" xfId="49348"/>
    <cellStyle name="Comma 3 12 4 4 3" xfId="28308"/>
    <cellStyle name="Comma 3 12 4 4 4" xfId="33785"/>
    <cellStyle name="Comma 3 12 4 4 5" xfId="39250"/>
    <cellStyle name="Comma 3 12 4 5" xfId="10984"/>
    <cellStyle name="Comma 3 12 4 5 2" xfId="41944"/>
    <cellStyle name="Comma 3 12 4 6" xfId="20904"/>
    <cellStyle name="Comma 3 12 4 7" xfId="31090"/>
    <cellStyle name="Comma 3 12 4 8" xfId="36556"/>
    <cellStyle name="Comma 3 12 5" xfId="1541"/>
    <cellStyle name="Comma 3 12 5 2" xfId="4304"/>
    <cellStyle name="Comma 3 12 5 2 2" xfId="14186"/>
    <cellStyle name="Comma 3 12 5 2 2 2" xfId="45146"/>
    <cellStyle name="Comma 3 12 5 2 3" xfId="24106"/>
    <cellStyle name="Comma 3 12 5 2 4" xfId="34519"/>
    <cellStyle name="Comma 3 12 5 2 5" xfId="39984"/>
    <cellStyle name="Comma 3 12 5 3" xfId="6770"/>
    <cellStyle name="Comma 3 12 5 3 2" xfId="16652"/>
    <cellStyle name="Comma 3 12 5 3 3" xfId="26572"/>
    <cellStyle name="Comma 3 12 5 3 4" xfId="47612"/>
    <cellStyle name="Comma 3 12 5 4" xfId="9240"/>
    <cellStyle name="Comma 3 12 5 4 2" xfId="19122"/>
    <cellStyle name="Comma 3 12 5 4 3" xfId="29042"/>
    <cellStyle name="Comma 3 12 5 4 4" xfId="50082"/>
    <cellStyle name="Comma 3 12 5 5" xfId="11718"/>
    <cellStyle name="Comma 3 12 5 5 2" xfId="42678"/>
    <cellStyle name="Comma 3 12 5 6" xfId="21638"/>
    <cellStyle name="Comma 3 12 5 7" xfId="31339"/>
    <cellStyle name="Comma 3 12 5 8" xfId="36805"/>
    <cellStyle name="Comma 3 12 6" xfId="2609"/>
    <cellStyle name="Comma 3 12 6 2" xfId="5077"/>
    <cellStyle name="Comma 3 12 6 2 2" xfId="14959"/>
    <cellStyle name="Comma 3 12 6 2 2 2" xfId="45919"/>
    <cellStyle name="Comma 3 12 6 2 3" xfId="24879"/>
    <cellStyle name="Comma 3 12 6 2 4" xfId="35293"/>
    <cellStyle name="Comma 3 12 6 2 5" xfId="40757"/>
    <cellStyle name="Comma 3 12 6 3" xfId="7543"/>
    <cellStyle name="Comma 3 12 6 3 2" xfId="17425"/>
    <cellStyle name="Comma 3 12 6 3 3" xfId="27345"/>
    <cellStyle name="Comma 3 12 6 3 4" xfId="48385"/>
    <cellStyle name="Comma 3 12 6 4" xfId="10013"/>
    <cellStyle name="Comma 3 12 6 4 2" xfId="19895"/>
    <cellStyle name="Comma 3 12 6 4 3" xfId="29815"/>
    <cellStyle name="Comma 3 12 6 4 4" xfId="50855"/>
    <cellStyle name="Comma 3 12 6 5" xfId="12491"/>
    <cellStyle name="Comma 3 12 6 5 2" xfId="43451"/>
    <cellStyle name="Comma 3 12 6 6" xfId="22411"/>
    <cellStyle name="Comma 3 12 6 7" xfId="32339"/>
    <cellStyle name="Comma 3 12 6 8" xfId="37805"/>
    <cellStyle name="Comma 3 12 7" xfId="3120"/>
    <cellStyle name="Comma 3 12 7 2" xfId="13002"/>
    <cellStyle name="Comma 3 12 7 2 2" xfId="43962"/>
    <cellStyle name="Comma 3 12 7 3" xfId="22922"/>
    <cellStyle name="Comma 3 12 7 4" xfId="33375"/>
    <cellStyle name="Comma 3 12 7 5" xfId="38841"/>
    <cellStyle name="Comma 3 12 8" xfId="5627"/>
    <cellStyle name="Comma 3 12 8 2" xfId="15509"/>
    <cellStyle name="Comma 3 12 8 3" xfId="25429"/>
    <cellStyle name="Comma 3 12 8 4" xfId="46469"/>
    <cellStyle name="Comma 3 12 9" xfId="8097"/>
    <cellStyle name="Comma 3 12 9 2" xfId="17979"/>
    <cellStyle name="Comma 3 12 9 3" xfId="27899"/>
    <cellStyle name="Comma 3 12 9 4" xfId="48939"/>
    <cellStyle name="Comma 3 13" xfId="309"/>
    <cellStyle name="Comma 3 13 10" xfId="10612"/>
    <cellStyle name="Comma 3 13 10 2" xfId="41572"/>
    <cellStyle name="Comma 3 13 11" xfId="20532"/>
    <cellStyle name="Comma 3 13 12" xfId="30374"/>
    <cellStyle name="Comma 3 13 13" xfId="35840"/>
    <cellStyle name="Comma 3 13 14" xfId="51665"/>
    <cellStyle name="Comma 3 13 15" xfId="52336"/>
    <cellStyle name="Comma 3 13 2" xfId="808"/>
    <cellStyle name="Comma 3 13 2 2" xfId="3431"/>
    <cellStyle name="Comma 3 13 2 2 2" xfId="13313"/>
    <cellStyle name="Comma 3 13 2 2 2 2" xfId="44273"/>
    <cellStyle name="Comma 3 13 2 2 3" xfId="23233"/>
    <cellStyle name="Comma 3 13 2 2 4" xfId="31650"/>
    <cellStyle name="Comma 3 13 2 2 5" xfId="37116"/>
    <cellStyle name="Comma 3 13 2 3" xfId="6037"/>
    <cellStyle name="Comma 3 13 2 3 2" xfId="15919"/>
    <cellStyle name="Comma 3 13 2 3 2 2" xfId="46879"/>
    <cellStyle name="Comma 3 13 2 3 3" xfId="25839"/>
    <cellStyle name="Comma 3 13 2 3 4" xfId="32650"/>
    <cellStyle name="Comma 3 13 2 3 5" xfId="38116"/>
    <cellStyle name="Comma 3 13 2 4" xfId="8507"/>
    <cellStyle name="Comma 3 13 2 4 2" xfId="18389"/>
    <cellStyle name="Comma 3 13 2 4 2 2" xfId="49349"/>
    <cellStyle name="Comma 3 13 2 4 3" xfId="28309"/>
    <cellStyle name="Comma 3 13 2 4 4" xfId="33786"/>
    <cellStyle name="Comma 3 13 2 4 5" xfId="39251"/>
    <cellStyle name="Comma 3 13 2 5" xfId="10985"/>
    <cellStyle name="Comma 3 13 2 5 2" xfId="41945"/>
    <cellStyle name="Comma 3 13 2 6" xfId="20905"/>
    <cellStyle name="Comma 3 13 2 7" xfId="30648"/>
    <cellStyle name="Comma 3 13 2 8" xfId="36114"/>
    <cellStyle name="Comma 3 13 3" xfId="809"/>
    <cellStyle name="Comma 3 13 3 2" xfId="3668"/>
    <cellStyle name="Comma 3 13 3 2 2" xfId="13550"/>
    <cellStyle name="Comma 3 13 3 2 2 2" xfId="44510"/>
    <cellStyle name="Comma 3 13 3 2 3" xfId="23470"/>
    <cellStyle name="Comma 3 13 3 2 4" xfId="31887"/>
    <cellStyle name="Comma 3 13 3 2 5" xfId="37353"/>
    <cellStyle name="Comma 3 13 3 3" xfId="6038"/>
    <cellStyle name="Comma 3 13 3 3 2" xfId="15920"/>
    <cellStyle name="Comma 3 13 3 3 2 2" xfId="46880"/>
    <cellStyle name="Comma 3 13 3 3 3" xfId="25840"/>
    <cellStyle name="Comma 3 13 3 3 4" xfId="32887"/>
    <cellStyle name="Comma 3 13 3 3 5" xfId="38353"/>
    <cellStyle name="Comma 3 13 3 4" xfId="8508"/>
    <cellStyle name="Comma 3 13 3 4 2" xfId="18390"/>
    <cellStyle name="Comma 3 13 3 4 2 2" xfId="49350"/>
    <cellStyle name="Comma 3 13 3 4 3" xfId="28310"/>
    <cellStyle name="Comma 3 13 3 4 4" xfId="33787"/>
    <cellStyle name="Comma 3 13 3 4 5" xfId="39252"/>
    <cellStyle name="Comma 3 13 3 5" xfId="10986"/>
    <cellStyle name="Comma 3 13 3 5 2" xfId="41946"/>
    <cellStyle name="Comma 3 13 3 6" xfId="20906"/>
    <cellStyle name="Comma 3 13 3 7" xfId="30885"/>
    <cellStyle name="Comma 3 13 3 8" xfId="36351"/>
    <cellStyle name="Comma 3 13 4" xfId="810"/>
    <cellStyle name="Comma 3 13 4 2" xfId="3910"/>
    <cellStyle name="Comma 3 13 4 2 2" xfId="13792"/>
    <cellStyle name="Comma 3 13 4 2 2 2" xfId="44752"/>
    <cellStyle name="Comma 3 13 4 2 3" xfId="23712"/>
    <cellStyle name="Comma 3 13 4 2 4" xfId="32129"/>
    <cellStyle name="Comma 3 13 4 2 5" xfId="37595"/>
    <cellStyle name="Comma 3 13 4 3" xfId="6039"/>
    <cellStyle name="Comma 3 13 4 3 2" xfId="15921"/>
    <cellStyle name="Comma 3 13 4 3 2 2" xfId="46881"/>
    <cellStyle name="Comma 3 13 4 3 3" xfId="25841"/>
    <cellStyle name="Comma 3 13 4 3 4" xfId="33129"/>
    <cellStyle name="Comma 3 13 4 3 5" xfId="38595"/>
    <cellStyle name="Comma 3 13 4 4" xfId="8509"/>
    <cellStyle name="Comma 3 13 4 4 2" xfId="18391"/>
    <cellStyle name="Comma 3 13 4 4 2 2" xfId="49351"/>
    <cellStyle name="Comma 3 13 4 4 3" xfId="28311"/>
    <cellStyle name="Comma 3 13 4 4 4" xfId="33788"/>
    <cellStyle name="Comma 3 13 4 4 5" xfId="39253"/>
    <cellStyle name="Comma 3 13 4 5" xfId="10987"/>
    <cellStyle name="Comma 3 13 4 5 2" xfId="41947"/>
    <cellStyle name="Comma 3 13 4 6" xfId="20907"/>
    <cellStyle name="Comma 3 13 4 7" xfId="31127"/>
    <cellStyle name="Comma 3 13 4 8" xfId="36593"/>
    <cellStyle name="Comma 3 13 5" xfId="1578"/>
    <cellStyle name="Comma 3 13 5 2" xfId="4341"/>
    <cellStyle name="Comma 3 13 5 2 2" xfId="14223"/>
    <cellStyle name="Comma 3 13 5 2 2 2" xfId="45183"/>
    <cellStyle name="Comma 3 13 5 2 3" xfId="24143"/>
    <cellStyle name="Comma 3 13 5 2 4" xfId="34556"/>
    <cellStyle name="Comma 3 13 5 2 5" xfId="40021"/>
    <cellStyle name="Comma 3 13 5 3" xfId="6807"/>
    <cellStyle name="Comma 3 13 5 3 2" xfId="16689"/>
    <cellStyle name="Comma 3 13 5 3 3" xfId="26609"/>
    <cellStyle name="Comma 3 13 5 3 4" xfId="47649"/>
    <cellStyle name="Comma 3 13 5 4" xfId="9277"/>
    <cellStyle name="Comma 3 13 5 4 2" xfId="19159"/>
    <cellStyle name="Comma 3 13 5 4 3" xfId="29079"/>
    <cellStyle name="Comma 3 13 5 4 4" xfId="50119"/>
    <cellStyle name="Comma 3 13 5 5" xfId="11755"/>
    <cellStyle name="Comma 3 13 5 5 2" xfId="42715"/>
    <cellStyle name="Comma 3 13 5 6" xfId="21675"/>
    <cellStyle name="Comma 3 13 5 7" xfId="31376"/>
    <cellStyle name="Comma 3 13 5 8" xfId="36842"/>
    <cellStyle name="Comma 3 13 6" xfId="2646"/>
    <cellStyle name="Comma 3 13 6 2" xfId="5114"/>
    <cellStyle name="Comma 3 13 6 2 2" xfId="14996"/>
    <cellStyle name="Comma 3 13 6 2 2 2" xfId="45956"/>
    <cellStyle name="Comma 3 13 6 2 3" xfId="24916"/>
    <cellStyle name="Comma 3 13 6 2 4" xfId="35330"/>
    <cellStyle name="Comma 3 13 6 2 5" xfId="40794"/>
    <cellStyle name="Comma 3 13 6 3" xfId="7580"/>
    <cellStyle name="Comma 3 13 6 3 2" xfId="17462"/>
    <cellStyle name="Comma 3 13 6 3 3" xfId="27382"/>
    <cellStyle name="Comma 3 13 6 3 4" xfId="48422"/>
    <cellStyle name="Comma 3 13 6 4" xfId="10050"/>
    <cellStyle name="Comma 3 13 6 4 2" xfId="19932"/>
    <cellStyle name="Comma 3 13 6 4 3" xfId="29852"/>
    <cellStyle name="Comma 3 13 6 4 4" xfId="50892"/>
    <cellStyle name="Comma 3 13 6 5" xfId="12528"/>
    <cellStyle name="Comma 3 13 6 5 2" xfId="43488"/>
    <cellStyle name="Comma 3 13 6 6" xfId="22448"/>
    <cellStyle name="Comma 3 13 6 7" xfId="32376"/>
    <cellStyle name="Comma 3 13 6 8" xfId="37842"/>
    <cellStyle name="Comma 3 13 7" xfId="3157"/>
    <cellStyle name="Comma 3 13 7 2" xfId="13039"/>
    <cellStyle name="Comma 3 13 7 2 2" xfId="43999"/>
    <cellStyle name="Comma 3 13 7 3" xfId="22959"/>
    <cellStyle name="Comma 3 13 7 4" xfId="33412"/>
    <cellStyle name="Comma 3 13 7 5" xfId="38878"/>
    <cellStyle name="Comma 3 13 8" xfId="5664"/>
    <cellStyle name="Comma 3 13 8 2" xfId="15546"/>
    <cellStyle name="Comma 3 13 8 3" xfId="25466"/>
    <cellStyle name="Comma 3 13 8 4" xfId="46506"/>
    <cellStyle name="Comma 3 13 9" xfId="8134"/>
    <cellStyle name="Comma 3 13 9 2" xfId="18016"/>
    <cellStyle name="Comma 3 13 9 3" xfId="27936"/>
    <cellStyle name="Comma 3 13 9 4" xfId="48976"/>
    <cellStyle name="Comma 3 14" xfId="312"/>
    <cellStyle name="Comma 3 14 10" xfId="10615"/>
    <cellStyle name="Comma 3 14 10 2" xfId="41575"/>
    <cellStyle name="Comma 3 14 11" xfId="20535"/>
    <cellStyle name="Comma 3 14 12" xfId="30377"/>
    <cellStyle name="Comma 3 14 13" xfId="35843"/>
    <cellStyle name="Comma 3 14 2" xfId="811"/>
    <cellStyle name="Comma 3 14 2 2" xfId="3434"/>
    <cellStyle name="Comma 3 14 2 2 2" xfId="13316"/>
    <cellStyle name="Comma 3 14 2 2 2 2" xfId="44276"/>
    <cellStyle name="Comma 3 14 2 2 3" xfId="23236"/>
    <cellStyle name="Comma 3 14 2 2 4" xfId="31653"/>
    <cellStyle name="Comma 3 14 2 2 5" xfId="37119"/>
    <cellStyle name="Comma 3 14 2 3" xfId="6040"/>
    <cellStyle name="Comma 3 14 2 3 2" xfId="15922"/>
    <cellStyle name="Comma 3 14 2 3 2 2" xfId="46882"/>
    <cellStyle name="Comma 3 14 2 3 3" xfId="25842"/>
    <cellStyle name="Comma 3 14 2 3 4" xfId="32653"/>
    <cellStyle name="Comma 3 14 2 3 5" xfId="38119"/>
    <cellStyle name="Comma 3 14 2 4" xfId="8510"/>
    <cellStyle name="Comma 3 14 2 4 2" xfId="18392"/>
    <cellStyle name="Comma 3 14 2 4 2 2" xfId="49352"/>
    <cellStyle name="Comma 3 14 2 4 3" xfId="28312"/>
    <cellStyle name="Comma 3 14 2 4 4" xfId="33789"/>
    <cellStyle name="Comma 3 14 2 4 5" xfId="39254"/>
    <cellStyle name="Comma 3 14 2 5" xfId="10988"/>
    <cellStyle name="Comma 3 14 2 5 2" xfId="41948"/>
    <cellStyle name="Comma 3 14 2 6" xfId="20908"/>
    <cellStyle name="Comma 3 14 2 7" xfId="30651"/>
    <cellStyle name="Comma 3 14 2 8" xfId="36117"/>
    <cellStyle name="Comma 3 14 3" xfId="812"/>
    <cellStyle name="Comma 3 14 3 2" xfId="3671"/>
    <cellStyle name="Comma 3 14 3 2 2" xfId="13553"/>
    <cellStyle name="Comma 3 14 3 2 2 2" xfId="44513"/>
    <cellStyle name="Comma 3 14 3 2 3" xfId="23473"/>
    <cellStyle name="Comma 3 14 3 2 4" xfId="31890"/>
    <cellStyle name="Comma 3 14 3 2 5" xfId="37356"/>
    <cellStyle name="Comma 3 14 3 3" xfId="6041"/>
    <cellStyle name="Comma 3 14 3 3 2" xfId="15923"/>
    <cellStyle name="Comma 3 14 3 3 2 2" xfId="46883"/>
    <cellStyle name="Comma 3 14 3 3 3" xfId="25843"/>
    <cellStyle name="Comma 3 14 3 3 4" xfId="32890"/>
    <cellStyle name="Comma 3 14 3 3 5" xfId="38356"/>
    <cellStyle name="Comma 3 14 3 4" xfId="8511"/>
    <cellStyle name="Comma 3 14 3 4 2" xfId="18393"/>
    <cellStyle name="Comma 3 14 3 4 2 2" xfId="49353"/>
    <cellStyle name="Comma 3 14 3 4 3" xfId="28313"/>
    <cellStyle name="Comma 3 14 3 4 4" xfId="33790"/>
    <cellStyle name="Comma 3 14 3 4 5" xfId="39255"/>
    <cellStyle name="Comma 3 14 3 5" xfId="10989"/>
    <cellStyle name="Comma 3 14 3 5 2" xfId="41949"/>
    <cellStyle name="Comma 3 14 3 6" xfId="20909"/>
    <cellStyle name="Comma 3 14 3 7" xfId="30888"/>
    <cellStyle name="Comma 3 14 3 8" xfId="36354"/>
    <cellStyle name="Comma 3 14 4" xfId="813"/>
    <cellStyle name="Comma 3 14 4 2" xfId="3913"/>
    <cellStyle name="Comma 3 14 4 2 2" xfId="13795"/>
    <cellStyle name="Comma 3 14 4 2 2 2" xfId="44755"/>
    <cellStyle name="Comma 3 14 4 2 3" xfId="23715"/>
    <cellStyle name="Comma 3 14 4 2 4" xfId="32132"/>
    <cellStyle name="Comma 3 14 4 2 5" xfId="37598"/>
    <cellStyle name="Comma 3 14 4 3" xfId="6042"/>
    <cellStyle name="Comma 3 14 4 3 2" xfId="15924"/>
    <cellStyle name="Comma 3 14 4 3 2 2" xfId="46884"/>
    <cellStyle name="Comma 3 14 4 3 3" xfId="25844"/>
    <cellStyle name="Comma 3 14 4 3 4" xfId="33132"/>
    <cellStyle name="Comma 3 14 4 3 5" xfId="38598"/>
    <cellStyle name="Comma 3 14 4 4" xfId="8512"/>
    <cellStyle name="Comma 3 14 4 4 2" xfId="18394"/>
    <cellStyle name="Comma 3 14 4 4 2 2" xfId="49354"/>
    <cellStyle name="Comma 3 14 4 4 3" xfId="28314"/>
    <cellStyle name="Comma 3 14 4 4 4" xfId="33791"/>
    <cellStyle name="Comma 3 14 4 4 5" xfId="39256"/>
    <cellStyle name="Comma 3 14 4 5" xfId="10990"/>
    <cellStyle name="Comma 3 14 4 5 2" xfId="41950"/>
    <cellStyle name="Comma 3 14 4 6" xfId="20910"/>
    <cellStyle name="Comma 3 14 4 7" xfId="31130"/>
    <cellStyle name="Comma 3 14 4 8" xfId="36596"/>
    <cellStyle name="Comma 3 14 5" xfId="1581"/>
    <cellStyle name="Comma 3 14 5 2" xfId="4344"/>
    <cellStyle name="Comma 3 14 5 2 2" xfId="14226"/>
    <cellStyle name="Comma 3 14 5 2 2 2" xfId="45186"/>
    <cellStyle name="Comma 3 14 5 2 3" xfId="24146"/>
    <cellStyle name="Comma 3 14 5 2 4" xfId="34559"/>
    <cellStyle name="Comma 3 14 5 2 5" xfId="40024"/>
    <cellStyle name="Comma 3 14 5 3" xfId="6810"/>
    <cellStyle name="Comma 3 14 5 3 2" xfId="16692"/>
    <cellStyle name="Comma 3 14 5 3 3" xfId="26612"/>
    <cellStyle name="Comma 3 14 5 3 4" xfId="47652"/>
    <cellStyle name="Comma 3 14 5 4" xfId="9280"/>
    <cellStyle name="Comma 3 14 5 4 2" xfId="19162"/>
    <cellStyle name="Comma 3 14 5 4 3" xfId="29082"/>
    <cellStyle name="Comma 3 14 5 4 4" xfId="50122"/>
    <cellStyle name="Comma 3 14 5 5" xfId="11758"/>
    <cellStyle name="Comma 3 14 5 5 2" xfId="42718"/>
    <cellStyle name="Comma 3 14 5 6" xfId="21678"/>
    <cellStyle name="Comma 3 14 5 7" xfId="31379"/>
    <cellStyle name="Comma 3 14 5 8" xfId="36845"/>
    <cellStyle name="Comma 3 14 6" xfId="2649"/>
    <cellStyle name="Comma 3 14 6 2" xfId="5117"/>
    <cellStyle name="Comma 3 14 6 2 2" xfId="14999"/>
    <cellStyle name="Comma 3 14 6 2 2 2" xfId="45959"/>
    <cellStyle name="Comma 3 14 6 2 3" xfId="24919"/>
    <cellStyle name="Comma 3 14 6 2 4" xfId="35333"/>
    <cellStyle name="Comma 3 14 6 2 5" xfId="40797"/>
    <cellStyle name="Comma 3 14 6 3" xfId="7583"/>
    <cellStyle name="Comma 3 14 6 3 2" xfId="17465"/>
    <cellStyle name="Comma 3 14 6 3 3" xfId="27385"/>
    <cellStyle name="Comma 3 14 6 3 4" xfId="48425"/>
    <cellStyle name="Comma 3 14 6 4" xfId="10053"/>
    <cellStyle name="Comma 3 14 6 4 2" xfId="19935"/>
    <cellStyle name="Comma 3 14 6 4 3" xfId="29855"/>
    <cellStyle name="Comma 3 14 6 4 4" xfId="50895"/>
    <cellStyle name="Comma 3 14 6 5" xfId="12531"/>
    <cellStyle name="Comma 3 14 6 5 2" xfId="43491"/>
    <cellStyle name="Comma 3 14 6 6" xfId="22451"/>
    <cellStyle name="Comma 3 14 6 7" xfId="32379"/>
    <cellStyle name="Comma 3 14 6 8" xfId="37845"/>
    <cellStyle name="Comma 3 14 7" xfId="3160"/>
    <cellStyle name="Comma 3 14 7 2" xfId="13042"/>
    <cellStyle name="Comma 3 14 7 2 2" xfId="44002"/>
    <cellStyle name="Comma 3 14 7 3" xfId="22962"/>
    <cellStyle name="Comma 3 14 7 4" xfId="33415"/>
    <cellStyle name="Comma 3 14 7 5" xfId="38881"/>
    <cellStyle name="Comma 3 14 8" xfId="5667"/>
    <cellStyle name="Comma 3 14 8 2" xfId="15549"/>
    <cellStyle name="Comma 3 14 8 3" xfId="25469"/>
    <cellStyle name="Comma 3 14 8 4" xfId="46509"/>
    <cellStyle name="Comma 3 14 9" xfId="8137"/>
    <cellStyle name="Comma 3 14 9 2" xfId="18019"/>
    <cellStyle name="Comma 3 14 9 3" xfId="27939"/>
    <cellStyle name="Comma 3 14 9 4" xfId="48979"/>
    <cellStyle name="Comma 3 15" xfId="88"/>
    <cellStyle name="Comma 3 15 10" xfId="35880"/>
    <cellStyle name="Comma 3 15 2" xfId="1381"/>
    <cellStyle name="Comma 3 15 2 2" xfId="4144"/>
    <cellStyle name="Comma 3 15 2 2 2" xfId="14026"/>
    <cellStyle name="Comma 3 15 2 2 2 2" xfId="44986"/>
    <cellStyle name="Comma 3 15 2 2 3" xfId="23946"/>
    <cellStyle name="Comma 3 15 2 2 4" xfId="34359"/>
    <cellStyle name="Comma 3 15 2 2 5" xfId="39824"/>
    <cellStyle name="Comma 3 15 2 3" xfId="6610"/>
    <cellStyle name="Comma 3 15 2 3 2" xfId="16492"/>
    <cellStyle name="Comma 3 15 2 3 3" xfId="26412"/>
    <cellStyle name="Comma 3 15 2 3 4" xfId="47452"/>
    <cellStyle name="Comma 3 15 2 4" xfId="9080"/>
    <cellStyle name="Comma 3 15 2 4 2" xfId="18962"/>
    <cellStyle name="Comma 3 15 2 4 3" xfId="28882"/>
    <cellStyle name="Comma 3 15 2 4 4" xfId="49922"/>
    <cellStyle name="Comma 3 15 2 5" xfId="11558"/>
    <cellStyle name="Comma 3 15 2 5 2" xfId="42518"/>
    <cellStyle name="Comma 3 15 2 6" xfId="21478"/>
    <cellStyle name="Comma 3 15 2 7" xfId="31416"/>
    <cellStyle name="Comma 3 15 2 8" xfId="36882"/>
    <cellStyle name="Comma 3 15 3" xfId="2449"/>
    <cellStyle name="Comma 3 15 3 2" xfId="4917"/>
    <cellStyle name="Comma 3 15 3 2 2" xfId="14799"/>
    <cellStyle name="Comma 3 15 3 2 2 2" xfId="45759"/>
    <cellStyle name="Comma 3 15 3 2 3" xfId="24719"/>
    <cellStyle name="Comma 3 15 3 2 4" xfId="35133"/>
    <cellStyle name="Comma 3 15 3 2 5" xfId="40597"/>
    <cellStyle name="Comma 3 15 3 3" xfId="7383"/>
    <cellStyle name="Comma 3 15 3 3 2" xfId="17265"/>
    <cellStyle name="Comma 3 15 3 3 3" xfId="27185"/>
    <cellStyle name="Comma 3 15 3 3 4" xfId="48225"/>
    <cellStyle name="Comma 3 15 3 4" xfId="9853"/>
    <cellStyle name="Comma 3 15 3 4 2" xfId="19735"/>
    <cellStyle name="Comma 3 15 3 4 3" xfId="29655"/>
    <cellStyle name="Comma 3 15 3 4 4" xfId="50695"/>
    <cellStyle name="Comma 3 15 3 5" xfId="12331"/>
    <cellStyle name="Comma 3 15 3 5 2" xfId="43291"/>
    <cellStyle name="Comma 3 15 3 6" xfId="22251"/>
    <cellStyle name="Comma 3 15 3 7" xfId="32416"/>
    <cellStyle name="Comma 3 15 3 8" xfId="37882"/>
    <cellStyle name="Comma 3 15 4" xfId="3197"/>
    <cellStyle name="Comma 3 15 4 2" xfId="13079"/>
    <cellStyle name="Comma 3 15 4 2 2" xfId="44039"/>
    <cellStyle name="Comma 3 15 4 3" xfId="22999"/>
    <cellStyle name="Comma 3 15 4 4" xfId="33215"/>
    <cellStyle name="Comma 3 15 4 5" xfId="38681"/>
    <cellStyle name="Comma 3 15 5" xfId="5467"/>
    <cellStyle name="Comma 3 15 5 2" xfId="15349"/>
    <cellStyle name="Comma 3 15 5 3" xfId="25269"/>
    <cellStyle name="Comma 3 15 5 4" xfId="46309"/>
    <cellStyle name="Comma 3 15 6" xfId="7937"/>
    <cellStyle name="Comma 3 15 6 2" xfId="17819"/>
    <cellStyle name="Comma 3 15 6 3" xfId="27739"/>
    <cellStyle name="Comma 3 15 6 4" xfId="48779"/>
    <cellStyle name="Comma 3 15 7" xfId="10415"/>
    <cellStyle name="Comma 3 15 7 2" xfId="41375"/>
    <cellStyle name="Comma 3 15 8" xfId="20335"/>
    <cellStyle name="Comma 3 15 9" xfId="30414"/>
    <cellStyle name="Comma 3 16" xfId="349"/>
    <cellStyle name="Comma 3 16 10" xfId="35917"/>
    <cellStyle name="Comma 3 16 2" xfId="1618"/>
    <cellStyle name="Comma 3 16 2 2" xfId="4381"/>
    <cellStyle name="Comma 3 16 2 2 2" xfId="14263"/>
    <cellStyle name="Comma 3 16 2 2 2 2" xfId="45223"/>
    <cellStyle name="Comma 3 16 2 2 3" xfId="24183"/>
    <cellStyle name="Comma 3 16 2 2 4" xfId="34596"/>
    <cellStyle name="Comma 3 16 2 2 5" xfId="40061"/>
    <cellStyle name="Comma 3 16 2 3" xfId="6847"/>
    <cellStyle name="Comma 3 16 2 3 2" xfId="16729"/>
    <cellStyle name="Comma 3 16 2 3 3" xfId="26649"/>
    <cellStyle name="Comma 3 16 2 3 4" xfId="47689"/>
    <cellStyle name="Comma 3 16 2 4" xfId="9317"/>
    <cellStyle name="Comma 3 16 2 4 2" xfId="19199"/>
    <cellStyle name="Comma 3 16 2 4 3" xfId="29119"/>
    <cellStyle name="Comma 3 16 2 4 4" xfId="50159"/>
    <cellStyle name="Comma 3 16 2 5" xfId="11795"/>
    <cellStyle name="Comma 3 16 2 5 2" xfId="42755"/>
    <cellStyle name="Comma 3 16 2 6" xfId="21715"/>
    <cellStyle name="Comma 3 16 2 7" xfId="31453"/>
    <cellStyle name="Comma 3 16 2 8" xfId="36919"/>
    <cellStyle name="Comma 3 16 3" xfId="2686"/>
    <cellStyle name="Comma 3 16 3 2" xfId="5154"/>
    <cellStyle name="Comma 3 16 3 2 2" xfId="15036"/>
    <cellStyle name="Comma 3 16 3 2 2 2" xfId="45996"/>
    <cellStyle name="Comma 3 16 3 2 3" xfId="24956"/>
    <cellStyle name="Comma 3 16 3 2 4" xfId="35370"/>
    <cellStyle name="Comma 3 16 3 2 5" xfId="40834"/>
    <cellStyle name="Comma 3 16 3 3" xfId="7620"/>
    <cellStyle name="Comma 3 16 3 3 2" xfId="17502"/>
    <cellStyle name="Comma 3 16 3 3 3" xfId="27422"/>
    <cellStyle name="Comma 3 16 3 3 4" xfId="48462"/>
    <cellStyle name="Comma 3 16 3 4" xfId="10090"/>
    <cellStyle name="Comma 3 16 3 4 2" xfId="19972"/>
    <cellStyle name="Comma 3 16 3 4 3" xfId="29892"/>
    <cellStyle name="Comma 3 16 3 4 4" xfId="50932"/>
    <cellStyle name="Comma 3 16 3 5" xfId="12568"/>
    <cellStyle name="Comma 3 16 3 5 2" xfId="43528"/>
    <cellStyle name="Comma 3 16 3 6" xfId="22488"/>
    <cellStyle name="Comma 3 16 3 7" xfId="32453"/>
    <cellStyle name="Comma 3 16 3 8" xfId="37919"/>
    <cellStyle name="Comma 3 16 4" xfId="3234"/>
    <cellStyle name="Comma 3 16 4 2" xfId="13116"/>
    <cellStyle name="Comma 3 16 4 2 2" xfId="44076"/>
    <cellStyle name="Comma 3 16 4 3" xfId="23036"/>
    <cellStyle name="Comma 3 16 4 4" xfId="33452"/>
    <cellStyle name="Comma 3 16 4 5" xfId="38918"/>
    <cellStyle name="Comma 3 16 5" xfId="5704"/>
    <cellStyle name="Comma 3 16 5 2" xfId="15586"/>
    <cellStyle name="Comma 3 16 5 3" xfId="25506"/>
    <cellStyle name="Comma 3 16 5 4" xfId="46546"/>
    <cellStyle name="Comma 3 16 6" xfId="8174"/>
    <cellStyle name="Comma 3 16 6 2" xfId="18056"/>
    <cellStyle name="Comma 3 16 6 3" xfId="27976"/>
    <cellStyle name="Comma 3 16 6 4" xfId="49016"/>
    <cellStyle name="Comma 3 16 7" xfId="10652"/>
    <cellStyle name="Comma 3 16 7 2" xfId="41612"/>
    <cellStyle name="Comma 3 16 8" xfId="20572"/>
    <cellStyle name="Comma 3 16 9" xfId="30451"/>
    <cellStyle name="Comma 3 17" xfId="386"/>
    <cellStyle name="Comma 3 17 10" xfId="36154"/>
    <cellStyle name="Comma 3 17 2" xfId="1655"/>
    <cellStyle name="Comma 3 17 2 2" xfId="4418"/>
    <cellStyle name="Comma 3 17 2 2 2" xfId="14300"/>
    <cellStyle name="Comma 3 17 2 2 2 2" xfId="45260"/>
    <cellStyle name="Comma 3 17 2 2 3" xfId="24220"/>
    <cellStyle name="Comma 3 17 2 2 4" xfId="34633"/>
    <cellStyle name="Comma 3 17 2 2 5" xfId="40098"/>
    <cellStyle name="Comma 3 17 2 3" xfId="6884"/>
    <cellStyle name="Comma 3 17 2 3 2" xfId="16766"/>
    <cellStyle name="Comma 3 17 2 3 3" xfId="26686"/>
    <cellStyle name="Comma 3 17 2 3 4" xfId="47726"/>
    <cellStyle name="Comma 3 17 2 4" xfId="9354"/>
    <cellStyle name="Comma 3 17 2 4 2" xfId="19236"/>
    <cellStyle name="Comma 3 17 2 4 3" xfId="29156"/>
    <cellStyle name="Comma 3 17 2 4 4" xfId="50196"/>
    <cellStyle name="Comma 3 17 2 5" xfId="11832"/>
    <cellStyle name="Comma 3 17 2 5 2" xfId="42792"/>
    <cellStyle name="Comma 3 17 2 6" xfId="21752"/>
    <cellStyle name="Comma 3 17 2 7" xfId="31690"/>
    <cellStyle name="Comma 3 17 2 8" xfId="37156"/>
    <cellStyle name="Comma 3 17 3" xfId="2723"/>
    <cellStyle name="Comma 3 17 3 2" xfId="5191"/>
    <cellStyle name="Comma 3 17 3 2 2" xfId="15073"/>
    <cellStyle name="Comma 3 17 3 2 2 2" xfId="46033"/>
    <cellStyle name="Comma 3 17 3 2 3" xfId="24993"/>
    <cellStyle name="Comma 3 17 3 2 4" xfId="35407"/>
    <cellStyle name="Comma 3 17 3 2 5" xfId="40871"/>
    <cellStyle name="Comma 3 17 3 3" xfId="7657"/>
    <cellStyle name="Comma 3 17 3 3 2" xfId="17539"/>
    <cellStyle name="Comma 3 17 3 3 3" xfId="27459"/>
    <cellStyle name="Comma 3 17 3 3 4" xfId="48499"/>
    <cellStyle name="Comma 3 17 3 4" xfId="10127"/>
    <cellStyle name="Comma 3 17 3 4 2" xfId="20009"/>
    <cellStyle name="Comma 3 17 3 4 3" xfId="29929"/>
    <cellStyle name="Comma 3 17 3 4 4" xfId="50969"/>
    <cellStyle name="Comma 3 17 3 5" xfId="12605"/>
    <cellStyle name="Comma 3 17 3 5 2" xfId="43565"/>
    <cellStyle name="Comma 3 17 3 6" xfId="22525"/>
    <cellStyle name="Comma 3 17 3 7" xfId="32690"/>
    <cellStyle name="Comma 3 17 3 8" xfId="38156"/>
    <cellStyle name="Comma 3 17 4" xfId="3471"/>
    <cellStyle name="Comma 3 17 4 2" xfId="13353"/>
    <cellStyle name="Comma 3 17 4 2 2" xfId="44313"/>
    <cellStyle name="Comma 3 17 4 3" xfId="23273"/>
    <cellStyle name="Comma 3 17 4 4" xfId="33489"/>
    <cellStyle name="Comma 3 17 4 5" xfId="38955"/>
    <cellStyle name="Comma 3 17 5" xfId="5741"/>
    <cellStyle name="Comma 3 17 5 2" xfId="15623"/>
    <cellStyle name="Comma 3 17 5 3" xfId="25543"/>
    <cellStyle name="Comma 3 17 5 4" xfId="46583"/>
    <cellStyle name="Comma 3 17 6" xfId="8211"/>
    <cellStyle name="Comma 3 17 6 2" xfId="18093"/>
    <cellStyle name="Comma 3 17 6 3" xfId="28013"/>
    <cellStyle name="Comma 3 17 6 4" xfId="49053"/>
    <cellStyle name="Comma 3 17 7" xfId="10689"/>
    <cellStyle name="Comma 3 17 7 2" xfId="41649"/>
    <cellStyle name="Comma 3 17 8" xfId="20609"/>
    <cellStyle name="Comma 3 17 9" xfId="30688"/>
    <cellStyle name="Comma 3 18" xfId="423"/>
    <cellStyle name="Comma 3 18 10" xfId="30927"/>
    <cellStyle name="Comma 3 18 11" xfId="36393"/>
    <cellStyle name="Comma 3 18 2" xfId="753"/>
    <cellStyle name="Comma 3 18 2 2" xfId="4061"/>
    <cellStyle name="Comma 3 18 2 2 2" xfId="13943"/>
    <cellStyle name="Comma 3 18 2 2 2 2" xfId="44903"/>
    <cellStyle name="Comma 3 18 2 2 3" xfId="23863"/>
    <cellStyle name="Comma 3 18 2 2 4" xfId="33731"/>
    <cellStyle name="Comma 3 18 2 2 5" xfId="39196"/>
    <cellStyle name="Comma 3 18 2 3" xfId="5982"/>
    <cellStyle name="Comma 3 18 2 3 2" xfId="15864"/>
    <cellStyle name="Comma 3 18 2 3 3" xfId="25784"/>
    <cellStyle name="Comma 3 18 2 3 4" xfId="46824"/>
    <cellStyle name="Comma 3 18 2 4" xfId="8452"/>
    <cellStyle name="Comma 3 18 2 4 2" xfId="18334"/>
    <cellStyle name="Comma 3 18 2 4 3" xfId="28254"/>
    <cellStyle name="Comma 3 18 2 4 4" xfId="49294"/>
    <cellStyle name="Comma 3 18 2 5" xfId="10930"/>
    <cellStyle name="Comma 3 18 2 5 2" xfId="41890"/>
    <cellStyle name="Comma 3 18 2 6" xfId="20850"/>
    <cellStyle name="Comma 3 18 2 7" xfId="31929"/>
    <cellStyle name="Comma 3 18 2 8" xfId="37395"/>
    <cellStyle name="Comma 3 18 3" xfId="1692"/>
    <cellStyle name="Comma 3 18 3 2" xfId="4455"/>
    <cellStyle name="Comma 3 18 3 2 2" xfId="14337"/>
    <cellStyle name="Comma 3 18 3 2 2 2" xfId="45297"/>
    <cellStyle name="Comma 3 18 3 2 3" xfId="24257"/>
    <cellStyle name="Comma 3 18 3 2 4" xfId="34670"/>
    <cellStyle name="Comma 3 18 3 2 5" xfId="40135"/>
    <cellStyle name="Comma 3 18 3 3" xfId="6921"/>
    <cellStyle name="Comma 3 18 3 3 2" xfId="16803"/>
    <cellStyle name="Comma 3 18 3 3 3" xfId="26723"/>
    <cellStyle name="Comma 3 18 3 3 4" xfId="47763"/>
    <cellStyle name="Comma 3 18 3 4" xfId="9391"/>
    <cellStyle name="Comma 3 18 3 4 2" xfId="19273"/>
    <cellStyle name="Comma 3 18 3 4 3" xfId="29193"/>
    <cellStyle name="Comma 3 18 3 4 4" xfId="50233"/>
    <cellStyle name="Comma 3 18 3 5" xfId="11869"/>
    <cellStyle name="Comma 3 18 3 5 2" xfId="42829"/>
    <cellStyle name="Comma 3 18 3 6" xfId="21789"/>
    <cellStyle name="Comma 3 18 3 7" xfId="32929"/>
    <cellStyle name="Comma 3 18 3 8" xfId="38395"/>
    <cellStyle name="Comma 3 18 4" xfId="2760"/>
    <cellStyle name="Comma 3 18 4 2" xfId="5228"/>
    <cellStyle name="Comma 3 18 4 2 2" xfId="15110"/>
    <cellStyle name="Comma 3 18 4 2 3" xfId="25030"/>
    <cellStyle name="Comma 3 18 4 2 4" xfId="46070"/>
    <cellStyle name="Comma 3 18 4 3" xfId="7694"/>
    <cellStyle name="Comma 3 18 4 3 2" xfId="17576"/>
    <cellStyle name="Comma 3 18 4 3 3" xfId="27496"/>
    <cellStyle name="Comma 3 18 4 3 4" xfId="48536"/>
    <cellStyle name="Comma 3 18 4 4" xfId="10164"/>
    <cellStyle name="Comma 3 18 4 4 2" xfId="20046"/>
    <cellStyle name="Comma 3 18 4 4 3" xfId="29966"/>
    <cellStyle name="Comma 3 18 4 4 4" xfId="51006"/>
    <cellStyle name="Comma 3 18 4 5" xfId="12642"/>
    <cellStyle name="Comma 3 18 4 5 2" xfId="43602"/>
    <cellStyle name="Comma 3 18 4 6" xfId="22562"/>
    <cellStyle name="Comma 3 18 4 7" xfId="35444"/>
    <cellStyle name="Comma 3 18 4 8" xfId="40908"/>
    <cellStyle name="Comma 3 18 5" xfId="3710"/>
    <cellStyle name="Comma 3 18 5 2" xfId="13592"/>
    <cellStyle name="Comma 3 18 5 2 2" xfId="44552"/>
    <cellStyle name="Comma 3 18 5 3" xfId="23512"/>
    <cellStyle name="Comma 3 18 5 4" xfId="33526"/>
    <cellStyle name="Comma 3 18 5 5" xfId="38992"/>
    <cellStyle name="Comma 3 18 6" xfId="5778"/>
    <cellStyle name="Comma 3 18 6 2" xfId="15660"/>
    <cellStyle name="Comma 3 18 6 3" xfId="25580"/>
    <cellStyle name="Comma 3 18 6 4" xfId="46620"/>
    <cellStyle name="Comma 3 18 7" xfId="8248"/>
    <cellStyle name="Comma 3 18 7 2" xfId="18130"/>
    <cellStyle name="Comma 3 18 7 3" xfId="28050"/>
    <cellStyle name="Comma 3 18 7 4" xfId="49090"/>
    <cellStyle name="Comma 3 18 8" xfId="10726"/>
    <cellStyle name="Comma 3 18 8 2" xfId="41686"/>
    <cellStyle name="Comma 3 18 9" xfId="20646"/>
    <cellStyle name="Comma 3 19" xfId="460"/>
    <cellStyle name="Comma 3 19 10" xfId="36395"/>
    <cellStyle name="Comma 3 19 2" xfId="1729"/>
    <cellStyle name="Comma 3 19 2 2" xfId="4492"/>
    <cellStyle name="Comma 3 19 2 2 2" xfId="14374"/>
    <cellStyle name="Comma 3 19 2 2 2 2" xfId="45334"/>
    <cellStyle name="Comma 3 19 2 2 3" xfId="24294"/>
    <cellStyle name="Comma 3 19 2 2 4" xfId="34707"/>
    <cellStyle name="Comma 3 19 2 2 5" xfId="40172"/>
    <cellStyle name="Comma 3 19 2 3" xfId="6958"/>
    <cellStyle name="Comma 3 19 2 3 2" xfId="16840"/>
    <cellStyle name="Comma 3 19 2 3 3" xfId="26760"/>
    <cellStyle name="Comma 3 19 2 3 4" xfId="47800"/>
    <cellStyle name="Comma 3 19 2 4" xfId="9428"/>
    <cellStyle name="Comma 3 19 2 4 2" xfId="19310"/>
    <cellStyle name="Comma 3 19 2 4 3" xfId="29230"/>
    <cellStyle name="Comma 3 19 2 4 4" xfId="50270"/>
    <cellStyle name="Comma 3 19 2 5" xfId="11906"/>
    <cellStyle name="Comma 3 19 2 5 2" xfId="42866"/>
    <cellStyle name="Comma 3 19 2 6" xfId="21826"/>
    <cellStyle name="Comma 3 19 2 7" xfId="31931"/>
    <cellStyle name="Comma 3 19 2 8" xfId="37397"/>
    <cellStyle name="Comma 3 19 3" xfId="2797"/>
    <cellStyle name="Comma 3 19 3 2" xfId="5265"/>
    <cellStyle name="Comma 3 19 3 2 2" xfId="15147"/>
    <cellStyle name="Comma 3 19 3 2 2 2" xfId="46107"/>
    <cellStyle name="Comma 3 19 3 2 3" xfId="25067"/>
    <cellStyle name="Comma 3 19 3 2 4" xfId="35481"/>
    <cellStyle name="Comma 3 19 3 2 5" xfId="40945"/>
    <cellStyle name="Comma 3 19 3 3" xfId="7731"/>
    <cellStyle name="Comma 3 19 3 3 2" xfId="17613"/>
    <cellStyle name="Comma 3 19 3 3 3" xfId="27533"/>
    <cellStyle name="Comma 3 19 3 3 4" xfId="48573"/>
    <cellStyle name="Comma 3 19 3 4" xfId="10201"/>
    <cellStyle name="Comma 3 19 3 4 2" xfId="20083"/>
    <cellStyle name="Comma 3 19 3 4 3" xfId="30003"/>
    <cellStyle name="Comma 3 19 3 4 4" xfId="51043"/>
    <cellStyle name="Comma 3 19 3 5" xfId="12679"/>
    <cellStyle name="Comma 3 19 3 5 2" xfId="43639"/>
    <cellStyle name="Comma 3 19 3 6" xfId="22599"/>
    <cellStyle name="Comma 3 19 3 7" xfId="32931"/>
    <cellStyle name="Comma 3 19 3 8" xfId="38397"/>
    <cellStyle name="Comma 3 19 4" xfId="3712"/>
    <cellStyle name="Comma 3 19 4 2" xfId="13594"/>
    <cellStyle name="Comma 3 19 4 2 2" xfId="44554"/>
    <cellStyle name="Comma 3 19 4 3" xfId="23514"/>
    <cellStyle name="Comma 3 19 4 4" xfId="33563"/>
    <cellStyle name="Comma 3 19 4 5" xfId="39029"/>
    <cellStyle name="Comma 3 19 5" xfId="5815"/>
    <cellStyle name="Comma 3 19 5 2" xfId="15697"/>
    <cellStyle name="Comma 3 19 5 3" xfId="25617"/>
    <cellStyle name="Comma 3 19 5 4" xfId="46657"/>
    <cellStyle name="Comma 3 19 6" xfId="8285"/>
    <cellStyle name="Comma 3 19 6 2" xfId="18167"/>
    <cellStyle name="Comma 3 19 6 3" xfId="28087"/>
    <cellStyle name="Comma 3 19 6 4" xfId="49127"/>
    <cellStyle name="Comma 3 19 7" xfId="10763"/>
    <cellStyle name="Comma 3 19 7 2" xfId="41723"/>
    <cellStyle name="Comma 3 19 8" xfId="20683"/>
    <cellStyle name="Comma 3 19 9" xfId="30929"/>
    <cellStyle name="Comma 3 2" xfId="30"/>
    <cellStyle name="Comma 3 2 10" xfId="428"/>
    <cellStyle name="Comma 3 2 10 10" xfId="36401"/>
    <cellStyle name="Comma 3 2 10 11" xfId="51424"/>
    <cellStyle name="Comma 3 2 10 12" xfId="52096"/>
    <cellStyle name="Comma 3 2 10 2" xfId="1697"/>
    <cellStyle name="Comma 3 2 10 2 10" xfId="52320"/>
    <cellStyle name="Comma 3 2 10 2 2" xfId="4460"/>
    <cellStyle name="Comma 3 2 10 2 2 2" xfId="14342"/>
    <cellStyle name="Comma 3 2 10 2 2 2 2" xfId="45302"/>
    <cellStyle name="Comma 3 2 10 2 2 3" xfId="24262"/>
    <cellStyle name="Comma 3 2 10 2 2 4" xfId="34675"/>
    <cellStyle name="Comma 3 2 10 2 2 5" xfId="40140"/>
    <cellStyle name="Comma 3 2 10 2 3" xfId="6926"/>
    <cellStyle name="Comma 3 2 10 2 3 2" xfId="16808"/>
    <cellStyle name="Comma 3 2 10 2 3 3" xfId="26728"/>
    <cellStyle name="Comma 3 2 10 2 3 4" xfId="47768"/>
    <cellStyle name="Comma 3 2 10 2 4" xfId="9396"/>
    <cellStyle name="Comma 3 2 10 2 4 2" xfId="19278"/>
    <cellStyle name="Comma 3 2 10 2 4 3" xfId="29198"/>
    <cellStyle name="Comma 3 2 10 2 4 4" xfId="50238"/>
    <cellStyle name="Comma 3 2 10 2 5" xfId="11874"/>
    <cellStyle name="Comma 3 2 10 2 5 2" xfId="42834"/>
    <cellStyle name="Comma 3 2 10 2 6" xfId="21794"/>
    <cellStyle name="Comma 3 2 10 2 7" xfId="31937"/>
    <cellStyle name="Comma 3 2 10 2 8" xfId="37403"/>
    <cellStyle name="Comma 3 2 10 2 9" xfId="51649"/>
    <cellStyle name="Comma 3 2 10 3" xfId="2765"/>
    <cellStyle name="Comma 3 2 10 3 10" xfId="52544"/>
    <cellStyle name="Comma 3 2 10 3 2" xfId="5233"/>
    <cellStyle name="Comma 3 2 10 3 2 2" xfId="15115"/>
    <cellStyle name="Comma 3 2 10 3 2 2 2" xfId="46075"/>
    <cellStyle name="Comma 3 2 10 3 2 3" xfId="25035"/>
    <cellStyle name="Comma 3 2 10 3 2 4" xfId="35449"/>
    <cellStyle name="Comma 3 2 10 3 2 5" xfId="40913"/>
    <cellStyle name="Comma 3 2 10 3 3" xfId="7699"/>
    <cellStyle name="Comma 3 2 10 3 3 2" xfId="17581"/>
    <cellStyle name="Comma 3 2 10 3 3 3" xfId="27501"/>
    <cellStyle name="Comma 3 2 10 3 3 4" xfId="48541"/>
    <cellStyle name="Comma 3 2 10 3 4" xfId="10169"/>
    <cellStyle name="Comma 3 2 10 3 4 2" xfId="20051"/>
    <cellStyle name="Comma 3 2 10 3 4 3" xfId="29971"/>
    <cellStyle name="Comma 3 2 10 3 4 4" xfId="51011"/>
    <cellStyle name="Comma 3 2 10 3 5" xfId="12647"/>
    <cellStyle name="Comma 3 2 10 3 5 2" xfId="43607"/>
    <cellStyle name="Comma 3 2 10 3 6" xfId="22567"/>
    <cellStyle name="Comma 3 2 10 3 7" xfId="32937"/>
    <cellStyle name="Comma 3 2 10 3 8" xfId="38403"/>
    <cellStyle name="Comma 3 2 10 3 9" xfId="51874"/>
    <cellStyle name="Comma 3 2 10 4" xfId="3718"/>
    <cellStyle name="Comma 3 2 10 4 2" xfId="13600"/>
    <cellStyle name="Comma 3 2 10 4 2 2" xfId="44560"/>
    <cellStyle name="Comma 3 2 10 4 3" xfId="23520"/>
    <cellStyle name="Comma 3 2 10 4 4" xfId="33531"/>
    <cellStyle name="Comma 3 2 10 4 5" xfId="38997"/>
    <cellStyle name="Comma 3 2 10 5" xfId="5783"/>
    <cellStyle name="Comma 3 2 10 5 2" xfId="15665"/>
    <cellStyle name="Comma 3 2 10 5 2 2" xfId="46625"/>
    <cellStyle name="Comma 3 2 10 5 3" xfId="25585"/>
    <cellStyle name="Comma 3 2 10 5 4" xfId="41316"/>
    <cellStyle name="Comma 3 2 10 6" xfId="8253"/>
    <cellStyle name="Comma 3 2 10 6 2" xfId="18135"/>
    <cellStyle name="Comma 3 2 10 6 3" xfId="28055"/>
    <cellStyle name="Comma 3 2 10 6 4" xfId="49095"/>
    <cellStyle name="Comma 3 2 10 7" xfId="10731"/>
    <cellStyle name="Comma 3 2 10 7 2" xfId="41691"/>
    <cellStyle name="Comma 3 2 10 8" xfId="20651"/>
    <cellStyle name="Comma 3 2 10 9" xfId="30935"/>
    <cellStyle name="Comma 3 2 11" xfId="465"/>
    <cellStyle name="Comma 3 2 11 10" xfId="36636"/>
    <cellStyle name="Comma 3 2 11 11" xfId="51441"/>
    <cellStyle name="Comma 3 2 11 12" xfId="52113"/>
    <cellStyle name="Comma 3 2 11 2" xfId="1734"/>
    <cellStyle name="Comma 3 2 11 2 2" xfId="4497"/>
    <cellStyle name="Comma 3 2 11 2 2 2" xfId="14379"/>
    <cellStyle name="Comma 3 2 11 2 2 2 2" xfId="45339"/>
    <cellStyle name="Comma 3 2 11 2 2 3" xfId="24299"/>
    <cellStyle name="Comma 3 2 11 2 2 4" xfId="34712"/>
    <cellStyle name="Comma 3 2 11 2 2 5" xfId="40177"/>
    <cellStyle name="Comma 3 2 11 2 3" xfId="6963"/>
    <cellStyle name="Comma 3 2 11 2 3 2" xfId="16845"/>
    <cellStyle name="Comma 3 2 11 2 3 3" xfId="26765"/>
    <cellStyle name="Comma 3 2 11 2 3 4" xfId="47805"/>
    <cellStyle name="Comma 3 2 11 2 4" xfId="9433"/>
    <cellStyle name="Comma 3 2 11 2 4 2" xfId="19315"/>
    <cellStyle name="Comma 3 2 11 2 4 3" xfId="29235"/>
    <cellStyle name="Comma 3 2 11 2 4 4" xfId="50275"/>
    <cellStyle name="Comma 3 2 11 2 5" xfId="11911"/>
    <cellStyle name="Comma 3 2 11 2 5 2" xfId="42871"/>
    <cellStyle name="Comma 3 2 11 2 6" xfId="21831"/>
    <cellStyle name="Comma 3 2 11 2 7" xfId="32172"/>
    <cellStyle name="Comma 3 2 11 2 8" xfId="37638"/>
    <cellStyle name="Comma 3 2 11 3" xfId="2802"/>
    <cellStyle name="Comma 3 2 11 3 2" xfId="5270"/>
    <cellStyle name="Comma 3 2 11 3 2 2" xfId="15152"/>
    <cellStyle name="Comma 3 2 11 3 2 2 2" xfId="46112"/>
    <cellStyle name="Comma 3 2 11 3 2 3" xfId="25072"/>
    <cellStyle name="Comma 3 2 11 3 2 4" xfId="35486"/>
    <cellStyle name="Comma 3 2 11 3 2 5" xfId="40950"/>
    <cellStyle name="Comma 3 2 11 3 3" xfId="7736"/>
    <cellStyle name="Comma 3 2 11 3 3 2" xfId="17618"/>
    <cellStyle name="Comma 3 2 11 3 3 3" xfId="27538"/>
    <cellStyle name="Comma 3 2 11 3 3 4" xfId="48578"/>
    <cellStyle name="Comma 3 2 11 3 4" xfId="10206"/>
    <cellStyle name="Comma 3 2 11 3 4 2" xfId="20088"/>
    <cellStyle name="Comma 3 2 11 3 4 3" xfId="30008"/>
    <cellStyle name="Comma 3 2 11 3 4 4" xfId="51048"/>
    <cellStyle name="Comma 3 2 11 3 5" xfId="12684"/>
    <cellStyle name="Comma 3 2 11 3 5 2" xfId="43644"/>
    <cellStyle name="Comma 3 2 11 3 6" xfId="22604"/>
    <cellStyle name="Comma 3 2 11 3 7" xfId="33172"/>
    <cellStyle name="Comma 3 2 11 3 8" xfId="38638"/>
    <cellStyle name="Comma 3 2 11 4" xfId="3953"/>
    <cellStyle name="Comma 3 2 11 4 2" xfId="13835"/>
    <cellStyle name="Comma 3 2 11 4 2 2" xfId="44795"/>
    <cellStyle name="Comma 3 2 11 4 3" xfId="23755"/>
    <cellStyle name="Comma 3 2 11 4 4" xfId="33568"/>
    <cellStyle name="Comma 3 2 11 4 5" xfId="39034"/>
    <cellStyle name="Comma 3 2 11 5" xfId="5820"/>
    <cellStyle name="Comma 3 2 11 5 2" xfId="15702"/>
    <cellStyle name="Comma 3 2 11 5 3" xfId="25622"/>
    <cellStyle name="Comma 3 2 11 5 4" xfId="46662"/>
    <cellStyle name="Comma 3 2 11 6" xfId="8290"/>
    <cellStyle name="Comma 3 2 11 6 2" xfId="18172"/>
    <cellStyle name="Comma 3 2 11 6 3" xfId="28092"/>
    <cellStyle name="Comma 3 2 11 6 4" xfId="49132"/>
    <cellStyle name="Comma 3 2 11 7" xfId="10768"/>
    <cellStyle name="Comma 3 2 11 7 2" xfId="41728"/>
    <cellStyle name="Comma 3 2 11 8" xfId="20688"/>
    <cellStyle name="Comma 3 2 11 9" xfId="31170"/>
    <cellStyle name="Comma 3 2 12" xfId="500"/>
    <cellStyle name="Comma 3 2 12 10" xfId="36642"/>
    <cellStyle name="Comma 3 2 12 11" xfId="51666"/>
    <cellStyle name="Comma 3 2 12 12" xfId="52337"/>
    <cellStyle name="Comma 3 2 12 2" xfId="1769"/>
    <cellStyle name="Comma 3 2 12 2 2" xfId="4532"/>
    <cellStyle name="Comma 3 2 12 2 2 2" xfId="14414"/>
    <cellStyle name="Comma 3 2 12 2 2 3" xfId="24334"/>
    <cellStyle name="Comma 3 2 12 2 2 4" xfId="45374"/>
    <cellStyle name="Comma 3 2 12 2 3" xfId="6998"/>
    <cellStyle name="Comma 3 2 12 2 3 2" xfId="16880"/>
    <cellStyle name="Comma 3 2 12 2 3 3" xfId="26800"/>
    <cellStyle name="Comma 3 2 12 2 3 4" xfId="47840"/>
    <cellStyle name="Comma 3 2 12 2 4" xfId="9468"/>
    <cellStyle name="Comma 3 2 12 2 4 2" xfId="19350"/>
    <cellStyle name="Comma 3 2 12 2 4 3" xfId="29270"/>
    <cellStyle name="Comma 3 2 12 2 4 4" xfId="50310"/>
    <cellStyle name="Comma 3 2 12 2 5" xfId="11946"/>
    <cellStyle name="Comma 3 2 12 2 5 2" xfId="42906"/>
    <cellStyle name="Comma 3 2 12 2 6" xfId="21866"/>
    <cellStyle name="Comma 3 2 12 2 7" xfId="34747"/>
    <cellStyle name="Comma 3 2 12 2 8" xfId="40212"/>
    <cellStyle name="Comma 3 2 12 3" xfId="2837"/>
    <cellStyle name="Comma 3 2 12 3 2" xfId="5305"/>
    <cellStyle name="Comma 3 2 12 3 2 2" xfId="15187"/>
    <cellStyle name="Comma 3 2 12 3 2 3" xfId="25107"/>
    <cellStyle name="Comma 3 2 12 3 2 4" xfId="46147"/>
    <cellStyle name="Comma 3 2 12 3 3" xfId="7771"/>
    <cellStyle name="Comma 3 2 12 3 3 2" xfId="17653"/>
    <cellStyle name="Comma 3 2 12 3 3 3" xfId="27573"/>
    <cellStyle name="Comma 3 2 12 3 3 4" xfId="48613"/>
    <cellStyle name="Comma 3 2 12 3 4" xfId="10241"/>
    <cellStyle name="Comma 3 2 12 3 4 2" xfId="20123"/>
    <cellStyle name="Comma 3 2 12 3 4 3" xfId="30043"/>
    <cellStyle name="Comma 3 2 12 3 4 4" xfId="51083"/>
    <cellStyle name="Comma 3 2 12 3 5" xfId="12719"/>
    <cellStyle name="Comma 3 2 12 3 5 2" xfId="43679"/>
    <cellStyle name="Comma 3 2 12 3 6" xfId="22639"/>
    <cellStyle name="Comma 3 2 12 3 7" xfId="35521"/>
    <cellStyle name="Comma 3 2 12 3 8" xfId="40985"/>
    <cellStyle name="Comma 3 2 12 4" xfId="4096"/>
    <cellStyle name="Comma 3 2 12 4 2" xfId="13978"/>
    <cellStyle name="Comma 3 2 12 4 2 2" xfId="44938"/>
    <cellStyle name="Comma 3 2 12 4 3" xfId="23898"/>
    <cellStyle name="Comma 3 2 12 4 4" xfId="33603"/>
    <cellStyle name="Comma 3 2 12 4 5" xfId="39069"/>
    <cellStyle name="Comma 3 2 12 5" xfId="5855"/>
    <cellStyle name="Comma 3 2 12 5 2" xfId="15737"/>
    <cellStyle name="Comma 3 2 12 5 3" xfId="25657"/>
    <cellStyle name="Comma 3 2 12 5 4" xfId="46697"/>
    <cellStyle name="Comma 3 2 12 6" xfId="8325"/>
    <cellStyle name="Comma 3 2 12 6 2" xfId="18207"/>
    <cellStyle name="Comma 3 2 12 6 3" xfId="28127"/>
    <cellStyle name="Comma 3 2 12 6 4" xfId="49167"/>
    <cellStyle name="Comma 3 2 12 7" xfId="10803"/>
    <cellStyle name="Comma 3 2 12 7 2" xfId="41763"/>
    <cellStyle name="Comma 3 2 12 8" xfId="20723"/>
    <cellStyle name="Comma 3 2 12 9" xfId="31176"/>
    <cellStyle name="Comma 3 2 13" xfId="523"/>
    <cellStyle name="Comma 3 2 13 10" xfId="36650"/>
    <cellStyle name="Comma 3 2 13 2" xfId="1777"/>
    <cellStyle name="Comma 3 2 13 2 2" xfId="4540"/>
    <cellStyle name="Comma 3 2 13 2 2 2" xfId="14422"/>
    <cellStyle name="Comma 3 2 13 2 2 3" xfId="24342"/>
    <cellStyle name="Comma 3 2 13 2 2 4" xfId="45382"/>
    <cellStyle name="Comma 3 2 13 2 3" xfId="7006"/>
    <cellStyle name="Comma 3 2 13 2 3 2" xfId="16888"/>
    <cellStyle name="Comma 3 2 13 2 3 3" xfId="26808"/>
    <cellStyle name="Comma 3 2 13 2 3 4" xfId="47848"/>
    <cellStyle name="Comma 3 2 13 2 4" xfId="9476"/>
    <cellStyle name="Comma 3 2 13 2 4 2" xfId="19358"/>
    <cellStyle name="Comma 3 2 13 2 4 3" xfId="29278"/>
    <cellStyle name="Comma 3 2 13 2 4 4" xfId="50318"/>
    <cellStyle name="Comma 3 2 13 2 5" xfId="11954"/>
    <cellStyle name="Comma 3 2 13 2 5 2" xfId="42914"/>
    <cellStyle name="Comma 3 2 13 2 6" xfId="21874"/>
    <cellStyle name="Comma 3 2 13 2 7" xfId="34755"/>
    <cellStyle name="Comma 3 2 13 2 8" xfId="40220"/>
    <cellStyle name="Comma 3 2 13 3" xfId="2845"/>
    <cellStyle name="Comma 3 2 13 3 2" xfId="5313"/>
    <cellStyle name="Comma 3 2 13 3 2 2" xfId="15195"/>
    <cellStyle name="Comma 3 2 13 3 2 3" xfId="25115"/>
    <cellStyle name="Comma 3 2 13 3 2 4" xfId="46155"/>
    <cellStyle name="Comma 3 2 13 3 3" xfId="7779"/>
    <cellStyle name="Comma 3 2 13 3 3 2" xfId="17661"/>
    <cellStyle name="Comma 3 2 13 3 3 3" xfId="27581"/>
    <cellStyle name="Comma 3 2 13 3 3 4" xfId="48621"/>
    <cellStyle name="Comma 3 2 13 3 4" xfId="10249"/>
    <cellStyle name="Comma 3 2 13 3 4 2" xfId="20131"/>
    <cellStyle name="Comma 3 2 13 3 4 3" xfId="30051"/>
    <cellStyle name="Comma 3 2 13 3 4 4" xfId="51091"/>
    <cellStyle name="Comma 3 2 13 3 5" xfId="12727"/>
    <cellStyle name="Comma 3 2 13 3 5 2" xfId="43687"/>
    <cellStyle name="Comma 3 2 13 3 6" xfId="22647"/>
    <cellStyle name="Comma 3 2 13 3 7" xfId="35529"/>
    <cellStyle name="Comma 3 2 13 3 8" xfId="40993"/>
    <cellStyle name="Comma 3 2 13 4" xfId="3990"/>
    <cellStyle name="Comma 3 2 13 4 2" xfId="13872"/>
    <cellStyle name="Comma 3 2 13 4 2 2" xfId="44832"/>
    <cellStyle name="Comma 3 2 13 4 3" xfId="23792"/>
    <cellStyle name="Comma 3 2 13 4 4" xfId="33612"/>
    <cellStyle name="Comma 3 2 13 4 5" xfId="39077"/>
    <cellStyle name="Comma 3 2 13 5" xfId="5863"/>
    <cellStyle name="Comma 3 2 13 5 2" xfId="15745"/>
    <cellStyle name="Comma 3 2 13 5 3" xfId="25665"/>
    <cellStyle name="Comma 3 2 13 5 4" xfId="46705"/>
    <cellStyle name="Comma 3 2 13 6" xfId="8333"/>
    <cellStyle name="Comma 3 2 13 6 2" xfId="18215"/>
    <cellStyle name="Comma 3 2 13 6 3" xfId="28135"/>
    <cellStyle name="Comma 3 2 13 6 4" xfId="49175"/>
    <cellStyle name="Comma 3 2 13 7" xfId="10811"/>
    <cellStyle name="Comma 3 2 13 7 2" xfId="41771"/>
    <cellStyle name="Comma 3 2 13 8" xfId="20731"/>
    <cellStyle name="Comma 3 2 13 9" xfId="31184"/>
    <cellStyle name="Comma 3 2 14" xfId="643"/>
    <cellStyle name="Comma 3 2 14 2" xfId="20260"/>
    <cellStyle name="Comma 3 2 14 3" xfId="32184"/>
    <cellStyle name="Comma 3 2 14 4" xfId="37650"/>
    <cellStyle name="Comma 3 2 15" xfId="707"/>
    <cellStyle name="Comma 3 2 15 10" xfId="39150"/>
    <cellStyle name="Comma 3 2 15 2" xfId="1850"/>
    <cellStyle name="Comma 3 2 15 2 2" xfId="4613"/>
    <cellStyle name="Comma 3 2 15 2 2 2" xfId="14495"/>
    <cellStyle name="Comma 3 2 15 2 2 3" xfId="24415"/>
    <cellStyle name="Comma 3 2 15 2 2 4" xfId="45455"/>
    <cellStyle name="Comma 3 2 15 2 3" xfId="7079"/>
    <cellStyle name="Comma 3 2 15 2 3 2" xfId="16961"/>
    <cellStyle name="Comma 3 2 15 2 3 3" xfId="26881"/>
    <cellStyle name="Comma 3 2 15 2 3 4" xfId="47921"/>
    <cellStyle name="Comma 3 2 15 2 4" xfId="9549"/>
    <cellStyle name="Comma 3 2 15 2 4 2" xfId="19431"/>
    <cellStyle name="Comma 3 2 15 2 4 3" xfId="29351"/>
    <cellStyle name="Comma 3 2 15 2 4 4" xfId="50391"/>
    <cellStyle name="Comma 3 2 15 2 5" xfId="12027"/>
    <cellStyle name="Comma 3 2 15 2 5 2" xfId="42987"/>
    <cellStyle name="Comma 3 2 15 2 6" xfId="21947"/>
    <cellStyle name="Comma 3 2 15 2 7" xfId="34828"/>
    <cellStyle name="Comma 3 2 15 2 8" xfId="40293"/>
    <cellStyle name="Comma 3 2 15 3" xfId="2918"/>
    <cellStyle name="Comma 3 2 15 3 2" xfId="5386"/>
    <cellStyle name="Comma 3 2 15 3 2 2" xfId="15268"/>
    <cellStyle name="Comma 3 2 15 3 2 3" xfId="25188"/>
    <cellStyle name="Comma 3 2 15 3 2 4" xfId="46228"/>
    <cellStyle name="Comma 3 2 15 3 3" xfId="7852"/>
    <cellStyle name="Comma 3 2 15 3 3 2" xfId="17734"/>
    <cellStyle name="Comma 3 2 15 3 3 3" xfId="27654"/>
    <cellStyle name="Comma 3 2 15 3 3 4" xfId="48694"/>
    <cellStyle name="Comma 3 2 15 3 4" xfId="10322"/>
    <cellStyle name="Comma 3 2 15 3 4 2" xfId="20204"/>
    <cellStyle name="Comma 3 2 15 3 4 3" xfId="30124"/>
    <cellStyle name="Comma 3 2 15 3 4 4" xfId="51164"/>
    <cellStyle name="Comma 3 2 15 3 5" xfId="12800"/>
    <cellStyle name="Comma 3 2 15 3 5 2" xfId="43760"/>
    <cellStyle name="Comma 3 2 15 3 6" xfId="22720"/>
    <cellStyle name="Comma 3 2 15 3 7" xfId="35602"/>
    <cellStyle name="Comma 3 2 15 3 8" xfId="41066"/>
    <cellStyle name="Comma 3 2 15 4" xfId="3984"/>
    <cellStyle name="Comma 3 2 15 4 2" xfId="13866"/>
    <cellStyle name="Comma 3 2 15 4 3" xfId="23786"/>
    <cellStyle name="Comma 3 2 15 4 4" xfId="44826"/>
    <cellStyle name="Comma 3 2 15 5" xfId="5936"/>
    <cellStyle name="Comma 3 2 15 5 2" xfId="15818"/>
    <cellStyle name="Comma 3 2 15 5 3" xfId="25738"/>
    <cellStyle name="Comma 3 2 15 5 4" xfId="46778"/>
    <cellStyle name="Comma 3 2 15 6" xfId="8406"/>
    <cellStyle name="Comma 3 2 15 6 2" xfId="18288"/>
    <cellStyle name="Comma 3 2 15 6 3" xfId="28208"/>
    <cellStyle name="Comma 3 2 15 6 4" xfId="49248"/>
    <cellStyle name="Comma 3 2 15 7" xfId="10884"/>
    <cellStyle name="Comma 3 2 15 7 2" xfId="41844"/>
    <cellStyle name="Comma 3 2 15 8" xfId="20804"/>
    <cellStyle name="Comma 3 2 15 9" xfId="33685"/>
    <cellStyle name="Comma 3 2 16" xfId="742"/>
    <cellStyle name="Comma 3 2 16 10" xfId="39185"/>
    <cellStyle name="Comma 3 2 16 2" xfId="1885"/>
    <cellStyle name="Comma 3 2 16 2 2" xfId="4648"/>
    <cellStyle name="Comma 3 2 16 2 2 2" xfId="14530"/>
    <cellStyle name="Comma 3 2 16 2 2 3" xfId="24450"/>
    <cellStyle name="Comma 3 2 16 2 2 4" xfId="45490"/>
    <cellStyle name="Comma 3 2 16 2 3" xfId="7114"/>
    <cellStyle name="Comma 3 2 16 2 3 2" xfId="16996"/>
    <cellStyle name="Comma 3 2 16 2 3 3" xfId="26916"/>
    <cellStyle name="Comma 3 2 16 2 3 4" xfId="47956"/>
    <cellStyle name="Comma 3 2 16 2 4" xfId="9584"/>
    <cellStyle name="Comma 3 2 16 2 4 2" xfId="19466"/>
    <cellStyle name="Comma 3 2 16 2 4 3" xfId="29386"/>
    <cellStyle name="Comma 3 2 16 2 4 4" xfId="50426"/>
    <cellStyle name="Comma 3 2 16 2 5" xfId="12062"/>
    <cellStyle name="Comma 3 2 16 2 5 2" xfId="43022"/>
    <cellStyle name="Comma 3 2 16 2 6" xfId="21982"/>
    <cellStyle name="Comma 3 2 16 2 7" xfId="34863"/>
    <cellStyle name="Comma 3 2 16 2 8" xfId="40328"/>
    <cellStyle name="Comma 3 2 16 3" xfId="2953"/>
    <cellStyle name="Comma 3 2 16 3 2" xfId="5421"/>
    <cellStyle name="Comma 3 2 16 3 2 2" xfId="15303"/>
    <cellStyle name="Comma 3 2 16 3 2 3" xfId="25223"/>
    <cellStyle name="Comma 3 2 16 3 2 4" xfId="46263"/>
    <cellStyle name="Comma 3 2 16 3 3" xfId="7887"/>
    <cellStyle name="Comma 3 2 16 3 3 2" xfId="17769"/>
    <cellStyle name="Comma 3 2 16 3 3 3" xfId="27689"/>
    <cellStyle name="Comma 3 2 16 3 3 4" xfId="48729"/>
    <cellStyle name="Comma 3 2 16 3 4" xfId="10357"/>
    <cellStyle name="Comma 3 2 16 3 4 2" xfId="20239"/>
    <cellStyle name="Comma 3 2 16 3 4 3" xfId="30159"/>
    <cellStyle name="Comma 3 2 16 3 4 4" xfId="51199"/>
    <cellStyle name="Comma 3 2 16 3 5" xfId="12835"/>
    <cellStyle name="Comma 3 2 16 3 5 2" xfId="43795"/>
    <cellStyle name="Comma 3 2 16 3 6" xfId="22755"/>
    <cellStyle name="Comma 3 2 16 3 7" xfId="35637"/>
    <cellStyle name="Comma 3 2 16 3 8" xfId="41101"/>
    <cellStyle name="Comma 3 2 16 4" xfId="3973"/>
    <cellStyle name="Comma 3 2 16 4 2" xfId="13855"/>
    <cellStyle name="Comma 3 2 16 4 3" xfId="23775"/>
    <cellStyle name="Comma 3 2 16 4 4" xfId="44815"/>
    <cellStyle name="Comma 3 2 16 5" xfId="5971"/>
    <cellStyle name="Comma 3 2 16 5 2" xfId="15853"/>
    <cellStyle name="Comma 3 2 16 5 3" xfId="25773"/>
    <cellStyle name="Comma 3 2 16 5 4" xfId="46813"/>
    <cellStyle name="Comma 3 2 16 6" xfId="8441"/>
    <cellStyle name="Comma 3 2 16 6 2" xfId="18323"/>
    <cellStyle name="Comma 3 2 16 6 3" xfId="28243"/>
    <cellStyle name="Comma 3 2 16 6 4" xfId="49283"/>
    <cellStyle name="Comma 3 2 16 7" xfId="10919"/>
    <cellStyle name="Comma 3 2 16 7 2" xfId="41879"/>
    <cellStyle name="Comma 3 2 16 8" xfId="20839"/>
    <cellStyle name="Comma 3 2 16 9" xfId="33720"/>
    <cellStyle name="Comma 3 2 17" xfId="748"/>
    <cellStyle name="Comma 3 2 17 2" xfId="3955"/>
    <cellStyle name="Comma 3 2 17 2 2" xfId="13837"/>
    <cellStyle name="Comma 3 2 17 2 3" xfId="23757"/>
    <cellStyle name="Comma 3 2 17 2 4" xfId="44797"/>
    <cellStyle name="Comma 3 2 17 3" xfId="5977"/>
    <cellStyle name="Comma 3 2 17 3 2" xfId="15859"/>
    <cellStyle name="Comma 3 2 17 3 3" xfId="25779"/>
    <cellStyle name="Comma 3 2 17 3 4" xfId="46819"/>
    <cellStyle name="Comma 3 2 17 4" xfId="8447"/>
    <cellStyle name="Comma 3 2 17 4 2" xfId="18329"/>
    <cellStyle name="Comma 3 2 17 4 3" xfId="28249"/>
    <cellStyle name="Comma 3 2 17 4 4" xfId="49289"/>
    <cellStyle name="Comma 3 2 17 5" xfId="10925"/>
    <cellStyle name="Comma 3 2 17 5 2" xfId="41885"/>
    <cellStyle name="Comma 3 2 17 6" xfId="20845"/>
    <cellStyle name="Comma 3 2 17 7" xfId="33726"/>
    <cellStyle name="Comma 3 2 17 8" xfId="39191"/>
    <cellStyle name="Comma 3 2 18" xfId="1346"/>
    <cellStyle name="Comma 3 2 18 2" xfId="4109"/>
    <cellStyle name="Comma 3 2 18 2 2" xfId="13991"/>
    <cellStyle name="Comma 3 2 18 2 3" xfId="23911"/>
    <cellStyle name="Comma 3 2 18 2 4" xfId="44951"/>
    <cellStyle name="Comma 3 2 18 3" xfId="6575"/>
    <cellStyle name="Comma 3 2 18 3 2" xfId="16457"/>
    <cellStyle name="Comma 3 2 18 3 3" xfId="26377"/>
    <cellStyle name="Comma 3 2 18 3 4" xfId="47417"/>
    <cellStyle name="Comma 3 2 18 4" xfId="9045"/>
    <cellStyle name="Comma 3 2 18 4 2" xfId="18927"/>
    <cellStyle name="Comma 3 2 18 4 3" xfId="28847"/>
    <cellStyle name="Comma 3 2 18 4 4" xfId="49887"/>
    <cellStyle name="Comma 3 2 18 5" xfId="11523"/>
    <cellStyle name="Comma 3 2 18 5 2" xfId="42483"/>
    <cellStyle name="Comma 3 2 18 6" xfId="21443"/>
    <cellStyle name="Comma 3 2 18 7" xfId="34324"/>
    <cellStyle name="Comma 3 2 18 8" xfId="39789"/>
    <cellStyle name="Comma 3 2 19" xfId="2414"/>
    <cellStyle name="Comma 3 2 19 2" xfId="4882"/>
    <cellStyle name="Comma 3 2 19 2 2" xfId="14764"/>
    <cellStyle name="Comma 3 2 19 2 3" xfId="24684"/>
    <cellStyle name="Comma 3 2 19 2 4" xfId="45724"/>
    <cellStyle name="Comma 3 2 19 3" xfId="7348"/>
    <cellStyle name="Comma 3 2 19 3 2" xfId="17230"/>
    <cellStyle name="Comma 3 2 19 3 3" xfId="27150"/>
    <cellStyle name="Comma 3 2 19 3 4" xfId="48190"/>
    <cellStyle name="Comma 3 2 19 4" xfId="9818"/>
    <cellStyle name="Comma 3 2 19 4 2" xfId="19700"/>
    <cellStyle name="Comma 3 2 19 4 3" xfId="29620"/>
    <cellStyle name="Comma 3 2 19 4 4" xfId="50660"/>
    <cellStyle name="Comma 3 2 19 5" xfId="12296"/>
    <cellStyle name="Comma 3 2 19 5 2" xfId="43256"/>
    <cellStyle name="Comma 3 2 19 6" xfId="22216"/>
    <cellStyle name="Comma 3 2 19 7" xfId="35098"/>
    <cellStyle name="Comma 3 2 19 8" xfId="40562"/>
    <cellStyle name="Comma 3 2 2" xfId="155"/>
    <cellStyle name="Comma 3 2 2 10" xfId="7988"/>
    <cellStyle name="Comma 3 2 2 10 2" xfId="17870"/>
    <cellStyle name="Comma 3 2 2 10 3" xfId="27790"/>
    <cellStyle name="Comma 3 2 2 10 4" xfId="48830"/>
    <cellStyle name="Comma 3 2 2 11" xfId="10466"/>
    <cellStyle name="Comma 3 2 2 11 2" xfId="41426"/>
    <cellStyle name="Comma 3 2 2 12" xfId="20386"/>
    <cellStyle name="Comma 3 2 2 13" xfId="30228"/>
    <cellStyle name="Comma 3 2 2 14" xfId="35694"/>
    <cellStyle name="Comma 3 2 2 15" xfId="51226"/>
    <cellStyle name="Comma 3 2 2 16" xfId="51898"/>
    <cellStyle name="Comma 3 2 2 2" xfId="814"/>
    <cellStyle name="Comma 3 2 2 2 10" xfId="51916"/>
    <cellStyle name="Comma 3 2 2 2 2" xfId="3285"/>
    <cellStyle name="Comma 3 2 2 2 2 2" xfId="13167"/>
    <cellStyle name="Comma 3 2 2 2 2 2 2" xfId="41234"/>
    <cellStyle name="Comma 3 2 2 2 2 2 3" xfId="51567"/>
    <cellStyle name="Comma 3 2 2 2 2 2 4" xfId="52238"/>
    <cellStyle name="Comma 3 2 2 2 2 3" xfId="23087"/>
    <cellStyle name="Comma 3 2 2 2 2 3 2" xfId="44127"/>
    <cellStyle name="Comma 3 2 2 2 2 3 3" xfId="51792"/>
    <cellStyle name="Comma 3 2 2 2 2 3 4" xfId="52462"/>
    <cellStyle name="Comma 3 2 2 2 2 4" xfId="31504"/>
    <cellStyle name="Comma 3 2 2 2 2 5" xfId="36970"/>
    <cellStyle name="Comma 3 2 2 2 2 6" xfId="51342"/>
    <cellStyle name="Comma 3 2 2 2 2 7" xfId="52014"/>
    <cellStyle name="Comma 3 2 2 2 3" xfId="6043"/>
    <cellStyle name="Comma 3 2 2 2 3 2" xfId="15925"/>
    <cellStyle name="Comma 3 2 2 2 3 2 2" xfId="41270"/>
    <cellStyle name="Comma 3 2 2 2 3 2 3" xfId="51603"/>
    <cellStyle name="Comma 3 2 2 2 3 2 4" xfId="52274"/>
    <cellStyle name="Comma 3 2 2 2 3 3" xfId="25845"/>
    <cellStyle name="Comma 3 2 2 2 3 3 2" xfId="46885"/>
    <cellStyle name="Comma 3 2 2 2 3 3 3" xfId="51828"/>
    <cellStyle name="Comma 3 2 2 2 3 3 4" xfId="52498"/>
    <cellStyle name="Comma 3 2 2 2 3 4" xfId="32504"/>
    <cellStyle name="Comma 3 2 2 2 3 5" xfId="37970"/>
    <cellStyle name="Comma 3 2 2 2 3 6" xfId="51378"/>
    <cellStyle name="Comma 3 2 2 2 3 7" xfId="52050"/>
    <cellStyle name="Comma 3 2 2 2 4" xfId="8513"/>
    <cellStyle name="Comma 3 2 2 2 4 2" xfId="18395"/>
    <cellStyle name="Comma 3 2 2 2 4 2 2" xfId="41198"/>
    <cellStyle name="Comma 3 2 2 2 4 2 3" xfId="51531"/>
    <cellStyle name="Comma 3 2 2 2 4 2 4" xfId="52202"/>
    <cellStyle name="Comma 3 2 2 2 4 3" xfId="28315"/>
    <cellStyle name="Comma 3 2 2 2 4 3 2" xfId="49355"/>
    <cellStyle name="Comma 3 2 2 2 4 3 3" xfId="51756"/>
    <cellStyle name="Comma 3 2 2 2 4 3 4" xfId="52426"/>
    <cellStyle name="Comma 3 2 2 2 4 4" xfId="33792"/>
    <cellStyle name="Comma 3 2 2 2 4 5" xfId="39257"/>
    <cellStyle name="Comma 3 2 2 2 4 6" xfId="51306"/>
    <cellStyle name="Comma 3 2 2 2 4 7" xfId="51978"/>
    <cellStyle name="Comma 3 2 2 2 5" xfId="10991"/>
    <cellStyle name="Comma 3 2 2 2 5 2" xfId="41134"/>
    <cellStyle name="Comma 3 2 2 2 5 3" xfId="51469"/>
    <cellStyle name="Comma 3 2 2 2 5 4" xfId="52140"/>
    <cellStyle name="Comma 3 2 2 2 6" xfId="20911"/>
    <cellStyle name="Comma 3 2 2 2 6 2" xfId="41951"/>
    <cellStyle name="Comma 3 2 2 2 6 3" xfId="51694"/>
    <cellStyle name="Comma 3 2 2 2 6 4" xfId="52364"/>
    <cellStyle name="Comma 3 2 2 2 7" xfId="30502"/>
    <cellStyle name="Comma 3 2 2 2 8" xfId="35968"/>
    <cellStyle name="Comma 3 2 2 2 9" xfId="51244"/>
    <cellStyle name="Comma 3 2 2 3" xfId="815"/>
    <cellStyle name="Comma 3 2 2 3 10" xfId="51934"/>
    <cellStyle name="Comma 3 2 2 3 2" xfId="3522"/>
    <cellStyle name="Comma 3 2 2 3 2 2" xfId="13404"/>
    <cellStyle name="Comma 3 2 2 3 2 2 2" xfId="41288"/>
    <cellStyle name="Comma 3 2 2 3 2 2 3" xfId="51621"/>
    <cellStyle name="Comma 3 2 2 3 2 2 4" xfId="52292"/>
    <cellStyle name="Comma 3 2 2 3 2 3" xfId="23324"/>
    <cellStyle name="Comma 3 2 2 3 2 3 2" xfId="44364"/>
    <cellStyle name="Comma 3 2 2 3 2 3 3" xfId="51846"/>
    <cellStyle name="Comma 3 2 2 3 2 3 4" xfId="52516"/>
    <cellStyle name="Comma 3 2 2 3 2 4" xfId="31741"/>
    <cellStyle name="Comma 3 2 2 3 2 5" xfId="37207"/>
    <cellStyle name="Comma 3 2 2 3 2 6" xfId="51396"/>
    <cellStyle name="Comma 3 2 2 3 2 7" xfId="52068"/>
    <cellStyle name="Comma 3 2 2 3 3" xfId="6044"/>
    <cellStyle name="Comma 3 2 2 3 3 2" xfId="15926"/>
    <cellStyle name="Comma 3 2 2 3 3 2 2" xfId="41216"/>
    <cellStyle name="Comma 3 2 2 3 3 2 3" xfId="51549"/>
    <cellStyle name="Comma 3 2 2 3 3 2 4" xfId="52220"/>
    <cellStyle name="Comma 3 2 2 3 3 3" xfId="25846"/>
    <cellStyle name="Comma 3 2 2 3 3 3 2" xfId="46886"/>
    <cellStyle name="Comma 3 2 2 3 3 3 3" xfId="51774"/>
    <cellStyle name="Comma 3 2 2 3 3 3 4" xfId="52444"/>
    <cellStyle name="Comma 3 2 2 3 3 4" xfId="32741"/>
    <cellStyle name="Comma 3 2 2 3 3 5" xfId="38207"/>
    <cellStyle name="Comma 3 2 2 3 3 6" xfId="51324"/>
    <cellStyle name="Comma 3 2 2 3 3 7" xfId="51996"/>
    <cellStyle name="Comma 3 2 2 3 4" xfId="8514"/>
    <cellStyle name="Comma 3 2 2 3 4 2" xfId="18396"/>
    <cellStyle name="Comma 3 2 2 3 4 2 2" xfId="49356"/>
    <cellStyle name="Comma 3 2 2 3 4 3" xfId="28316"/>
    <cellStyle name="Comma 3 2 2 3 4 4" xfId="33793"/>
    <cellStyle name="Comma 3 2 2 3 4 5" xfId="39258"/>
    <cellStyle name="Comma 3 2 2 3 4 6" xfId="51487"/>
    <cellStyle name="Comma 3 2 2 3 4 7" xfId="52158"/>
    <cellStyle name="Comma 3 2 2 3 5" xfId="10992"/>
    <cellStyle name="Comma 3 2 2 3 5 2" xfId="41152"/>
    <cellStyle name="Comma 3 2 2 3 5 3" xfId="51712"/>
    <cellStyle name="Comma 3 2 2 3 5 4" xfId="52382"/>
    <cellStyle name="Comma 3 2 2 3 6" xfId="20912"/>
    <cellStyle name="Comma 3 2 2 3 6 2" xfId="41952"/>
    <cellStyle name="Comma 3 2 2 3 7" xfId="30739"/>
    <cellStyle name="Comma 3 2 2 3 8" xfId="36205"/>
    <cellStyle name="Comma 3 2 2 3 9" xfId="51262"/>
    <cellStyle name="Comma 3 2 2 4" xfId="816"/>
    <cellStyle name="Comma 3 2 2 4 10" xfId="52032"/>
    <cellStyle name="Comma 3 2 2 4 2" xfId="3764"/>
    <cellStyle name="Comma 3 2 2 4 2 2" xfId="13646"/>
    <cellStyle name="Comma 3 2 2 4 2 2 2" xfId="44606"/>
    <cellStyle name="Comma 3 2 2 4 2 3" xfId="23566"/>
    <cellStyle name="Comma 3 2 2 4 2 4" xfId="31983"/>
    <cellStyle name="Comma 3 2 2 4 2 5" xfId="37449"/>
    <cellStyle name="Comma 3 2 2 4 2 6" xfId="51585"/>
    <cellStyle name="Comma 3 2 2 4 2 7" xfId="52256"/>
    <cellStyle name="Comma 3 2 2 4 3" xfId="6045"/>
    <cellStyle name="Comma 3 2 2 4 3 2" xfId="15927"/>
    <cellStyle name="Comma 3 2 2 4 3 2 2" xfId="46887"/>
    <cellStyle name="Comma 3 2 2 4 3 3" xfId="25847"/>
    <cellStyle name="Comma 3 2 2 4 3 4" xfId="32983"/>
    <cellStyle name="Comma 3 2 2 4 3 5" xfId="38449"/>
    <cellStyle name="Comma 3 2 2 4 3 6" xfId="51810"/>
    <cellStyle name="Comma 3 2 2 4 3 7" xfId="52480"/>
    <cellStyle name="Comma 3 2 2 4 4" xfId="8515"/>
    <cellStyle name="Comma 3 2 2 4 4 2" xfId="18397"/>
    <cellStyle name="Comma 3 2 2 4 4 2 2" xfId="49357"/>
    <cellStyle name="Comma 3 2 2 4 4 3" xfId="28317"/>
    <cellStyle name="Comma 3 2 2 4 4 4" xfId="33794"/>
    <cellStyle name="Comma 3 2 2 4 4 5" xfId="39259"/>
    <cellStyle name="Comma 3 2 2 4 5" xfId="10993"/>
    <cellStyle name="Comma 3 2 2 4 5 2" xfId="41252"/>
    <cellStyle name="Comma 3 2 2 4 6" xfId="20913"/>
    <cellStyle name="Comma 3 2 2 4 6 2" xfId="41953"/>
    <cellStyle name="Comma 3 2 2 4 7" xfId="30981"/>
    <cellStyle name="Comma 3 2 2 4 8" xfId="36447"/>
    <cellStyle name="Comma 3 2 2 4 9" xfId="51360"/>
    <cellStyle name="Comma 3 2 2 5" xfId="1432"/>
    <cellStyle name="Comma 3 2 2 5 10" xfId="51960"/>
    <cellStyle name="Comma 3 2 2 5 2" xfId="4195"/>
    <cellStyle name="Comma 3 2 2 5 2 2" xfId="14077"/>
    <cellStyle name="Comma 3 2 2 5 2 2 2" xfId="45037"/>
    <cellStyle name="Comma 3 2 2 5 2 3" xfId="23997"/>
    <cellStyle name="Comma 3 2 2 5 2 4" xfId="34410"/>
    <cellStyle name="Comma 3 2 2 5 2 5" xfId="39875"/>
    <cellStyle name="Comma 3 2 2 5 2 6" xfId="51513"/>
    <cellStyle name="Comma 3 2 2 5 2 7" xfId="52184"/>
    <cellStyle name="Comma 3 2 2 5 3" xfId="6661"/>
    <cellStyle name="Comma 3 2 2 5 3 2" xfId="16543"/>
    <cellStyle name="Comma 3 2 2 5 3 2 2" xfId="47503"/>
    <cellStyle name="Comma 3 2 2 5 3 3" xfId="26463"/>
    <cellStyle name="Comma 3 2 2 5 3 4" xfId="41180"/>
    <cellStyle name="Comma 3 2 2 5 3 5" xfId="51738"/>
    <cellStyle name="Comma 3 2 2 5 3 6" xfId="52408"/>
    <cellStyle name="Comma 3 2 2 5 4" xfId="9131"/>
    <cellStyle name="Comma 3 2 2 5 4 2" xfId="19013"/>
    <cellStyle name="Comma 3 2 2 5 4 3" xfId="28933"/>
    <cellStyle name="Comma 3 2 2 5 4 4" xfId="49973"/>
    <cellStyle name="Comma 3 2 2 5 5" xfId="11609"/>
    <cellStyle name="Comma 3 2 2 5 5 2" xfId="42569"/>
    <cellStyle name="Comma 3 2 2 5 6" xfId="21529"/>
    <cellStyle name="Comma 3 2 2 5 7" xfId="31230"/>
    <cellStyle name="Comma 3 2 2 5 8" xfId="36696"/>
    <cellStyle name="Comma 3 2 2 5 9" xfId="51288"/>
    <cellStyle name="Comma 3 2 2 6" xfId="2074"/>
    <cellStyle name="Comma 3 2 2 6 10" xfId="52102"/>
    <cellStyle name="Comma 3 2 2 6 2" xfId="4834"/>
    <cellStyle name="Comma 3 2 2 6 2 2" xfId="14716"/>
    <cellStyle name="Comma 3 2 2 6 2 2 2" xfId="45676"/>
    <cellStyle name="Comma 3 2 2 6 2 3" xfId="24636"/>
    <cellStyle name="Comma 3 2 2 6 2 4" xfId="35049"/>
    <cellStyle name="Comma 3 2 2 6 2 5" xfId="40514"/>
    <cellStyle name="Comma 3 2 2 6 2 6" xfId="51655"/>
    <cellStyle name="Comma 3 2 2 6 2 7" xfId="52326"/>
    <cellStyle name="Comma 3 2 2 6 3" xfId="7300"/>
    <cellStyle name="Comma 3 2 2 6 3 2" xfId="17182"/>
    <cellStyle name="Comma 3 2 2 6 3 2 2" xfId="48142"/>
    <cellStyle name="Comma 3 2 2 6 3 3" xfId="27102"/>
    <cellStyle name="Comma 3 2 2 6 3 4" xfId="41322"/>
    <cellStyle name="Comma 3 2 2 6 3 5" xfId="51880"/>
    <cellStyle name="Comma 3 2 2 6 3 6" xfId="52550"/>
    <cellStyle name="Comma 3 2 2 6 4" xfId="9770"/>
    <cellStyle name="Comma 3 2 2 6 4 2" xfId="19652"/>
    <cellStyle name="Comma 3 2 2 6 4 3" xfId="29572"/>
    <cellStyle name="Comma 3 2 2 6 4 4" xfId="50612"/>
    <cellStyle name="Comma 3 2 2 6 5" xfId="12248"/>
    <cellStyle name="Comma 3 2 2 6 5 2" xfId="43208"/>
    <cellStyle name="Comma 3 2 2 6 6" xfId="22168"/>
    <cellStyle name="Comma 3 2 2 6 7" xfId="32230"/>
    <cellStyle name="Comma 3 2 2 6 8" xfId="37696"/>
    <cellStyle name="Comma 3 2 2 6 9" xfId="51430"/>
    <cellStyle name="Comma 3 2 2 7" xfId="2500"/>
    <cellStyle name="Comma 3 2 2 7 10" xfId="52122"/>
    <cellStyle name="Comma 3 2 2 7 2" xfId="4968"/>
    <cellStyle name="Comma 3 2 2 7 2 2" xfId="14850"/>
    <cellStyle name="Comma 3 2 2 7 2 3" xfId="24770"/>
    <cellStyle name="Comma 3 2 2 7 2 4" xfId="45810"/>
    <cellStyle name="Comma 3 2 2 7 3" xfId="7434"/>
    <cellStyle name="Comma 3 2 2 7 3 2" xfId="17316"/>
    <cellStyle name="Comma 3 2 2 7 3 3" xfId="27236"/>
    <cellStyle name="Comma 3 2 2 7 3 4" xfId="48276"/>
    <cellStyle name="Comma 3 2 2 7 4" xfId="9904"/>
    <cellStyle name="Comma 3 2 2 7 4 2" xfId="19786"/>
    <cellStyle name="Comma 3 2 2 7 4 3" xfId="29706"/>
    <cellStyle name="Comma 3 2 2 7 4 4" xfId="50746"/>
    <cellStyle name="Comma 3 2 2 7 5" xfId="12382"/>
    <cellStyle name="Comma 3 2 2 7 5 2" xfId="43342"/>
    <cellStyle name="Comma 3 2 2 7 6" xfId="22302"/>
    <cellStyle name="Comma 3 2 2 7 7" xfId="35184"/>
    <cellStyle name="Comma 3 2 2 7 8" xfId="40648"/>
    <cellStyle name="Comma 3 2 2 7 9" xfId="51451"/>
    <cellStyle name="Comma 3 2 2 8" xfId="3011"/>
    <cellStyle name="Comma 3 2 2 8 2" xfId="12893"/>
    <cellStyle name="Comma 3 2 2 8 2 2" xfId="43853"/>
    <cellStyle name="Comma 3 2 2 8 3" xfId="22813"/>
    <cellStyle name="Comma 3 2 2 8 4" xfId="33266"/>
    <cellStyle name="Comma 3 2 2 8 5" xfId="38732"/>
    <cellStyle name="Comma 3 2 2 8 6" xfId="51676"/>
    <cellStyle name="Comma 3 2 2 8 7" xfId="52346"/>
    <cellStyle name="Comma 3 2 2 9" xfId="5518"/>
    <cellStyle name="Comma 3 2 2 9 2" xfId="15400"/>
    <cellStyle name="Comma 3 2 2 9 2 2" xfId="46360"/>
    <cellStyle name="Comma 3 2 2 9 3" xfId="25320"/>
    <cellStyle name="Comma 3 2 2 9 4" xfId="41116"/>
    <cellStyle name="Comma 3 2 20" xfId="2964"/>
    <cellStyle name="Comma 3 2 20 2" xfId="12846"/>
    <cellStyle name="Comma 3 2 20 2 2" xfId="43806"/>
    <cellStyle name="Comma 3 2 20 3" xfId="22766"/>
    <cellStyle name="Comma 3 2 20 4" xfId="33180"/>
    <cellStyle name="Comma 3 2 20 5" xfId="38646"/>
    <cellStyle name="Comma 3 2 21" xfId="5430"/>
    <cellStyle name="Comma 3 2 21 2" xfId="15312"/>
    <cellStyle name="Comma 3 2 21 2 2" xfId="46272"/>
    <cellStyle name="Comma 3 2 21 3" xfId="25232"/>
    <cellStyle name="Comma 3 2 21 4" xfId="41110"/>
    <cellStyle name="Comma 3 2 22" xfId="7902"/>
    <cellStyle name="Comma 3 2 22 2" xfId="17784"/>
    <cellStyle name="Comma 3 2 22 3" xfId="27704"/>
    <cellStyle name="Comma 3 2 22 4" xfId="48744"/>
    <cellStyle name="Comma 3 2 23" xfId="10366"/>
    <cellStyle name="Comma 3 2 23 2" xfId="20248"/>
    <cellStyle name="Comma 3 2 23 3" xfId="30168"/>
    <cellStyle name="Comma 3 2 23 4" xfId="51208"/>
    <cellStyle name="Comma 3 2 24" xfId="10372"/>
    <cellStyle name="Comma 3 2 24 2" xfId="20254"/>
    <cellStyle name="Comma 3 2 24 3" xfId="41340"/>
    <cellStyle name="Comma 3 2 25" xfId="10380"/>
    <cellStyle name="Comma 3 2 26" xfId="20280"/>
    <cellStyle name="Comma 3 2 27" xfId="20286"/>
    <cellStyle name="Comma 3 2 28" xfId="20292"/>
    <cellStyle name="Comma 3 2 29" xfId="20300"/>
    <cellStyle name="Comma 3 2 3" xfId="203"/>
    <cellStyle name="Comma 3 2 3 10" xfId="10506"/>
    <cellStyle name="Comma 3 2 3 10 2" xfId="41466"/>
    <cellStyle name="Comma 3 2 3 11" xfId="20426"/>
    <cellStyle name="Comma 3 2 3 12" xfId="30268"/>
    <cellStyle name="Comma 3 2 3 13" xfId="35734"/>
    <cellStyle name="Comma 3 2 3 14" xfId="51232"/>
    <cellStyle name="Comma 3 2 3 15" xfId="51904"/>
    <cellStyle name="Comma 3 2 3 2" xfId="817"/>
    <cellStyle name="Comma 3 2 3 2 10" xfId="51922"/>
    <cellStyle name="Comma 3 2 3 2 2" xfId="3325"/>
    <cellStyle name="Comma 3 2 3 2 2 2" xfId="13207"/>
    <cellStyle name="Comma 3 2 3 2 2 2 2" xfId="41240"/>
    <cellStyle name="Comma 3 2 3 2 2 2 3" xfId="51573"/>
    <cellStyle name="Comma 3 2 3 2 2 2 4" xfId="52244"/>
    <cellStyle name="Comma 3 2 3 2 2 3" xfId="23127"/>
    <cellStyle name="Comma 3 2 3 2 2 3 2" xfId="44167"/>
    <cellStyle name="Comma 3 2 3 2 2 3 3" xfId="51798"/>
    <cellStyle name="Comma 3 2 3 2 2 3 4" xfId="52468"/>
    <cellStyle name="Comma 3 2 3 2 2 4" xfId="31544"/>
    <cellStyle name="Comma 3 2 3 2 2 5" xfId="37010"/>
    <cellStyle name="Comma 3 2 3 2 2 6" xfId="51348"/>
    <cellStyle name="Comma 3 2 3 2 2 7" xfId="52020"/>
    <cellStyle name="Comma 3 2 3 2 3" xfId="6046"/>
    <cellStyle name="Comma 3 2 3 2 3 2" xfId="15928"/>
    <cellStyle name="Comma 3 2 3 2 3 2 2" xfId="41276"/>
    <cellStyle name="Comma 3 2 3 2 3 2 3" xfId="51609"/>
    <cellStyle name="Comma 3 2 3 2 3 2 4" xfId="52280"/>
    <cellStyle name="Comma 3 2 3 2 3 3" xfId="25848"/>
    <cellStyle name="Comma 3 2 3 2 3 3 2" xfId="46888"/>
    <cellStyle name="Comma 3 2 3 2 3 3 3" xfId="51834"/>
    <cellStyle name="Comma 3 2 3 2 3 3 4" xfId="52504"/>
    <cellStyle name="Comma 3 2 3 2 3 4" xfId="32544"/>
    <cellStyle name="Comma 3 2 3 2 3 5" xfId="38010"/>
    <cellStyle name="Comma 3 2 3 2 3 6" xfId="51384"/>
    <cellStyle name="Comma 3 2 3 2 3 7" xfId="52056"/>
    <cellStyle name="Comma 3 2 3 2 4" xfId="8516"/>
    <cellStyle name="Comma 3 2 3 2 4 2" xfId="18398"/>
    <cellStyle name="Comma 3 2 3 2 4 2 2" xfId="41204"/>
    <cellStyle name="Comma 3 2 3 2 4 2 3" xfId="51537"/>
    <cellStyle name="Comma 3 2 3 2 4 2 4" xfId="52208"/>
    <cellStyle name="Comma 3 2 3 2 4 3" xfId="28318"/>
    <cellStyle name="Comma 3 2 3 2 4 3 2" xfId="49358"/>
    <cellStyle name="Comma 3 2 3 2 4 3 3" xfId="51762"/>
    <cellStyle name="Comma 3 2 3 2 4 3 4" xfId="52432"/>
    <cellStyle name="Comma 3 2 3 2 4 4" xfId="33795"/>
    <cellStyle name="Comma 3 2 3 2 4 5" xfId="39260"/>
    <cellStyle name="Comma 3 2 3 2 4 6" xfId="51312"/>
    <cellStyle name="Comma 3 2 3 2 4 7" xfId="51984"/>
    <cellStyle name="Comma 3 2 3 2 5" xfId="10994"/>
    <cellStyle name="Comma 3 2 3 2 5 2" xfId="41140"/>
    <cellStyle name="Comma 3 2 3 2 5 3" xfId="51475"/>
    <cellStyle name="Comma 3 2 3 2 5 4" xfId="52146"/>
    <cellStyle name="Comma 3 2 3 2 6" xfId="20914"/>
    <cellStyle name="Comma 3 2 3 2 6 2" xfId="41954"/>
    <cellStyle name="Comma 3 2 3 2 6 3" xfId="51700"/>
    <cellStyle name="Comma 3 2 3 2 6 4" xfId="52370"/>
    <cellStyle name="Comma 3 2 3 2 7" xfId="30542"/>
    <cellStyle name="Comma 3 2 3 2 8" xfId="36008"/>
    <cellStyle name="Comma 3 2 3 2 9" xfId="51250"/>
    <cellStyle name="Comma 3 2 3 3" xfId="818"/>
    <cellStyle name="Comma 3 2 3 3 10" xfId="51940"/>
    <cellStyle name="Comma 3 2 3 3 2" xfId="3562"/>
    <cellStyle name="Comma 3 2 3 3 2 2" xfId="13444"/>
    <cellStyle name="Comma 3 2 3 3 2 2 2" xfId="41294"/>
    <cellStyle name="Comma 3 2 3 3 2 2 3" xfId="51627"/>
    <cellStyle name="Comma 3 2 3 3 2 2 4" xfId="52298"/>
    <cellStyle name="Comma 3 2 3 3 2 3" xfId="23364"/>
    <cellStyle name="Comma 3 2 3 3 2 3 2" xfId="44404"/>
    <cellStyle name="Comma 3 2 3 3 2 3 3" xfId="51852"/>
    <cellStyle name="Comma 3 2 3 3 2 3 4" xfId="52522"/>
    <cellStyle name="Comma 3 2 3 3 2 4" xfId="31781"/>
    <cellStyle name="Comma 3 2 3 3 2 5" xfId="37247"/>
    <cellStyle name="Comma 3 2 3 3 2 6" xfId="51402"/>
    <cellStyle name="Comma 3 2 3 3 2 7" xfId="52074"/>
    <cellStyle name="Comma 3 2 3 3 3" xfId="6047"/>
    <cellStyle name="Comma 3 2 3 3 3 2" xfId="15929"/>
    <cellStyle name="Comma 3 2 3 3 3 2 2" xfId="41222"/>
    <cellStyle name="Comma 3 2 3 3 3 2 3" xfId="51555"/>
    <cellStyle name="Comma 3 2 3 3 3 2 4" xfId="52226"/>
    <cellStyle name="Comma 3 2 3 3 3 3" xfId="25849"/>
    <cellStyle name="Comma 3 2 3 3 3 3 2" xfId="46889"/>
    <cellStyle name="Comma 3 2 3 3 3 3 3" xfId="51780"/>
    <cellStyle name="Comma 3 2 3 3 3 3 4" xfId="52450"/>
    <cellStyle name="Comma 3 2 3 3 3 4" xfId="32781"/>
    <cellStyle name="Comma 3 2 3 3 3 5" xfId="38247"/>
    <cellStyle name="Comma 3 2 3 3 3 6" xfId="51330"/>
    <cellStyle name="Comma 3 2 3 3 3 7" xfId="52002"/>
    <cellStyle name="Comma 3 2 3 3 4" xfId="8517"/>
    <cellStyle name="Comma 3 2 3 3 4 2" xfId="18399"/>
    <cellStyle name="Comma 3 2 3 3 4 2 2" xfId="49359"/>
    <cellStyle name="Comma 3 2 3 3 4 3" xfId="28319"/>
    <cellStyle name="Comma 3 2 3 3 4 4" xfId="33796"/>
    <cellStyle name="Comma 3 2 3 3 4 5" xfId="39261"/>
    <cellStyle name="Comma 3 2 3 3 4 6" xfId="51493"/>
    <cellStyle name="Comma 3 2 3 3 4 7" xfId="52164"/>
    <cellStyle name="Comma 3 2 3 3 5" xfId="10995"/>
    <cellStyle name="Comma 3 2 3 3 5 2" xfId="41158"/>
    <cellStyle name="Comma 3 2 3 3 5 3" xfId="51718"/>
    <cellStyle name="Comma 3 2 3 3 5 4" xfId="52388"/>
    <cellStyle name="Comma 3 2 3 3 6" xfId="20915"/>
    <cellStyle name="Comma 3 2 3 3 6 2" xfId="41955"/>
    <cellStyle name="Comma 3 2 3 3 7" xfId="30779"/>
    <cellStyle name="Comma 3 2 3 3 8" xfId="36245"/>
    <cellStyle name="Comma 3 2 3 3 9" xfId="51268"/>
    <cellStyle name="Comma 3 2 3 4" xfId="819"/>
    <cellStyle name="Comma 3 2 3 4 10" xfId="52038"/>
    <cellStyle name="Comma 3 2 3 4 2" xfId="3804"/>
    <cellStyle name="Comma 3 2 3 4 2 2" xfId="13686"/>
    <cellStyle name="Comma 3 2 3 4 2 2 2" xfId="44646"/>
    <cellStyle name="Comma 3 2 3 4 2 3" xfId="23606"/>
    <cellStyle name="Comma 3 2 3 4 2 4" xfId="32023"/>
    <cellStyle name="Comma 3 2 3 4 2 5" xfId="37489"/>
    <cellStyle name="Comma 3 2 3 4 2 6" xfId="51591"/>
    <cellStyle name="Comma 3 2 3 4 2 7" xfId="52262"/>
    <cellStyle name="Comma 3 2 3 4 3" xfId="6048"/>
    <cellStyle name="Comma 3 2 3 4 3 2" xfId="15930"/>
    <cellStyle name="Comma 3 2 3 4 3 2 2" xfId="46890"/>
    <cellStyle name="Comma 3 2 3 4 3 3" xfId="25850"/>
    <cellStyle name="Comma 3 2 3 4 3 4" xfId="33023"/>
    <cellStyle name="Comma 3 2 3 4 3 5" xfId="38489"/>
    <cellStyle name="Comma 3 2 3 4 3 6" xfId="51816"/>
    <cellStyle name="Comma 3 2 3 4 3 7" xfId="52486"/>
    <cellStyle name="Comma 3 2 3 4 4" xfId="8518"/>
    <cellStyle name="Comma 3 2 3 4 4 2" xfId="18400"/>
    <cellStyle name="Comma 3 2 3 4 4 2 2" xfId="49360"/>
    <cellStyle name="Comma 3 2 3 4 4 3" xfId="28320"/>
    <cellStyle name="Comma 3 2 3 4 4 4" xfId="33797"/>
    <cellStyle name="Comma 3 2 3 4 4 5" xfId="39262"/>
    <cellStyle name="Comma 3 2 3 4 5" xfId="10996"/>
    <cellStyle name="Comma 3 2 3 4 5 2" xfId="41258"/>
    <cellStyle name="Comma 3 2 3 4 6" xfId="20916"/>
    <cellStyle name="Comma 3 2 3 4 6 2" xfId="41956"/>
    <cellStyle name="Comma 3 2 3 4 7" xfId="31021"/>
    <cellStyle name="Comma 3 2 3 4 8" xfId="36487"/>
    <cellStyle name="Comma 3 2 3 4 9" xfId="51366"/>
    <cellStyle name="Comma 3 2 3 5" xfId="1472"/>
    <cellStyle name="Comma 3 2 3 5 10" xfId="51966"/>
    <cellStyle name="Comma 3 2 3 5 2" xfId="4235"/>
    <cellStyle name="Comma 3 2 3 5 2 2" xfId="14117"/>
    <cellStyle name="Comma 3 2 3 5 2 2 2" xfId="45077"/>
    <cellStyle name="Comma 3 2 3 5 2 3" xfId="24037"/>
    <cellStyle name="Comma 3 2 3 5 2 4" xfId="34450"/>
    <cellStyle name="Comma 3 2 3 5 2 5" xfId="39915"/>
    <cellStyle name="Comma 3 2 3 5 2 6" xfId="51519"/>
    <cellStyle name="Comma 3 2 3 5 2 7" xfId="52190"/>
    <cellStyle name="Comma 3 2 3 5 3" xfId="6701"/>
    <cellStyle name="Comma 3 2 3 5 3 2" xfId="16583"/>
    <cellStyle name="Comma 3 2 3 5 3 2 2" xfId="47543"/>
    <cellStyle name="Comma 3 2 3 5 3 3" xfId="26503"/>
    <cellStyle name="Comma 3 2 3 5 3 4" xfId="41186"/>
    <cellStyle name="Comma 3 2 3 5 3 5" xfId="51744"/>
    <cellStyle name="Comma 3 2 3 5 3 6" xfId="52414"/>
    <cellStyle name="Comma 3 2 3 5 4" xfId="9171"/>
    <cellStyle name="Comma 3 2 3 5 4 2" xfId="19053"/>
    <cellStyle name="Comma 3 2 3 5 4 3" xfId="28973"/>
    <cellStyle name="Comma 3 2 3 5 4 4" xfId="50013"/>
    <cellStyle name="Comma 3 2 3 5 5" xfId="11649"/>
    <cellStyle name="Comma 3 2 3 5 5 2" xfId="42609"/>
    <cellStyle name="Comma 3 2 3 5 6" xfId="21569"/>
    <cellStyle name="Comma 3 2 3 5 7" xfId="31270"/>
    <cellStyle name="Comma 3 2 3 5 8" xfId="36736"/>
    <cellStyle name="Comma 3 2 3 5 9" xfId="51294"/>
    <cellStyle name="Comma 3 2 3 6" xfId="2540"/>
    <cellStyle name="Comma 3 2 3 6 10" xfId="52108"/>
    <cellStyle name="Comma 3 2 3 6 2" xfId="5008"/>
    <cellStyle name="Comma 3 2 3 6 2 2" xfId="14890"/>
    <cellStyle name="Comma 3 2 3 6 2 2 2" xfId="45850"/>
    <cellStyle name="Comma 3 2 3 6 2 3" xfId="24810"/>
    <cellStyle name="Comma 3 2 3 6 2 4" xfId="35224"/>
    <cellStyle name="Comma 3 2 3 6 2 5" xfId="40688"/>
    <cellStyle name="Comma 3 2 3 6 2 6" xfId="51661"/>
    <cellStyle name="Comma 3 2 3 6 2 7" xfId="52332"/>
    <cellStyle name="Comma 3 2 3 6 3" xfId="7474"/>
    <cellStyle name="Comma 3 2 3 6 3 2" xfId="17356"/>
    <cellStyle name="Comma 3 2 3 6 3 2 2" xfId="48316"/>
    <cellStyle name="Comma 3 2 3 6 3 3" xfId="27276"/>
    <cellStyle name="Comma 3 2 3 6 3 4" xfId="41328"/>
    <cellStyle name="Comma 3 2 3 6 3 5" xfId="51886"/>
    <cellStyle name="Comma 3 2 3 6 3 6" xfId="52556"/>
    <cellStyle name="Comma 3 2 3 6 4" xfId="9944"/>
    <cellStyle name="Comma 3 2 3 6 4 2" xfId="19826"/>
    <cellStyle name="Comma 3 2 3 6 4 3" xfId="29746"/>
    <cellStyle name="Comma 3 2 3 6 4 4" xfId="50786"/>
    <cellStyle name="Comma 3 2 3 6 5" xfId="12422"/>
    <cellStyle name="Comma 3 2 3 6 5 2" xfId="43382"/>
    <cellStyle name="Comma 3 2 3 6 6" xfId="22342"/>
    <cellStyle name="Comma 3 2 3 6 7" xfId="32270"/>
    <cellStyle name="Comma 3 2 3 6 8" xfId="37736"/>
    <cellStyle name="Comma 3 2 3 6 9" xfId="51436"/>
    <cellStyle name="Comma 3 2 3 7" xfId="3051"/>
    <cellStyle name="Comma 3 2 3 7 2" xfId="12933"/>
    <cellStyle name="Comma 3 2 3 7 2 2" xfId="43893"/>
    <cellStyle name="Comma 3 2 3 7 3" xfId="22853"/>
    <cellStyle name="Comma 3 2 3 7 4" xfId="33306"/>
    <cellStyle name="Comma 3 2 3 7 5" xfId="38772"/>
    <cellStyle name="Comma 3 2 3 7 6" xfId="51457"/>
    <cellStyle name="Comma 3 2 3 7 7" xfId="52128"/>
    <cellStyle name="Comma 3 2 3 8" xfId="5558"/>
    <cellStyle name="Comma 3 2 3 8 2" xfId="15440"/>
    <cellStyle name="Comma 3 2 3 8 2 2" xfId="46400"/>
    <cellStyle name="Comma 3 2 3 8 3" xfId="25360"/>
    <cellStyle name="Comma 3 2 3 8 4" xfId="41122"/>
    <cellStyle name="Comma 3 2 3 8 5" xfId="51682"/>
    <cellStyle name="Comma 3 2 3 8 6" xfId="52352"/>
    <cellStyle name="Comma 3 2 3 9" xfId="8028"/>
    <cellStyle name="Comma 3 2 3 9 2" xfId="17910"/>
    <cellStyle name="Comma 3 2 3 9 3" xfId="27830"/>
    <cellStyle name="Comma 3 2 3 9 4" xfId="48870"/>
    <cellStyle name="Comma 3 2 30" xfId="30174"/>
    <cellStyle name="Comma 3 2 31" xfId="30182"/>
    <cellStyle name="Comma 3 2 32" xfId="35648"/>
    <cellStyle name="Comma 3 2 33" xfId="51220"/>
    <cellStyle name="Comma 3 2 34" xfId="51892"/>
    <cellStyle name="Comma 3 2 4" xfId="240"/>
    <cellStyle name="Comma 3 2 4 10" xfId="10543"/>
    <cellStyle name="Comma 3 2 4 10 2" xfId="41503"/>
    <cellStyle name="Comma 3 2 4 11" xfId="20463"/>
    <cellStyle name="Comma 3 2 4 12" xfId="30305"/>
    <cellStyle name="Comma 3 2 4 13" xfId="35771"/>
    <cellStyle name="Comma 3 2 4 14" xfId="51238"/>
    <cellStyle name="Comma 3 2 4 15" xfId="51910"/>
    <cellStyle name="Comma 3 2 4 2" xfId="820"/>
    <cellStyle name="Comma 3 2 4 2 10" xfId="52008"/>
    <cellStyle name="Comma 3 2 4 2 2" xfId="3362"/>
    <cellStyle name="Comma 3 2 4 2 2 2" xfId="13244"/>
    <cellStyle name="Comma 3 2 4 2 2 2 2" xfId="44204"/>
    <cellStyle name="Comma 3 2 4 2 2 3" xfId="23164"/>
    <cellStyle name="Comma 3 2 4 2 2 4" xfId="31581"/>
    <cellStyle name="Comma 3 2 4 2 2 5" xfId="37047"/>
    <cellStyle name="Comma 3 2 4 2 2 6" xfId="51561"/>
    <cellStyle name="Comma 3 2 4 2 2 7" xfId="52232"/>
    <cellStyle name="Comma 3 2 4 2 3" xfId="6049"/>
    <cellStyle name="Comma 3 2 4 2 3 2" xfId="15931"/>
    <cellStyle name="Comma 3 2 4 2 3 2 2" xfId="46891"/>
    <cellStyle name="Comma 3 2 4 2 3 3" xfId="25851"/>
    <cellStyle name="Comma 3 2 4 2 3 4" xfId="32581"/>
    <cellStyle name="Comma 3 2 4 2 3 5" xfId="38047"/>
    <cellStyle name="Comma 3 2 4 2 3 6" xfId="51786"/>
    <cellStyle name="Comma 3 2 4 2 3 7" xfId="52456"/>
    <cellStyle name="Comma 3 2 4 2 4" xfId="8519"/>
    <cellStyle name="Comma 3 2 4 2 4 2" xfId="18401"/>
    <cellStyle name="Comma 3 2 4 2 4 2 2" xfId="49361"/>
    <cellStyle name="Comma 3 2 4 2 4 3" xfId="28321"/>
    <cellStyle name="Comma 3 2 4 2 4 4" xfId="33798"/>
    <cellStyle name="Comma 3 2 4 2 4 5" xfId="39263"/>
    <cellStyle name="Comma 3 2 4 2 5" xfId="10997"/>
    <cellStyle name="Comma 3 2 4 2 5 2" xfId="41228"/>
    <cellStyle name="Comma 3 2 4 2 6" xfId="20917"/>
    <cellStyle name="Comma 3 2 4 2 6 2" xfId="41957"/>
    <cellStyle name="Comma 3 2 4 2 7" xfId="30579"/>
    <cellStyle name="Comma 3 2 4 2 8" xfId="36045"/>
    <cellStyle name="Comma 3 2 4 2 9" xfId="51336"/>
    <cellStyle name="Comma 3 2 4 3" xfId="821"/>
    <cellStyle name="Comma 3 2 4 3 10" xfId="52044"/>
    <cellStyle name="Comma 3 2 4 3 2" xfId="3599"/>
    <cellStyle name="Comma 3 2 4 3 2 2" xfId="13481"/>
    <cellStyle name="Comma 3 2 4 3 2 2 2" xfId="44441"/>
    <cellStyle name="Comma 3 2 4 3 2 3" xfId="23401"/>
    <cellStyle name="Comma 3 2 4 3 2 4" xfId="31818"/>
    <cellStyle name="Comma 3 2 4 3 2 5" xfId="37284"/>
    <cellStyle name="Comma 3 2 4 3 2 6" xfId="51597"/>
    <cellStyle name="Comma 3 2 4 3 2 7" xfId="52268"/>
    <cellStyle name="Comma 3 2 4 3 3" xfId="6050"/>
    <cellStyle name="Comma 3 2 4 3 3 2" xfId="15932"/>
    <cellStyle name="Comma 3 2 4 3 3 2 2" xfId="46892"/>
    <cellStyle name="Comma 3 2 4 3 3 3" xfId="25852"/>
    <cellStyle name="Comma 3 2 4 3 3 4" xfId="32818"/>
    <cellStyle name="Comma 3 2 4 3 3 5" xfId="38284"/>
    <cellStyle name="Comma 3 2 4 3 3 6" xfId="51822"/>
    <cellStyle name="Comma 3 2 4 3 3 7" xfId="52492"/>
    <cellStyle name="Comma 3 2 4 3 4" xfId="8520"/>
    <cellStyle name="Comma 3 2 4 3 4 2" xfId="18402"/>
    <cellStyle name="Comma 3 2 4 3 4 2 2" xfId="49362"/>
    <cellStyle name="Comma 3 2 4 3 4 3" xfId="28322"/>
    <cellStyle name="Comma 3 2 4 3 4 4" xfId="33799"/>
    <cellStyle name="Comma 3 2 4 3 4 5" xfId="39264"/>
    <cellStyle name="Comma 3 2 4 3 5" xfId="10998"/>
    <cellStyle name="Comma 3 2 4 3 5 2" xfId="41264"/>
    <cellStyle name="Comma 3 2 4 3 6" xfId="20918"/>
    <cellStyle name="Comma 3 2 4 3 6 2" xfId="41958"/>
    <cellStyle name="Comma 3 2 4 3 7" xfId="30816"/>
    <cellStyle name="Comma 3 2 4 3 8" xfId="36282"/>
    <cellStyle name="Comma 3 2 4 3 9" xfId="51372"/>
    <cellStyle name="Comma 3 2 4 4" xfId="822"/>
    <cellStyle name="Comma 3 2 4 4 10" xfId="51972"/>
    <cellStyle name="Comma 3 2 4 4 2" xfId="3841"/>
    <cellStyle name="Comma 3 2 4 4 2 2" xfId="13723"/>
    <cellStyle name="Comma 3 2 4 4 2 2 2" xfId="44683"/>
    <cellStyle name="Comma 3 2 4 4 2 3" xfId="23643"/>
    <cellStyle name="Comma 3 2 4 4 2 4" xfId="32060"/>
    <cellStyle name="Comma 3 2 4 4 2 5" xfId="37526"/>
    <cellStyle name="Comma 3 2 4 4 2 6" xfId="51525"/>
    <cellStyle name="Comma 3 2 4 4 2 7" xfId="52196"/>
    <cellStyle name="Comma 3 2 4 4 3" xfId="6051"/>
    <cellStyle name="Comma 3 2 4 4 3 2" xfId="15933"/>
    <cellStyle name="Comma 3 2 4 4 3 2 2" xfId="46893"/>
    <cellStyle name="Comma 3 2 4 4 3 3" xfId="25853"/>
    <cellStyle name="Comma 3 2 4 4 3 4" xfId="33060"/>
    <cellStyle name="Comma 3 2 4 4 3 5" xfId="38526"/>
    <cellStyle name="Comma 3 2 4 4 3 6" xfId="51750"/>
    <cellStyle name="Comma 3 2 4 4 3 7" xfId="52420"/>
    <cellStyle name="Comma 3 2 4 4 4" xfId="8521"/>
    <cellStyle name="Comma 3 2 4 4 4 2" xfId="18403"/>
    <cellStyle name="Comma 3 2 4 4 4 2 2" xfId="49363"/>
    <cellStyle name="Comma 3 2 4 4 4 3" xfId="28323"/>
    <cellStyle name="Comma 3 2 4 4 4 4" xfId="33800"/>
    <cellStyle name="Comma 3 2 4 4 4 5" xfId="39265"/>
    <cellStyle name="Comma 3 2 4 4 5" xfId="10999"/>
    <cellStyle name="Comma 3 2 4 4 5 2" xfId="41192"/>
    <cellStyle name="Comma 3 2 4 4 6" xfId="20919"/>
    <cellStyle name="Comma 3 2 4 4 6 2" xfId="41959"/>
    <cellStyle name="Comma 3 2 4 4 7" xfId="31058"/>
    <cellStyle name="Comma 3 2 4 4 8" xfId="36524"/>
    <cellStyle name="Comma 3 2 4 4 9" xfId="51300"/>
    <cellStyle name="Comma 3 2 4 5" xfId="1509"/>
    <cellStyle name="Comma 3 2 4 5 10" xfId="52134"/>
    <cellStyle name="Comma 3 2 4 5 2" xfId="4272"/>
    <cellStyle name="Comma 3 2 4 5 2 2" xfId="14154"/>
    <cellStyle name="Comma 3 2 4 5 2 2 2" xfId="45114"/>
    <cellStyle name="Comma 3 2 4 5 2 3" xfId="24074"/>
    <cellStyle name="Comma 3 2 4 5 2 4" xfId="34487"/>
    <cellStyle name="Comma 3 2 4 5 2 5" xfId="39952"/>
    <cellStyle name="Comma 3 2 4 5 3" xfId="6738"/>
    <cellStyle name="Comma 3 2 4 5 3 2" xfId="16620"/>
    <cellStyle name="Comma 3 2 4 5 3 3" xfId="26540"/>
    <cellStyle name="Comma 3 2 4 5 3 4" xfId="47580"/>
    <cellStyle name="Comma 3 2 4 5 4" xfId="9208"/>
    <cellStyle name="Comma 3 2 4 5 4 2" xfId="19090"/>
    <cellStyle name="Comma 3 2 4 5 4 3" xfId="29010"/>
    <cellStyle name="Comma 3 2 4 5 4 4" xfId="50050"/>
    <cellStyle name="Comma 3 2 4 5 5" xfId="11686"/>
    <cellStyle name="Comma 3 2 4 5 5 2" xfId="42646"/>
    <cellStyle name="Comma 3 2 4 5 6" xfId="21606"/>
    <cellStyle name="Comma 3 2 4 5 7" xfId="31307"/>
    <cellStyle name="Comma 3 2 4 5 8" xfId="36773"/>
    <cellStyle name="Comma 3 2 4 5 9" xfId="51463"/>
    <cellStyle name="Comma 3 2 4 6" xfId="2577"/>
    <cellStyle name="Comma 3 2 4 6 10" xfId="52358"/>
    <cellStyle name="Comma 3 2 4 6 2" xfId="5045"/>
    <cellStyle name="Comma 3 2 4 6 2 2" xfId="14927"/>
    <cellStyle name="Comma 3 2 4 6 2 2 2" xfId="45887"/>
    <cellStyle name="Comma 3 2 4 6 2 3" xfId="24847"/>
    <cellStyle name="Comma 3 2 4 6 2 4" xfId="35261"/>
    <cellStyle name="Comma 3 2 4 6 2 5" xfId="40725"/>
    <cellStyle name="Comma 3 2 4 6 3" xfId="7511"/>
    <cellStyle name="Comma 3 2 4 6 3 2" xfId="17393"/>
    <cellStyle name="Comma 3 2 4 6 3 3" xfId="27313"/>
    <cellStyle name="Comma 3 2 4 6 3 4" xfId="48353"/>
    <cellStyle name="Comma 3 2 4 6 4" xfId="9981"/>
    <cellStyle name="Comma 3 2 4 6 4 2" xfId="19863"/>
    <cellStyle name="Comma 3 2 4 6 4 3" xfId="29783"/>
    <cellStyle name="Comma 3 2 4 6 4 4" xfId="50823"/>
    <cellStyle name="Comma 3 2 4 6 5" xfId="12459"/>
    <cellStyle name="Comma 3 2 4 6 5 2" xfId="43419"/>
    <cellStyle name="Comma 3 2 4 6 6" xfId="22379"/>
    <cellStyle name="Comma 3 2 4 6 7" xfId="32307"/>
    <cellStyle name="Comma 3 2 4 6 8" xfId="37773"/>
    <cellStyle name="Comma 3 2 4 6 9" xfId="51688"/>
    <cellStyle name="Comma 3 2 4 7" xfId="3088"/>
    <cellStyle name="Comma 3 2 4 7 2" xfId="12970"/>
    <cellStyle name="Comma 3 2 4 7 2 2" xfId="43930"/>
    <cellStyle name="Comma 3 2 4 7 3" xfId="22890"/>
    <cellStyle name="Comma 3 2 4 7 4" xfId="33343"/>
    <cellStyle name="Comma 3 2 4 7 5" xfId="38809"/>
    <cellStyle name="Comma 3 2 4 8" xfId="5595"/>
    <cellStyle name="Comma 3 2 4 8 2" xfId="15477"/>
    <cellStyle name="Comma 3 2 4 8 2 2" xfId="46437"/>
    <cellStyle name="Comma 3 2 4 8 3" xfId="25397"/>
    <cellStyle name="Comma 3 2 4 8 4" xfId="41128"/>
    <cellStyle name="Comma 3 2 4 9" xfId="8065"/>
    <cellStyle name="Comma 3 2 4 9 2" xfId="17947"/>
    <cellStyle name="Comma 3 2 4 9 3" xfId="27867"/>
    <cellStyle name="Comma 3 2 4 9 4" xfId="48907"/>
    <cellStyle name="Comma 3 2 5" xfId="277"/>
    <cellStyle name="Comma 3 2 5 10" xfId="10580"/>
    <cellStyle name="Comma 3 2 5 10 2" xfId="41540"/>
    <cellStyle name="Comma 3 2 5 11" xfId="20500"/>
    <cellStyle name="Comma 3 2 5 12" xfId="30342"/>
    <cellStyle name="Comma 3 2 5 13" xfId="35808"/>
    <cellStyle name="Comma 3 2 5 14" xfId="51256"/>
    <cellStyle name="Comma 3 2 5 15" xfId="51928"/>
    <cellStyle name="Comma 3 2 5 2" xfId="823"/>
    <cellStyle name="Comma 3 2 5 2 10" xfId="52062"/>
    <cellStyle name="Comma 3 2 5 2 2" xfId="3399"/>
    <cellStyle name="Comma 3 2 5 2 2 2" xfId="13281"/>
    <cellStyle name="Comma 3 2 5 2 2 2 2" xfId="44241"/>
    <cellStyle name="Comma 3 2 5 2 2 3" xfId="23201"/>
    <cellStyle name="Comma 3 2 5 2 2 4" xfId="31618"/>
    <cellStyle name="Comma 3 2 5 2 2 5" xfId="37084"/>
    <cellStyle name="Comma 3 2 5 2 2 6" xfId="51615"/>
    <cellStyle name="Comma 3 2 5 2 2 7" xfId="52286"/>
    <cellStyle name="Comma 3 2 5 2 3" xfId="6052"/>
    <cellStyle name="Comma 3 2 5 2 3 2" xfId="15934"/>
    <cellStyle name="Comma 3 2 5 2 3 2 2" xfId="46894"/>
    <cellStyle name="Comma 3 2 5 2 3 3" xfId="25854"/>
    <cellStyle name="Comma 3 2 5 2 3 4" xfId="32618"/>
    <cellStyle name="Comma 3 2 5 2 3 5" xfId="38084"/>
    <cellStyle name="Comma 3 2 5 2 3 6" xfId="51840"/>
    <cellStyle name="Comma 3 2 5 2 3 7" xfId="52510"/>
    <cellStyle name="Comma 3 2 5 2 4" xfId="8522"/>
    <cellStyle name="Comma 3 2 5 2 4 2" xfId="18404"/>
    <cellStyle name="Comma 3 2 5 2 4 2 2" xfId="49364"/>
    <cellStyle name="Comma 3 2 5 2 4 3" xfId="28324"/>
    <cellStyle name="Comma 3 2 5 2 4 4" xfId="33801"/>
    <cellStyle name="Comma 3 2 5 2 4 5" xfId="39266"/>
    <cellStyle name="Comma 3 2 5 2 5" xfId="11000"/>
    <cellStyle name="Comma 3 2 5 2 5 2" xfId="41282"/>
    <cellStyle name="Comma 3 2 5 2 6" xfId="20920"/>
    <cellStyle name="Comma 3 2 5 2 6 2" xfId="41960"/>
    <cellStyle name="Comma 3 2 5 2 7" xfId="30616"/>
    <cellStyle name="Comma 3 2 5 2 8" xfId="36082"/>
    <cellStyle name="Comma 3 2 5 2 9" xfId="51390"/>
    <cellStyle name="Comma 3 2 5 3" xfId="824"/>
    <cellStyle name="Comma 3 2 5 3 10" xfId="51990"/>
    <cellStyle name="Comma 3 2 5 3 2" xfId="3636"/>
    <cellStyle name="Comma 3 2 5 3 2 2" xfId="13518"/>
    <cellStyle name="Comma 3 2 5 3 2 2 2" xfId="44478"/>
    <cellStyle name="Comma 3 2 5 3 2 3" xfId="23438"/>
    <cellStyle name="Comma 3 2 5 3 2 4" xfId="31855"/>
    <cellStyle name="Comma 3 2 5 3 2 5" xfId="37321"/>
    <cellStyle name="Comma 3 2 5 3 2 6" xfId="51543"/>
    <cellStyle name="Comma 3 2 5 3 2 7" xfId="52214"/>
    <cellStyle name="Comma 3 2 5 3 3" xfId="6053"/>
    <cellStyle name="Comma 3 2 5 3 3 2" xfId="15935"/>
    <cellStyle name="Comma 3 2 5 3 3 2 2" xfId="46895"/>
    <cellStyle name="Comma 3 2 5 3 3 3" xfId="25855"/>
    <cellStyle name="Comma 3 2 5 3 3 4" xfId="32855"/>
    <cellStyle name="Comma 3 2 5 3 3 5" xfId="38321"/>
    <cellStyle name="Comma 3 2 5 3 3 6" xfId="51768"/>
    <cellStyle name="Comma 3 2 5 3 3 7" xfId="52438"/>
    <cellStyle name="Comma 3 2 5 3 4" xfId="8523"/>
    <cellStyle name="Comma 3 2 5 3 4 2" xfId="18405"/>
    <cellStyle name="Comma 3 2 5 3 4 2 2" xfId="49365"/>
    <cellStyle name="Comma 3 2 5 3 4 3" xfId="28325"/>
    <cellStyle name="Comma 3 2 5 3 4 4" xfId="33802"/>
    <cellStyle name="Comma 3 2 5 3 4 5" xfId="39267"/>
    <cellStyle name="Comma 3 2 5 3 5" xfId="11001"/>
    <cellStyle name="Comma 3 2 5 3 5 2" xfId="41210"/>
    <cellStyle name="Comma 3 2 5 3 6" xfId="20921"/>
    <cellStyle name="Comma 3 2 5 3 6 2" xfId="41961"/>
    <cellStyle name="Comma 3 2 5 3 7" xfId="30853"/>
    <cellStyle name="Comma 3 2 5 3 8" xfId="36319"/>
    <cellStyle name="Comma 3 2 5 3 9" xfId="51318"/>
    <cellStyle name="Comma 3 2 5 4" xfId="825"/>
    <cellStyle name="Comma 3 2 5 4 10" xfId="52152"/>
    <cellStyle name="Comma 3 2 5 4 2" xfId="3878"/>
    <cellStyle name="Comma 3 2 5 4 2 2" xfId="13760"/>
    <cellStyle name="Comma 3 2 5 4 2 2 2" xfId="44720"/>
    <cellStyle name="Comma 3 2 5 4 2 3" xfId="23680"/>
    <cellStyle name="Comma 3 2 5 4 2 4" xfId="32097"/>
    <cellStyle name="Comma 3 2 5 4 2 5" xfId="37563"/>
    <cellStyle name="Comma 3 2 5 4 3" xfId="6054"/>
    <cellStyle name="Comma 3 2 5 4 3 2" xfId="15936"/>
    <cellStyle name="Comma 3 2 5 4 3 2 2" xfId="46896"/>
    <cellStyle name="Comma 3 2 5 4 3 3" xfId="25856"/>
    <cellStyle name="Comma 3 2 5 4 3 4" xfId="33097"/>
    <cellStyle name="Comma 3 2 5 4 3 5" xfId="38563"/>
    <cellStyle name="Comma 3 2 5 4 4" xfId="8524"/>
    <cellStyle name="Comma 3 2 5 4 4 2" xfId="18406"/>
    <cellStyle name="Comma 3 2 5 4 4 2 2" xfId="49366"/>
    <cellStyle name="Comma 3 2 5 4 4 3" xfId="28326"/>
    <cellStyle name="Comma 3 2 5 4 4 4" xfId="33803"/>
    <cellStyle name="Comma 3 2 5 4 4 5" xfId="39268"/>
    <cellStyle name="Comma 3 2 5 4 5" xfId="11002"/>
    <cellStyle name="Comma 3 2 5 4 5 2" xfId="41962"/>
    <cellStyle name="Comma 3 2 5 4 6" xfId="20922"/>
    <cellStyle name="Comma 3 2 5 4 7" xfId="31095"/>
    <cellStyle name="Comma 3 2 5 4 8" xfId="36561"/>
    <cellStyle name="Comma 3 2 5 4 9" xfId="51481"/>
    <cellStyle name="Comma 3 2 5 5" xfId="1546"/>
    <cellStyle name="Comma 3 2 5 5 10" xfId="52376"/>
    <cellStyle name="Comma 3 2 5 5 2" xfId="4309"/>
    <cellStyle name="Comma 3 2 5 5 2 2" xfId="14191"/>
    <cellStyle name="Comma 3 2 5 5 2 2 2" xfId="45151"/>
    <cellStyle name="Comma 3 2 5 5 2 3" xfId="24111"/>
    <cellStyle name="Comma 3 2 5 5 2 4" xfId="34524"/>
    <cellStyle name="Comma 3 2 5 5 2 5" xfId="39989"/>
    <cellStyle name="Comma 3 2 5 5 3" xfId="6775"/>
    <cellStyle name="Comma 3 2 5 5 3 2" xfId="16657"/>
    <cellStyle name="Comma 3 2 5 5 3 3" xfId="26577"/>
    <cellStyle name="Comma 3 2 5 5 3 4" xfId="47617"/>
    <cellStyle name="Comma 3 2 5 5 4" xfId="9245"/>
    <cellStyle name="Comma 3 2 5 5 4 2" xfId="19127"/>
    <cellStyle name="Comma 3 2 5 5 4 3" xfId="29047"/>
    <cellStyle name="Comma 3 2 5 5 4 4" xfId="50087"/>
    <cellStyle name="Comma 3 2 5 5 5" xfId="11723"/>
    <cellStyle name="Comma 3 2 5 5 5 2" xfId="42683"/>
    <cellStyle name="Comma 3 2 5 5 6" xfId="21643"/>
    <cellStyle name="Comma 3 2 5 5 7" xfId="31344"/>
    <cellStyle name="Comma 3 2 5 5 8" xfId="36810"/>
    <cellStyle name="Comma 3 2 5 5 9" xfId="51706"/>
    <cellStyle name="Comma 3 2 5 6" xfId="2614"/>
    <cellStyle name="Comma 3 2 5 6 2" xfId="5082"/>
    <cellStyle name="Comma 3 2 5 6 2 2" xfId="14964"/>
    <cellStyle name="Comma 3 2 5 6 2 2 2" xfId="45924"/>
    <cellStyle name="Comma 3 2 5 6 2 3" xfId="24884"/>
    <cellStyle name="Comma 3 2 5 6 2 4" xfId="35298"/>
    <cellStyle name="Comma 3 2 5 6 2 5" xfId="40762"/>
    <cellStyle name="Comma 3 2 5 6 3" xfId="7548"/>
    <cellStyle name="Comma 3 2 5 6 3 2" xfId="17430"/>
    <cellStyle name="Comma 3 2 5 6 3 3" xfId="27350"/>
    <cellStyle name="Comma 3 2 5 6 3 4" xfId="48390"/>
    <cellStyle name="Comma 3 2 5 6 4" xfId="10018"/>
    <cellStyle name="Comma 3 2 5 6 4 2" xfId="19900"/>
    <cellStyle name="Comma 3 2 5 6 4 3" xfId="29820"/>
    <cellStyle name="Comma 3 2 5 6 4 4" xfId="50860"/>
    <cellStyle name="Comma 3 2 5 6 5" xfId="12496"/>
    <cellStyle name="Comma 3 2 5 6 5 2" xfId="43456"/>
    <cellStyle name="Comma 3 2 5 6 6" xfId="22416"/>
    <cellStyle name="Comma 3 2 5 6 7" xfId="32344"/>
    <cellStyle name="Comma 3 2 5 6 8" xfId="37810"/>
    <cellStyle name="Comma 3 2 5 7" xfId="3125"/>
    <cellStyle name="Comma 3 2 5 7 2" xfId="13007"/>
    <cellStyle name="Comma 3 2 5 7 2 2" xfId="43967"/>
    <cellStyle name="Comma 3 2 5 7 3" xfId="22927"/>
    <cellStyle name="Comma 3 2 5 7 4" xfId="33380"/>
    <cellStyle name="Comma 3 2 5 7 5" xfId="38846"/>
    <cellStyle name="Comma 3 2 5 8" xfId="5632"/>
    <cellStyle name="Comma 3 2 5 8 2" xfId="15514"/>
    <cellStyle name="Comma 3 2 5 8 2 2" xfId="46474"/>
    <cellStyle name="Comma 3 2 5 8 3" xfId="25434"/>
    <cellStyle name="Comma 3 2 5 8 4" xfId="41146"/>
    <cellStyle name="Comma 3 2 5 9" xfId="8102"/>
    <cellStyle name="Comma 3 2 5 9 2" xfId="17984"/>
    <cellStyle name="Comma 3 2 5 9 3" xfId="27904"/>
    <cellStyle name="Comma 3 2 5 9 4" xfId="48944"/>
    <cellStyle name="Comma 3 2 6" xfId="317"/>
    <cellStyle name="Comma 3 2 6 10" xfId="10620"/>
    <cellStyle name="Comma 3 2 6 10 2" xfId="41580"/>
    <cellStyle name="Comma 3 2 6 11" xfId="20540"/>
    <cellStyle name="Comma 3 2 6 12" xfId="30382"/>
    <cellStyle name="Comma 3 2 6 13" xfId="35848"/>
    <cellStyle name="Comma 3 2 6 14" xfId="51273"/>
    <cellStyle name="Comma 3 2 6 15" xfId="51945"/>
    <cellStyle name="Comma 3 2 6 2" xfId="826"/>
    <cellStyle name="Comma 3 2 6 2 10" xfId="52026"/>
    <cellStyle name="Comma 3 2 6 2 2" xfId="3439"/>
    <cellStyle name="Comma 3 2 6 2 2 2" xfId="13321"/>
    <cellStyle name="Comma 3 2 6 2 2 2 2" xfId="44281"/>
    <cellStyle name="Comma 3 2 6 2 2 3" xfId="23241"/>
    <cellStyle name="Comma 3 2 6 2 2 4" xfId="31658"/>
    <cellStyle name="Comma 3 2 6 2 2 5" xfId="37124"/>
    <cellStyle name="Comma 3 2 6 2 2 6" xfId="51579"/>
    <cellStyle name="Comma 3 2 6 2 2 7" xfId="52250"/>
    <cellStyle name="Comma 3 2 6 2 3" xfId="6055"/>
    <cellStyle name="Comma 3 2 6 2 3 2" xfId="15937"/>
    <cellStyle name="Comma 3 2 6 2 3 2 2" xfId="46897"/>
    <cellStyle name="Comma 3 2 6 2 3 3" xfId="25857"/>
    <cellStyle name="Comma 3 2 6 2 3 4" xfId="32658"/>
    <cellStyle name="Comma 3 2 6 2 3 5" xfId="38124"/>
    <cellStyle name="Comma 3 2 6 2 3 6" xfId="51804"/>
    <cellStyle name="Comma 3 2 6 2 3 7" xfId="52474"/>
    <cellStyle name="Comma 3 2 6 2 4" xfId="8525"/>
    <cellStyle name="Comma 3 2 6 2 4 2" xfId="18407"/>
    <cellStyle name="Comma 3 2 6 2 4 2 2" xfId="49367"/>
    <cellStyle name="Comma 3 2 6 2 4 3" xfId="28327"/>
    <cellStyle name="Comma 3 2 6 2 4 4" xfId="33804"/>
    <cellStyle name="Comma 3 2 6 2 4 5" xfId="39269"/>
    <cellStyle name="Comma 3 2 6 2 5" xfId="11003"/>
    <cellStyle name="Comma 3 2 6 2 5 2" xfId="41246"/>
    <cellStyle name="Comma 3 2 6 2 6" xfId="20923"/>
    <cellStyle name="Comma 3 2 6 2 6 2" xfId="41963"/>
    <cellStyle name="Comma 3 2 6 2 7" xfId="30656"/>
    <cellStyle name="Comma 3 2 6 2 8" xfId="36122"/>
    <cellStyle name="Comma 3 2 6 2 9" xfId="51354"/>
    <cellStyle name="Comma 3 2 6 3" xfId="827"/>
    <cellStyle name="Comma 3 2 6 3 10" xfId="52169"/>
    <cellStyle name="Comma 3 2 6 3 2" xfId="3676"/>
    <cellStyle name="Comma 3 2 6 3 2 2" xfId="13558"/>
    <cellStyle name="Comma 3 2 6 3 2 2 2" xfId="44518"/>
    <cellStyle name="Comma 3 2 6 3 2 3" xfId="23478"/>
    <cellStyle name="Comma 3 2 6 3 2 4" xfId="31895"/>
    <cellStyle name="Comma 3 2 6 3 2 5" xfId="37361"/>
    <cellStyle name="Comma 3 2 6 3 3" xfId="6056"/>
    <cellStyle name="Comma 3 2 6 3 3 2" xfId="15938"/>
    <cellStyle name="Comma 3 2 6 3 3 2 2" xfId="46898"/>
    <cellStyle name="Comma 3 2 6 3 3 3" xfId="25858"/>
    <cellStyle name="Comma 3 2 6 3 3 4" xfId="32895"/>
    <cellStyle name="Comma 3 2 6 3 3 5" xfId="38361"/>
    <cellStyle name="Comma 3 2 6 3 4" xfId="8526"/>
    <cellStyle name="Comma 3 2 6 3 4 2" xfId="18408"/>
    <cellStyle name="Comma 3 2 6 3 4 2 2" xfId="49368"/>
    <cellStyle name="Comma 3 2 6 3 4 3" xfId="28328"/>
    <cellStyle name="Comma 3 2 6 3 4 4" xfId="33805"/>
    <cellStyle name="Comma 3 2 6 3 4 5" xfId="39270"/>
    <cellStyle name="Comma 3 2 6 3 5" xfId="11004"/>
    <cellStyle name="Comma 3 2 6 3 5 2" xfId="41964"/>
    <cellStyle name="Comma 3 2 6 3 6" xfId="20924"/>
    <cellStyle name="Comma 3 2 6 3 7" xfId="30893"/>
    <cellStyle name="Comma 3 2 6 3 8" xfId="36359"/>
    <cellStyle name="Comma 3 2 6 3 9" xfId="51498"/>
    <cellStyle name="Comma 3 2 6 4" xfId="828"/>
    <cellStyle name="Comma 3 2 6 4 10" xfId="52393"/>
    <cellStyle name="Comma 3 2 6 4 2" xfId="3918"/>
    <cellStyle name="Comma 3 2 6 4 2 2" xfId="13800"/>
    <cellStyle name="Comma 3 2 6 4 2 2 2" xfId="44760"/>
    <cellStyle name="Comma 3 2 6 4 2 3" xfId="23720"/>
    <cellStyle name="Comma 3 2 6 4 2 4" xfId="32137"/>
    <cellStyle name="Comma 3 2 6 4 2 5" xfId="37603"/>
    <cellStyle name="Comma 3 2 6 4 3" xfId="6057"/>
    <cellStyle name="Comma 3 2 6 4 3 2" xfId="15939"/>
    <cellStyle name="Comma 3 2 6 4 3 2 2" xfId="46899"/>
    <cellStyle name="Comma 3 2 6 4 3 3" xfId="25859"/>
    <cellStyle name="Comma 3 2 6 4 3 4" xfId="33137"/>
    <cellStyle name="Comma 3 2 6 4 3 5" xfId="38603"/>
    <cellStyle name="Comma 3 2 6 4 4" xfId="8527"/>
    <cellStyle name="Comma 3 2 6 4 4 2" xfId="18409"/>
    <cellStyle name="Comma 3 2 6 4 4 2 2" xfId="49369"/>
    <cellStyle name="Comma 3 2 6 4 4 3" xfId="28329"/>
    <cellStyle name="Comma 3 2 6 4 4 4" xfId="33806"/>
    <cellStyle name="Comma 3 2 6 4 4 5" xfId="39271"/>
    <cellStyle name="Comma 3 2 6 4 5" xfId="11005"/>
    <cellStyle name="Comma 3 2 6 4 5 2" xfId="41965"/>
    <cellStyle name="Comma 3 2 6 4 6" xfId="20925"/>
    <cellStyle name="Comma 3 2 6 4 7" xfId="31135"/>
    <cellStyle name="Comma 3 2 6 4 8" xfId="36601"/>
    <cellStyle name="Comma 3 2 6 4 9" xfId="51723"/>
    <cellStyle name="Comma 3 2 6 5" xfId="1586"/>
    <cellStyle name="Comma 3 2 6 5 2" xfId="4349"/>
    <cellStyle name="Comma 3 2 6 5 2 2" xfId="14231"/>
    <cellStyle name="Comma 3 2 6 5 2 2 2" xfId="45191"/>
    <cellStyle name="Comma 3 2 6 5 2 3" xfId="24151"/>
    <cellStyle name="Comma 3 2 6 5 2 4" xfId="34564"/>
    <cellStyle name="Comma 3 2 6 5 2 5" xfId="40029"/>
    <cellStyle name="Comma 3 2 6 5 3" xfId="6815"/>
    <cellStyle name="Comma 3 2 6 5 3 2" xfId="16697"/>
    <cellStyle name="Comma 3 2 6 5 3 3" xfId="26617"/>
    <cellStyle name="Comma 3 2 6 5 3 4" xfId="47657"/>
    <cellStyle name="Comma 3 2 6 5 4" xfId="9285"/>
    <cellStyle name="Comma 3 2 6 5 4 2" xfId="19167"/>
    <cellStyle name="Comma 3 2 6 5 4 3" xfId="29087"/>
    <cellStyle name="Comma 3 2 6 5 4 4" xfId="50127"/>
    <cellStyle name="Comma 3 2 6 5 5" xfId="11763"/>
    <cellStyle name="Comma 3 2 6 5 5 2" xfId="42723"/>
    <cellStyle name="Comma 3 2 6 5 6" xfId="21683"/>
    <cellStyle name="Comma 3 2 6 5 7" xfId="31384"/>
    <cellStyle name="Comma 3 2 6 5 8" xfId="36850"/>
    <cellStyle name="Comma 3 2 6 6" xfId="2654"/>
    <cellStyle name="Comma 3 2 6 6 2" xfId="5122"/>
    <cellStyle name="Comma 3 2 6 6 2 2" xfId="15004"/>
    <cellStyle name="Comma 3 2 6 6 2 2 2" xfId="45964"/>
    <cellStyle name="Comma 3 2 6 6 2 3" xfId="24924"/>
    <cellStyle name="Comma 3 2 6 6 2 4" xfId="35338"/>
    <cellStyle name="Comma 3 2 6 6 2 5" xfId="40802"/>
    <cellStyle name="Comma 3 2 6 6 3" xfId="7588"/>
    <cellStyle name="Comma 3 2 6 6 3 2" xfId="17470"/>
    <cellStyle name="Comma 3 2 6 6 3 3" xfId="27390"/>
    <cellStyle name="Comma 3 2 6 6 3 4" xfId="48430"/>
    <cellStyle name="Comma 3 2 6 6 4" xfId="10058"/>
    <cellStyle name="Comma 3 2 6 6 4 2" xfId="19940"/>
    <cellStyle name="Comma 3 2 6 6 4 3" xfId="29860"/>
    <cellStyle name="Comma 3 2 6 6 4 4" xfId="50900"/>
    <cellStyle name="Comma 3 2 6 6 5" xfId="12536"/>
    <cellStyle name="Comma 3 2 6 6 5 2" xfId="43496"/>
    <cellStyle name="Comma 3 2 6 6 6" xfId="22456"/>
    <cellStyle name="Comma 3 2 6 6 7" xfId="32384"/>
    <cellStyle name="Comma 3 2 6 6 8" xfId="37850"/>
    <cellStyle name="Comma 3 2 6 7" xfId="3165"/>
    <cellStyle name="Comma 3 2 6 7 2" xfId="13047"/>
    <cellStyle name="Comma 3 2 6 7 2 2" xfId="44007"/>
    <cellStyle name="Comma 3 2 6 7 3" xfId="22967"/>
    <cellStyle name="Comma 3 2 6 7 4" xfId="33420"/>
    <cellStyle name="Comma 3 2 6 7 5" xfId="38886"/>
    <cellStyle name="Comma 3 2 6 8" xfId="5672"/>
    <cellStyle name="Comma 3 2 6 8 2" xfId="15554"/>
    <cellStyle name="Comma 3 2 6 8 2 2" xfId="46514"/>
    <cellStyle name="Comma 3 2 6 8 3" xfId="25474"/>
    <cellStyle name="Comma 3 2 6 8 4" xfId="41163"/>
    <cellStyle name="Comma 3 2 6 9" xfId="8142"/>
    <cellStyle name="Comma 3 2 6 9 2" xfId="18024"/>
    <cellStyle name="Comma 3 2 6 9 3" xfId="27944"/>
    <cellStyle name="Comma 3 2 6 9 4" xfId="48984"/>
    <cellStyle name="Comma 3 2 7" xfId="97"/>
    <cellStyle name="Comma 3 2 7 10" xfId="35885"/>
    <cellStyle name="Comma 3 2 7 11" xfId="51407"/>
    <cellStyle name="Comma 3 2 7 12" xfId="52079"/>
    <cellStyle name="Comma 3 2 7 2" xfId="1386"/>
    <cellStyle name="Comma 3 2 7 2 10" xfId="52303"/>
    <cellStyle name="Comma 3 2 7 2 2" xfId="4149"/>
    <cellStyle name="Comma 3 2 7 2 2 2" xfId="14031"/>
    <cellStyle name="Comma 3 2 7 2 2 2 2" xfId="44991"/>
    <cellStyle name="Comma 3 2 7 2 2 3" xfId="23951"/>
    <cellStyle name="Comma 3 2 7 2 2 4" xfId="34364"/>
    <cellStyle name="Comma 3 2 7 2 2 5" xfId="39829"/>
    <cellStyle name="Comma 3 2 7 2 3" xfId="6615"/>
    <cellStyle name="Comma 3 2 7 2 3 2" xfId="16497"/>
    <cellStyle name="Comma 3 2 7 2 3 3" xfId="26417"/>
    <cellStyle name="Comma 3 2 7 2 3 4" xfId="47457"/>
    <cellStyle name="Comma 3 2 7 2 4" xfId="9085"/>
    <cellStyle name="Comma 3 2 7 2 4 2" xfId="18967"/>
    <cellStyle name="Comma 3 2 7 2 4 3" xfId="28887"/>
    <cellStyle name="Comma 3 2 7 2 4 4" xfId="49927"/>
    <cellStyle name="Comma 3 2 7 2 5" xfId="11563"/>
    <cellStyle name="Comma 3 2 7 2 5 2" xfId="42523"/>
    <cellStyle name="Comma 3 2 7 2 6" xfId="21483"/>
    <cellStyle name="Comma 3 2 7 2 7" xfId="31421"/>
    <cellStyle name="Comma 3 2 7 2 8" xfId="36887"/>
    <cellStyle name="Comma 3 2 7 2 9" xfId="51632"/>
    <cellStyle name="Comma 3 2 7 3" xfId="2454"/>
    <cellStyle name="Comma 3 2 7 3 10" xfId="52527"/>
    <cellStyle name="Comma 3 2 7 3 2" xfId="4922"/>
    <cellStyle name="Comma 3 2 7 3 2 2" xfId="14804"/>
    <cellStyle name="Comma 3 2 7 3 2 2 2" xfId="45764"/>
    <cellStyle name="Comma 3 2 7 3 2 3" xfId="24724"/>
    <cellStyle name="Comma 3 2 7 3 2 4" xfId="35138"/>
    <cellStyle name="Comma 3 2 7 3 2 5" xfId="40602"/>
    <cellStyle name="Comma 3 2 7 3 3" xfId="7388"/>
    <cellStyle name="Comma 3 2 7 3 3 2" xfId="17270"/>
    <cellStyle name="Comma 3 2 7 3 3 3" xfId="27190"/>
    <cellStyle name="Comma 3 2 7 3 3 4" xfId="48230"/>
    <cellStyle name="Comma 3 2 7 3 4" xfId="9858"/>
    <cellStyle name="Comma 3 2 7 3 4 2" xfId="19740"/>
    <cellStyle name="Comma 3 2 7 3 4 3" xfId="29660"/>
    <cellStyle name="Comma 3 2 7 3 4 4" xfId="50700"/>
    <cellStyle name="Comma 3 2 7 3 5" xfId="12336"/>
    <cellStyle name="Comma 3 2 7 3 5 2" xfId="43296"/>
    <cellStyle name="Comma 3 2 7 3 6" xfId="22256"/>
    <cellStyle name="Comma 3 2 7 3 7" xfId="32421"/>
    <cellStyle name="Comma 3 2 7 3 8" xfId="37887"/>
    <cellStyle name="Comma 3 2 7 3 9" xfId="51857"/>
    <cellStyle name="Comma 3 2 7 4" xfId="3202"/>
    <cellStyle name="Comma 3 2 7 4 2" xfId="13084"/>
    <cellStyle name="Comma 3 2 7 4 2 2" xfId="44044"/>
    <cellStyle name="Comma 3 2 7 4 3" xfId="23004"/>
    <cellStyle name="Comma 3 2 7 4 4" xfId="33220"/>
    <cellStyle name="Comma 3 2 7 4 5" xfId="38686"/>
    <cellStyle name="Comma 3 2 7 5" xfId="5472"/>
    <cellStyle name="Comma 3 2 7 5 2" xfId="15354"/>
    <cellStyle name="Comma 3 2 7 5 2 2" xfId="46314"/>
    <cellStyle name="Comma 3 2 7 5 3" xfId="25274"/>
    <cellStyle name="Comma 3 2 7 5 4" xfId="41299"/>
    <cellStyle name="Comma 3 2 7 6" xfId="7942"/>
    <cellStyle name="Comma 3 2 7 6 2" xfId="17824"/>
    <cellStyle name="Comma 3 2 7 6 3" xfId="27744"/>
    <cellStyle name="Comma 3 2 7 6 4" xfId="48784"/>
    <cellStyle name="Comma 3 2 7 7" xfId="10420"/>
    <cellStyle name="Comma 3 2 7 7 2" xfId="41380"/>
    <cellStyle name="Comma 3 2 7 8" xfId="20340"/>
    <cellStyle name="Comma 3 2 7 9" xfId="30419"/>
    <cellStyle name="Comma 3 2 8" xfId="354"/>
    <cellStyle name="Comma 3 2 8 10" xfId="35920"/>
    <cellStyle name="Comma 3 2 8 11" xfId="51415"/>
    <cellStyle name="Comma 3 2 8 12" xfId="52087"/>
    <cellStyle name="Comma 3 2 8 2" xfId="1623"/>
    <cellStyle name="Comma 3 2 8 2 10" xfId="52311"/>
    <cellStyle name="Comma 3 2 8 2 2" xfId="4386"/>
    <cellStyle name="Comma 3 2 8 2 2 2" xfId="14268"/>
    <cellStyle name="Comma 3 2 8 2 2 2 2" xfId="45228"/>
    <cellStyle name="Comma 3 2 8 2 2 3" xfId="24188"/>
    <cellStyle name="Comma 3 2 8 2 2 4" xfId="34601"/>
    <cellStyle name="Comma 3 2 8 2 2 5" xfId="40066"/>
    <cellStyle name="Comma 3 2 8 2 3" xfId="6852"/>
    <cellStyle name="Comma 3 2 8 2 3 2" xfId="16734"/>
    <cellStyle name="Comma 3 2 8 2 3 3" xfId="26654"/>
    <cellStyle name="Comma 3 2 8 2 3 4" xfId="47694"/>
    <cellStyle name="Comma 3 2 8 2 4" xfId="9322"/>
    <cellStyle name="Comma 3 2 8 2 4 2" xfId="19204"/>
    <cellStyle name="Comma 3 2 8 2 4 3" xfId="29124"/>
    <cellStyle name="Comma 3 2 8 2 4 4" xfId="50164"/>
    <cellStyle name="Comma 3 2 8 2 5" xfId="11800"/>
    <cellStyle name="Comma 3 2 8 2 5 2" xfId="42760"/>
    <cellStyle name="Comma 3 2 8 2 6" xfId="21720"/>
    <cellStyle name="Comma 3 2 8 2 7" xfId="31456"/>
    <cellStyle name="Comma 3 2 8 2 8" xfId="36922"/>
    <cellStyle name="Comma 3 2 8 2 9" xfId="51640"/>
    <cellStyle name="Comma 3 2 8 3" xfId="2691"/>
    <cellStyle name="Comma 3 2 8 3 10" xfId="52535"/>
    <cellStyle name="Comma 3 2 8 3 2" xfId="5159"/>
    <cellStyle name="Comma 3 2 8 3 2 2" xfId="15041"/>
    <cellStyle name="Comma 3 2 8 3 2 2 2" xfId="46001"/>
    <cellStyle name="Comma 3 2 8 3 2 3" xfId="24961"/>
    <cellStyle name="Comma 3 2 8 3 2 4" xfId="35375"/>
    <cellStyle name="Comma 3 2 8 3 2 5" xfId="40839"/>
    <cellStyle name="Comma 3 2 8 3 3" xfId="7625"/>
    <cellStyle name="Comma 3 2 8 3 3 2" xfId="17507"/>
    <cellStyle name="Comma 3 2 8 3 3 3" xfId="27427"/>
    <cellStyle name="Comma 3 2 8 3 3 4" xfId="48467"/>
    <cellStyle name="Comma 3 2 8 3 4" xfId="10095"/>
    <cellStyle name="Comma 3 2 8 3 4 2" xfId="19977"/>
    <cellStyle name="Comma 3 2 8 3 4 3" xfId="29897"/>
    <cellStyle name="Comma 3 2 8 3 4 4" xfId="50937"/>
    <cellStyle name="Comma 3 2 8 3 5" xfId="12573"/>
    <cellStyle name="Comma 3 2 8 3 5 2" xfId="43533"/>
    <cellStyle name="Comma 3 2 8 3 6" xfId="22493"/>
    <cellStyle name="Comma 3 2 8 3 7" xfId="32456"/>
    <cellStyle name="Comma 3 2 8 3 8" xfId="37922"/>
    <cellStyle name="Comma 3 2 8 3 9" xfId="51865"/>
    <cellStyle name="Comma 3 2 8 4" xfId="3237"/>
    <cellStyle name="Comma 3 2 8 4 2" xfId="13119"/>
    <cellStyle name="Comma 3 2 8 4 2 2" xfId="44079"/>
    <cellStyle name="Comma 3 2 8 4 3" xfId="23039"/>
    <cellStyle name="Comma 3 2 8 4 4" xfId="33457"/>
    <cellStyle name="Comma 3 2 8 4 5" xfId="38923"/>
    <cellStyle name="Comma 3 2 8 5" xfId="5709"/>
    <cellStyle name="Comma 3 2 8 5 2" xfId="15591"/>
    <cellStyle name="Comma 3 2 8 5 2 2" xfId="46551"/>
    <cellStyle name="Comma 3 2 8 5 3" xfId="25511"/>
    <cellStyle name="Comma 3 2 8 5 4" xfId="41307"/>
    <cellStyle name="Comma 3 2 8 6" xfId="8179"/>
    <cellStyle name="Comma 3 2 8 6 2" xfId="18061"/>
    <cellStyle name="Comma 3 2 8 6 3" xfId="27981"/>
    <cellStyle name="Comma 3 2 8 6 4" xfId="49021"/>
    <cellStyle name="Comma 3 2 8 7" xfId="10657"/>
    <cellStyle name="Comma 3 2 8 7 2" xfId="41617"/>
    <cellStyle name="Comma 3 2 8 8" xfId="20577"/>
    <cellStyle name="Comma 3 2 8 9" xfId="30454"/>
    <cellStyle name="Comma 3 2 9" xfId="391"/>
    <cellStyle name="Comma 3 2 9 10" xfId="36159"/>
    <cellStyle name="Comma 3 2 9 11" xfId="51282"/>
    <cellStyle name="Comma 3 2 9 12" xfId="51954"/>
    <cellStyle name="Comma 3 2 9 2" xfId="1660"/>
    <cellStyle name="Comma 3 2 9 2 10" xfId="52178"/>
    <cellStyle name="Comma 3 2 9 2 2" xfId="4423"/>
    <cellStyle name="Comma 3 2 9 2 2 2" xfId="14305"/>
    <cellStyle name="Comma 3 2 9 2 2 2 2" xfId="45265"/>
    <cellStyle name="Comma 3 2 9 2 2 3" xfId="24225"/>
    <cellStyle name="Comma 3 2 9 2 2 4" xfId="34638"/>
    <cellStyle name="Comma 3 2 9 2 2 5" xfId="40103"/>
    <cellStyle name="Comma 3 2 9 2 3" xfId="6889"/>
    <cellStyle name="Comma 3 2 9 2 3 2" xfId="16771"/>
    <cellStyle name="Comma 3 2 9 2 3 3" xfId="26691"/>
    <cellStyle name="Comma 3 2 9 2 3 4" xfId="47731"/>
    <cellStyle name="Comma 3 2 9 2 4" xfId="9359"/>
    <cellStyle name="Comma 3 2 9 2 4 2" xfId="19241"/>
    <cellStyle name="Comma 3 2 9 2 4 3" xfId="29161"/>
    <cellStyle name="Comma 3 2 9 2 4 4" xfId="50201"/>
    <cellStyle name="Comma 3 2 9 2 5" xfId="11837"/>
    <cellStyle name="Comma 3 2 9 2 5 2" xfId="42797"/>
    <cellStyle name="Comma 3 2 9 2 6" xfId="21757"/>
    <cellStyle name="Comma 3 2 9 2 7" xfId="31695"/>
    <cellStyle name="Comma 3 2 9 2 8" xfId="37161"/>
    <cellStyle name="Comma 3 2 9 2 9" xfId="51507"/>
    <cellStyle name="Comma 3 2 9 3" xfId="2728"/>
    <cellStyle name="Comma 3 2 9 3 10" xfId="52402"/>
    <cellStyle name="Comma 3 2 9 3 2" xfId="5196"/>
    <cellStyle name="Comma 3 2 9 3 2 2" xfId="15078"/>
    <cellStyle name="Comma 3 2 9 3 2 2 2" xfId="46038"/>
    <cellStyle name="Comma 3 2 9 3 2 3" xfId="24998"/>
    <cellStyle name="Comma 3 2 9 3 2 4" xfId="35412"/>
    <cellStyle name="Comma 3 2 9 3 2 5" xfId="40876"/>
    <cellStyle name="Comma 3 2 9 3 3" xfId="7662"/>
    <cellStyle name="Comma 3 2 9 3 3 2" xfId="17544"/>
    <cellStyle name="Comma 3 2 9 3 3 3" xfId="27464"/>
    <cellStyle name="Comma 3 2 9 3 3 4" xfId="48504"/>
    <cellStyle name="Comma 3 2 9 3 4" xfId="10132"/>
    <cellStyle name="Comma 3 2 9 3 4 2" xfId="20014"/>
    <cellStyle name="Comma 3 2 9 3 4 3" xfId="29934"/>
    <cellStyle name="Comma 3 2 9 3 4 4" xfId="50974"/>
    <cellStyle name="Comma 3 2 9 3 5" xfId="12610"/>
    <cellStyle name="Comma 3 2 9 3 5 2" xfId="43570"/>
    <cellStyle name="Comma 3 2 9 3 6" xfId="22530"/>
    <cellStyle name="Comma 3 2 9 3 7" xfId="32695"/>
    <cellStyle name="Comma 3 2 9 3 8" xfId="38161"/>
    <cellStyle name="Comma 3 2 9 3 9" xfId="51732"/>
    <cellStyle name="Comma 3 2 9 4" xfId="3476"/>
    <cellStyle name="Comma 3 2 9 4 2" xfId="13358"/>
    <cellStyle name="Comma 3 2 9 4 2 2" xfId="44318"/>
    <cellStyle name="Comma 3 2 9 4 3" xfId="23278"/>
    <cellStyle name="Comma 3 2 9 4 4" xfId="33494"/>
    <cellStyle name="Comma 3 2 9 4 5" xfId="38960"/>
    <cellStyle name="Comma 3 2 9 5" xfId="5746"/>
    <cellStyle name="Comma 3 2 9 5 2" xfId="15628"/>
    <cellStyle name="Comma 3 2 9 5 2 2" xfId="46588"/>
    <cellStyle name="Comma 3 2 9 5 3" xfId="25548"/>
    <cellStyle name="Comma 3 2 9 5 4" xfId="41174"/>
    <cellStyle name="Comma 3 2 9 6" xfId="8216"/>
    <cellStyle name="Comma 3 2 9 6 2" xfId="18098"/>
    <cellStyle name="Comma 3 2 9 6 3" xfId="28018"/>
    <cellStyle name="Comma 3 2 9 6 4" xfId="49058"/>
    <cellStyle name="Comma 3 2 9 7" xfId="10694"/>
    <cellStyle name="Comma 3 2 9 7 2" xfId="41654"/>
    <cellStyle name="Comma 3 2 9 8" xfId="20614"/>
    <cellStyle name="Comma 3 2 9 9" xfId="30693"/>
    <cellStyle name="Comma 3 20" xfId="497"/>
    <cellStyle name="Comma 3 20 10" xfId="36633"/>
    <cellStyle name="Comma 3 20 2" xfId="1766"/>
    <cellStyle name="Comma 3 20 2 2" xfId="4529"/>
    <cellStyle name="Comma 3 20 2 2 2" xfId="14411"/>
    <cellStyle name="Comma 3 20 2 2 2 2" xfId="45371"/>
    <cellStyle name="Comma 3 20 2 2 3" xfId="24331"/>
    <cellStyle name="Comma 3 20 2 2 4" xfId="34744"/>
    <cellStyle name="Comma 3 20 2 2 5" xfId="40209"/>
    <cellStyle name="Comma 3 20 2 3" xfId="6995"/>
    <cellStyle name="Comma 3 20 2 3 2" xfId="16877"/>
    <cellStyle name="Comma 3 20 2 3 3" xfId="26797"/>
    <cellStyle name="Comma 3 20 2 3 4" xfId="47837"/>
    <cellStyle name="Comma 3 20 2 4" xfId="9465"/>
    <cellStyle name="Comma 3 20 2 4 2" xfId="19347"/>
    <cellStyle name="Comma 3 20 2 4 3" xfId="29267"/>
    <cellStyle name="Comma 3 20 2 4 4" xfId="50307"/>
    <cellStyle name="Comma 3 20 2 5" xfId="11943"/>
    <cellStyle name="Comma 3 20 2 5 2" xfId="42903"/>
    <cellStyle name="Comma 3 20 2 6" xfId="21863"/>
    <cellStyle name="Comma 3 20 2 7" xfId="32169"/>
    <cellStyle name="Comma 3 20 2 8" xfId="37635"/>
    <cellStyle name="Comma 3 20 3" xfId="2834"/>
    <cellStyle name="Comma 3 20 3 2" xfId="5302"/>
    <cellStyle name="Comma 3 20 3 2 2" xfId="15184"/>
    <cellStyle name="Comma 3 20 3 2 2 2" xfId="46144"/>
    <cellStyle name="Comma 3 20 3 2 3" xfId="25104"/>
    <cellStyle name="Comma 3 20 3 2 4" xfId="35518"/>
    <cellStyle name="Comma 3 20 3 2 5" xfId="40982"/>
    <cellStyle name="Comma 3 20 3 3" xfId="7768"/>
    <cellStyle name="Comma 3 20 3 3 2" xfId="17650"/>
    <cellStyle name="Comma 3 20 3 3 3" xfId="27570"/>
    <cellStyle name="Comma 3 20 3 3 4" xfId="48610"/>
    <cellStyle name="Comma 3 20 3 4" xfId="10238"/>
    <cellStyle name="Comma 3 20 3 4 2" xfId="20120"/>
    <cellStyle name="Comma 3 20 3 4 3" xfId="30040"/>
    <cellStyle name="Comma 3 20 3 4 4" xfId="51080"/>
    <cellStyle name="Comma 3 20 3 5" xfId="12716"/>
    <cellStyle name="Comma 3 20 3 5 2" xfId="43676"/>
    <cellStyle name="Comma 3 20 3 6" xfId="22636"/>
    <cellStyle name="Comma 3 20 3 7" xfId="33169"/>
    <cellStyle name="Comma 3 20 3 8" xfId="38635"/>
    <cellStyle name="Comma 3 20 4" xfId="3950"/>
    <cellStyle name="Comma 3 20 4 2" xfId="13832"/>
    <cellStyle name="Comma 3 20 4 2 2" xfId="44792"/>
    <cellStyle name="Comma 3 20 4 3" xfId="23752"/>
    <cellStyle name="Comma 3 20 4 4" xfId="33600"/>
    <cellStyle name="Comma 3 20 4 5" xfId="39066"/>
    <cellStyle name="Comma 3 20 5" xfId="5852"/>
    <cellStyle name="Comma 3 20 5 2" xfId="15734"/>
    <cellStyle name="Comma 3 20 5 3" xfId="25654"/>
    <cellStyle name="Comma 3 20 5 4" xfId="46694"/>
    <cellStyle name="Comma 3 20 6" xfId="8322"/>
    <cellStyle name="Comma 3 20 6 2" xfId="18204"/>
    <cellStyle name="Comma 3 20 6 3" xfId="28124"/>
    <cellStyle name="Comma 3 20 6 4" xfId="49164"/>
    <cellStyle name="Comma 3 20 7" xfId="10800"/>
    <cellStyle name="Comma 3 20 7 2" xfId="41760"/>
    <cellStyle name="Comma 3 20 8" xfId="20720"/>
    <cellStyle name="Comma 3 20 9" xfId="31167"/>
    <cellStyle name="Comma 3 21" xfId="511"/>
    <cellStyle name="Comma 3 21 10" xfId="36639"/>
    <cellStyle name="Comma 3 21 2" xfId="1772"/>
    <cellStyle name="Comma 3 21 2 2" xfId="4535"/>
    <cellStyle name="Comma 3 21 2 2 2" xfId="14417"/>
    <cellStyle name="Comma 3 21 2 2 3" xfId="24337"/>
    <cellStyle name="Comma 3 21 2 2 4" xfId="45377"/>
    <cellStyle name="Comma 3 21 2 3" xfId="7001"/>
    <cellStyle name="Comma 3 21 2 3 2" xfId="16883"/>
    <cellStyle name="Comma 3 21 2 3 3" xfId="26803"/>
    <cellStyle name="Comma 3 21 2 3 4" xfId="47843"/>
    <cellStyle name="Comma 3 21 2 4" xfId="9471"/>
    <cellStyle name="Comma 3 21 2 4 2" xfId="19353"/>
    <cellStyle name="Comma 3 21 2 4 3" xfId="29273"/>
    <cellStyle name="Comma 3 21 2 4 4" xfId="50313"/>
    <cellStyle name="Comma 3 21 2 5" xfId="11949"/>
    <cellStyle name="Comma 3 21 2 5 2" xfId="42909"/>
    <cellStyle name="Comma 3 21 2 6" xfId="21869"/>
    <cellStyle name="Comma 3 21 2 7" xfId="34750"/>
    <cellStyle name="Comma 3 21 2 8" xfId="40215"/>
    <cellStyle name="Comma 3 21 3" xfId="2840"/>
    <cellStyle name="Comma 3 21 3 2" xfId="5308"/>
    <cellStyle name="Comma 3 21 3 2 2" xfId="15190"/>
    <cellStyle name="Comma 3 21 3 2 3" xfId="25110"/>
    <cellStyle name="Comma 3 21 3 2 4" xfId="46150"/>
    <cellStyle name="Comma 3 21 3 3" xfId="7774"/>
    <cellStyle name="Comma 3 21 3 3 2" xfId="17656"/>
    <cellStyle name="Comma 3 21 3 3 3" xfId="27576"/>
    <cellStyle name="Comma 3 21 3 3 4" xfId="48616"/>
    <cellStyle name="Comma 3 21 3 4" xfId="10244"/>
    <cellStyle name="Comma 3 21 3 4 2" xfId="20126"/>
    <cellStyle name="Comma 3 21 3 4 3" xfId="30046"/>
    <cellStyle name="Comma 3 21 3 4 4" xfId="51086"/>
    <cellStyle name="Comma 3 21 3 5" xfId="12722"/>
    <cellStyle name="Comma 3 21 3 5 2" xfId="43682"/>
    <cellStyle name="Comma 3 21 3 6" xfId="22642"/>
    <cellStyle name="Comma 3 21 3 7" xfId="35524"/>
    <cellStyle name="Comma 3 21 3 8" xfId="40988"/>
    <cellStyle name="Comma 3 21 4" xfId="3979"/>
    <cellStyle name="Comma 3 21 4 2" xfId="13861"/>
    <cellStyle name="Comma 3 21 4 2 2" xfId="44821"/>
    <cellStyle name="Comma 3 21 4 3" xfId="23781"/>
    <cellStyle name="Comma 3 21 4 4" xfId="33606"/>
    <cellStyle name="Comma 3 21 4 5" xfId="39072"/>
    <cellStyle name="Comma 3 21 5" xfId="5858"/>
    <cellStyle name="Comma 3 21 5 2" xfId="15740"/>
    <cellStyle name="Comma 3 21 5 3" xfId="25660"/>
    <cellStyle name="Comma 3 21 5 4" xfId="46700"/>
    <cellStyle name="Comma 3 21 6" xfId="8328"/>
    <cellStyle name="Comma 3 21 6 2" xfId="18210"/>
    <cellStyle name="Comma 3 21 6 3" xfId="28130"/>
    <cellStyle name="Comma 3 21 6 4" xfId="49170"/>
    <cellStyle name="Comma 3 21 7" xfId="10806"/>
    <cellStyle name="Comma 3 21 7 2" xfId="41766"/>
    <cellStyle name="Comma 3 21 8" xfId="20726"/>
    <cellStyle name="Comma 3 21 9" xfId="31173"/>
    <cellStyle name="Comma 3 22" xfId="543"/>
    <cellStyle name="Comma 3 22 2" xfId="20261"/>
    <cellStyle name="Comma 3 22 3" xfId="31179"/>
    <cellStyle name="Comma 3 22 4" xfId="36645"/>
    <cellStyle name="Comma 3 23" xfId="702"/>
    <cellStyle name="Comma 3 23 10" xfId="32177"/>
    <cellStyle name="Comma 3 23 11" xfId="37643"/>
    <cellStyle name="Comma 3 23 2" xfId="1845"/>
    <cellStyle name="Comma 3 23 2 2" xfId="4608"/>
    <cellStyle name="Comma 3 23 2 2 2" xfId="14490"/>
    <cellStyle name="Comma 3 23 2 2 3" xfId="24410"/>
    <cellStyle name="Comma 3 23 2 2 4" xfId="45450"/>
    <cellStyle name="Comma 3 23 2 3" xfId="7074"/>
    <cellStyle name="Comma 3 23 2 3 2" xfId="16956"/>
    <cellStyle name="Comma 3 23 2 3 3" xfId="26876"/>
    <cellStyle name="Comma 3 23 2 3 4" xfId="47916"/>
    <cellStyle name="Comma 3 23 2 4" xfId="9544"/>
    <cellStyle name="Comma 3 23 2 4 2" xfId="19426"/>
    <cellStyle name="Comma 3 23 2 4 3" xfId="29346"/>
    <cellStyle name="Comma 3 23 2 4 4" xfId="50386"/>
    <cellStyle name="Comma 3 23 2 5" xfId="12022"/>
    <cellStyle name="Comma 3 23 2 5 2" xfId="42982"/>
    <cellStyle name="Comma 3 23 2 6" xfId="21942"/>
    <cellStyle name="Comma 3 23 2 7" xfId="34823"/>
    <cellStyle name="Comma 3 23 2 8" xfId="40288"/>
    <cellStyle name="Comma 3 23 3" xfId="2913"/>
    <cellStyle name="Comma 3 23 3 2" xfId="5381"/>
    <cellStyle name="Comma 3 23 3 2 2" xfId="15263"/>
    <cellStyle name="Comma 3 23 3 2 3" xfId="25183"/>
    <cellStyle name="Comma 3 23 3 2 4" xfId="46223"/>
    <cellStyle name="Comma 3 23 3 3" xfId="7847"/>
    <cellStyle name="Comma 3 23 3 3 2" xfId="17729"/>
    <cellStyle name="Comma 3 23 3 3 3" xfId="27649"/>
    <cellStyle name="Comma 3 23 3 3 4" xfId="48689"/>
    <cellStyle name="Comma 3 23 3 4" xfId="10317"/>
    <cellStyle name="Comma 3 23 3 4 2" xfId="20199"/>
    <cellStyle name="Comma 3 23 3 4 3" xfId="30119"/>
    <cellStyle name="Comma 3 23 3 4 4" xfId="51159"/>
    <cellStyle name="Comma 3 23 3 5" xfId="12795"/>
    <cellStyle name="Comma 3 23 3 5 2" xfId="43755"/>
    <cellStyle name="Comma 3 23 3 6" xfId="22715"/>
    <cellStyle name="Comma 3 23 3 7" xfId="35597"/>
    <cellStyle name="Comma 3 23 3 8" xfId="41061"/>
    <cellStyle name="Comma 3 23 4" xfId="4028"/>
    <cellStyle name="Comma 3 23 4 2" xfId="13910"/>
    <cellStyle name="Comma 3 23 4 2 2" xfId="44870"/>
    <cellStyle name="Comma 3 23 4 3" xfId="23830"/>
    <cellStyle name="Comma 3 23 4 4" xfId="33680"/>
    <cellStyle name="Comma 3 23 4 5" xfId="39145"/>
    <cellStyle name="Comma 3 23 5" xfId="5931"/>
    <cellStyle name="Comma 3 23 5 2" xfId="15813"/>
    <cellStyle name="Comma 3 23 5 3" xfId="25733"/>
    <cellStyle name="Comma 3 23 5 4" xfId="46773"/>
    <cellStyle name="Comma 3 23 6" xfId="8401"/>
    <cellStyle name="Comma 3 23 6 2" xfId="18283"/>
    <cellStyle name="Comma 3 23 6 3" xfId="28203"/>
    <cellStyle name="Comma 3 23 6 4" xfId="49243"/>
    <cellStyle name="Comma 3 23 7" xfId="10879"/>
    <cellStyle name="Comma 3 23 7 2" xfId="41839"/>
    <cellStyle name="Comma 3 23 8" xfId="20259"/>
    <cellStyle name="Comma 3 23 9" xfId="20799"/>
    <cellStyle name="Comma 3 24" xfId="739"/>
    <cellStyle name="Comma 3 24 10" xfId="37645"/>
    <cellStyle name="Comma 3 24 2" xfId="1882"/>
    <cellStyle name="Comma 3 24 2 2" xfId="4645"/>
    <cellStyle name="Comma 3 24 2 2 2" xfId="14527"/>
    <cellStyle name="Comma 3 24 2 2 3" xfId="24447"/>
    <cellStyle name="Comma 3 24 2 2 4" xfId="45487"/>
    <cellStyle name="Comma 3 24 2 3" xfId="7111"/>
    <cellStyle name="Comma 3 24 2 3 2" xfId="16993"/>
    <cellStyle name="Comma 3 24 2 3 3" xfId="26913"/>
    <cellStyle name="Comma 3 24 2 3 4" xfId="47953"/>
    <cellStyle name="Comma 3 24 2 4" xfId="9581"/>
    <cellStyle name="Comma 3 24 2 4 2" xfId="19463"/>
    <cellStyle name="Comma 3 24 2 4 3" xfId="29383"/>
    <cellStyle name="Comma 3 24 2 4 4" xfId="50423"/>
    <cellStyle name="Comma 3 24 2 5" xfId="12059"/>
    <cellStyle name="Comma 3 24 2 5 2" xfId="43019"/>
    <cellStyle name="Comma 3 24 2 6" xfId="21979"/>
    <cellStyle name="Comma 3 24 2 7" xfId="34860"/>
    <cellStyle name="Comma 3 24 2 8" xfId="40325"/>
    <cellStyle name="Comma 3 24 3" xfId="2950"/>
    <cellStyle name="Comma 3 24 3 2" xfId="5418"/>
    <cellStyle name="Comma 3 24 3 2 2" xfId="15300"/>
    <cellStyle name="Comma 3 24 3 2 3" xfId="25220"/>
    <cellStyle name="Comma 3 24 3 2 4" xfId="46260"/>
    <cellStyle name="Comma 3 24 3 3" xfId="7884"/>
    <cellStyle name="Comma 3 24 3 3 2" xfId="17766"/>
    <cellStyle name="Comma 3 24 3 3 3" xfId="27686"/>
    <cellStyle name="Comma 3 24 3 3 4" xfId="48726"/>
    <cellStyle name="Comma 3 24 3 4" xfId="10354"/>
    <cellStyle name="Comma 3 24 3 4 2" xfId="20236"/>
    <cellStyle name="Comma 3 24 3 4 3" xfId="30156"/>
    <cellStyle name="Comma 3 24 3 4 4" xfId="51196"/>
    <cellStyle name="Comma 3 24 3 5" xfId="12832"/>
    <cellStyle name="Comma 3 24 3 5 2" xfId="43792"/>
    <cellStyle name="Comma 3 24 3 6" xfId="22752"/>
    <cellStyle name="Comma 3 24 3 7" xfId="35634"/>
    <cellStyle name="Comma 3 24 3 8" xfId="41098"/>
    <cellStyle name="Comma 3 24 4" xfId="4082"/>
    <cellStyle name="Comma 3 24 4 2" xfId="13964"/>
    <cellStyle name="Comma 3 24 4 2 2" xfId="44924"/>
    <cellStyle name="Comma 3 24 4 3" xfId="23884"/>
    <cellStyle name="Comma 3 24 4 4" xfId="33717"/>
    <cellStyle name="Comma 3 24 4 5" xfId="39182"/>
    <cellStyle name="Comma 3 24 5" xfId="5968"/>
    <cellStyle name="Comma 3 24 5 2" xfId="15850"/>
    <cellStyle name="Comma 3 24 5 3" xfId="25770"/>
    <cellStyle name="Comma 3 24 5 4" xfId="46810"/>
    <cellStyle name="Comma 3 24 6" xfId="8438"/>
    <cellStyle name="Comma 3 24 6 2" xfId="18320"/>
    <cellStyle name="Comma 3 24 6 3" xfId="28240"/>
    <cellStyle name="Comma 3 24 6 4" xfId="49280"/>
    <cellStyle name="Comma 3 24 7" xfId="10916"/>
    <cellStyle name="Comma 3 24 7 2" xfId="41876"/>
    <cellStyle name="Comma 3 24 8" xfId="20836"/>
    <cellStyle name="Comma 3 24 9" xfId="32179"/>
    <cellStyle name="Comma 3 25" xfId="745"/>
    <cellStyle name="Comma 3 25 2" xfId="4006"/>
    <cellStyle name="Comma 3 25 2 2" xfId="13888"/>
    <cellStyle name="Comma 3 25 2 3" xfId="23808"/>
    <cellStyle name="Comma 3 25 2 4" xfId="44848"/>
    <cellStyle name="Comma 3 25 3" xfId="5974"/>
    <cellStyle name="Comma 3 25 3 2" xfId="15856"/>
    <cellStyle name="Comma 3 25 3 3" xfId="25776"/>
    <cellStyle name="Comma 3 25 3 4" xfId="46816"/>
    <cellStyle name="Comma 3 25 4" xfId="8444"/>
    <cellStyle name="Comma 3 25 4 2" xfId="18326"/>
    <cellStyle name="Comma 3 25 4 3" xfId="28246"/>
    <cellStyle name="Comma 3 25 4 4" xfId="49286"/>
    <cellStyle name="Comma 3 25 5" xfId="10922"/>
    <cellStyle name="Comma 3 25 5 2" xfId="41882"/>
    <cellStyle name="Comma 3 25 6" xfId="20842"/>
    <cellStyle name="Comma 3 25 7" xfId="33723"/>
    <cellStyle name="Comma 3 25 8" xfId="39188"/>
    <cellStyle name="Comma 3 26" xfId="1341"/>
    <cellStyle name="Comma 3 26 2" xfId="4104"/>
    <cellStyle name="Comma 3 26 2 2" xfId="13986"/>
    <cellStyle name="Comma 3 26 2 3" xfId="23906"/>
    <cellStyle name="Comma 3 26 2 4" xfId="44946"/>
    <cellStyle name="Comma 3 26 3" xfId="6570"/>
    <cellStyle name="Comma 3 26 3 2" xfId="16452"/>
    <cellStyle name="Comma 3 26 3 3" xfId="26372"/>
    <cellStyle name="Comma 3 26 3 4" xfId="47412"/>
    <cellStyle name="Comma 3 26 4" xfId="9040"/>
    <cellStyle name="Comma 3 26 4 2" xfId="18922"/>
    <cellStyle name="Comma 3 26 4 3" xfId="28842"/>
    <cellStyle name="Comma 3 26 4 4" xfId="49882"/>
    <cellStyle name="Comma 3 26 5" xfId="11518"/>
    <cellStyle name="Comma 3 26 5 2" xfId="42478"/>
    <cellStyle name="Comma 3 26 6" xfId="21438"/>
    <cellStyle name="Comma 3 26 7" xfId="34319"/>
    <cellStyle name="Comma 3 26 8" xfId="39784"/>
    <cellStyle name="Comma 3 27" xfId="2409"/>
    <cellStyle name="Comma 3 27 2" xfId="4877"/>
    <cellStyle name="Comma 3 27 2 2" xfId="14759"/>
    <cellStyle name="Comma 3 27 2 3" xfId="24679"/>
    <cellStyle name="Comma 3 27 2 4" xfId="45719"/>
    <cellStyle name="Comma 3 27 3" xfId="7343"/>
    <cellStyle name="Comma 3 27 3 2" xfId="17225"/>
    <cellStyle name="Comma 3 27 3 3" xfId="27145"/>
    <cellStyle name="Comma 3 27 3 4" xfId="48185"/>
    <cellStyle name="Comma 3 27 4" xfId="9813"/>
    <cellStyle name="Comma 3 27 4 2" xfId="19695"/>
    <cellStyle name="Comma 3 27 4 3" xfId="29615"/>
    <cellStyle name="Comma 3 27 4 4" xfId="50655"/>
    <cellStyle name="Comma 3 27 5" xfId="12291"/>
    <cellStyle name="Comma 3 27 5 2" xfId="43251"/>
    <cellStyle name="Comma 3 27 6" xfId="22211"/>
    <cellStyle name="Comma 3 27 7" xfId="35093"/>
    <cellStyle name="Comma 3 27 8" xfId="40557"/>
    <cellStyle name="Comma 3 28" xfId="2959"/>
    <cellStyle name="Comma 3 28 2" xfId="12841"/>
    <cellStyle name="Comma 3 28 2 2" xfId="43801"/>
    <cellStyle name="Comma 3 28 3" xfId="22761"/>
    <cellStyle name="Comma 3 28 4" xfId="33175"/>
    <cellStyle name="Comma 3 28 5" xfId="38641"/>
    <cellStyle name="Comma 3 29" xfId="5427"/>
    <cellStyle name="Comma 3 29 2" xfId="15309"/>
    <cellStyle name="Comma 3 29 2 2" xfId="46269"/>
    <cellStyle name="Comma 3 29 3" xfId="25229"/>
    <cellStyle name="Comma 3 29 4" xfId="41107"/>
    <cellStyle name="Comma 3 3" xfId="46"/>
    <cellStyle name="Comma 3 3 10" xfId="435"/>
    <cellStyle name="Comma 3 3 10 10" xfId="36408"/>
    <cellStyle name="Comma 3 3 10 2" xfId="1704"/>
    <cellStyle name="Comma 3 3 10 2 2" xfId="4467"/>
    <cellStyle name="Comma 3 3 10 2 2 2" xfId="14349"/>
    <cellStyle name="Comma 3 3 10 2 2 2 2" xfId="45309"/>
    <cellStyle name="Comma 3 3 10 2 2 3" xfId="24269"/>
    <cellStyle name="Comma 3 3 10 2 2 4" xfId="34682"/>
    <cellStyle name="Comma 3 3 10 2 2 5" xfId="40147"/>
    <cellStyle name="Comma 3 3 10 2 3" xfId="6933"/>
    <cellStyle name="Comma 3 3 10 2 3 2" xfId="16815"/>
    <cellStyle name="Comma 3 3 10 2 3 3" xfId="26735"/>
    <cellStyle name="Comma 3 3 10 2 3 4" xfId="47775"/>
    <cellStyle name="Comma 3 3 10 2 4" xfId="9403"/>
    <cellStyle name="Comma 3 3 10 2 4 2" xfId="19285"/>
    <cellStyle name="Comma 3 3 10 2 4 3" xfId="29205"/>
    <cellStyle name="Comma 3 3 10 2 4 4" xfId="50245"/>
    <cellStyle name="Comma 3 3 10 2 5" xfId="11881"/>
    <cellStyle name="Comma 3 3 10 2 5 2" xfId="42841"/>
    <cellStyle name="Comma 3 3 10 2 6" xfId="21801"/>
    <cellStyle name="Comma 3 3 10 2 7" xfId="31944"/>
    <cellStyle name="Comma 3 3 10 2 8" xfId="37410"/>
    <cellStyle name="Comma 3 3 10 3" xfId="2772"/>
    <cellStyle name="Comma 3 3 10 3 2" xfId="5240"/>
    <cellStyle name="Comma 3 3 10 3 2 2" xfId="15122"/>
    <cellStyle name="Comma 3 3 10 3 2 2 2" xfId="46082"/>
    <cellStyle name="Comma 3 3 10 3 2 3" xfId="25042"/>
    <cellStyle name="Comma 3 3 10 3 2 4" xfId="35456"/>
    <cellStyle name="Comma 3 3 10 3 2 5" xfId="40920"/>
    <cellStyle name="Comma 3 3 10 3 3" xfId="7706"/>
    <cellStyle name="Comma 3 3 10 3 3 2" xfId="17588"/>
    <cellStyle name="Comma 3 3 10 3 3 3" xfId="27508"/>
    <cellStyle name="Comma 3 3 10 3 3 4" xfId="48548"/>
    <cellStyle name="Comma 3 3 10 3 4" xfId="10176"/>
    <cellStyle name="Comma 3 3 10 3 4 2" xfId="20058"/>
    <cellStyle name="Comma 3 3 10 3 4 3" xfId="29978"/>
    <cellStyle name="Comma 3 3 10 3 4 4" xfId="51018"/>
    <cellStyle name="Comma 3 3 10 3 5" xfId="12654"/>
    <cellStyle name="Comma 3 3 10 3 5 2" xfId="43614"/>
    <cellStyle name="Comma 3 3 10 3 6" xfId="22574"/>
    <cellStyle name="Comma 3 3 10 3 7" xfId="32944"/>
    <cellStyle name="Comma 3 3 10 3 8" xfId="38410"/>
    <cellStyle name="Comma 3 3 10 4" xfId="3725"/>
    <cellStyle name="Comma 3 3 10 4 2" xfId="13607"/>
    <cellStyle name="Comma 3 3 10 4 2 2" xfId="44567"/>
    <cellStyle name="Comma 3 3 10 4 3" xfId="23527"/>
    <cellStyle name="Comma 3 3 10 4 4" xfId="33538"/>
    <cellStyle name="Comma 3 3 10 4 5" xfId="39004"/>
    <cellStyle name="Comma 3 3 10 5" xfId="5790"/>
    <cellStyle name="Comma 3 3 10 5 2" xfId="15672"/>
    <cellStyle name="Comma 3 3 10 5 3" xfId="25592"/>
    <cellStyle name="Comma 3 3 10 5 4" xfId="46632"/>
    <cellStyle name="Comma 3 3 10 6" xfId="8260"/>
    <cellStyle name="Comma 3 3 10 6 2" xfId="18142"/>
    <cellStyle name="Comma 3 3 10 6 3" xfId="28062"/>
    <cellStyle name="Comma 3 3 10 6 4" xfId="49102"/>
    <cellStyle name="Comma 3 3 10 7" xfId="10738"/>
    <cellStyle name="Comma 3 3 10 7 2" xfId="41698"/>
    <cellStyle name="Comma 3 3 10 8" xfId="20658"/>
    <cellStyle name="Comma 3 3 10 9" xfId="30942"/>
    <cellStyle name="Comma 3 3 11" xfId="472"/>
    <cellStyle name="Comma 3 3 11 10" xfId="36657"/>
    <cellStyle name="Comma 3 3 11 2" xfId="1741"/>
    <cellStyle name="Comma 3 3 11 2 2" xfId="4504"/>
    <cellStyle name="Comma 3 3 11 2 2 2" xfId="14386"/>
    <cellStyle name="Comma 3 3 11 2 2 3" xfId="24306"/>
    <cellStyle name="Comma 3 3 11 2 2 4" xfId="45346"/>
    <cellStyle name="Comma 3 3 11 2 3" xfId="6970"/>
    <cellStyle name="Comma 3 3 11 2 3 2" xfId="16852"/>
    <cellStyle name="Comma 3 3 11 2 3 3" xfId="26772"/>
    <cellStyle name="Comma 3 3 11 2 3 4" xfId="47812"/>
    <cellStyle name="Comma 3 3 11 2 4" xfId="9440"/>
    <cellStyle name="Comma 3 3 11 2 4 2" xfId="19322"/>
    <cellStyle name="Comma 3 3 11 2 4 3" xfId="29242"/>
    <cellStyle name="Comma 3 3 11 2 4 4" xfId="50282"/>
    <cellStyle name="Comma 3 3 11 2 5" xfId="11918"/>
    <cellStyle name="Comma 3 3 11 2 5 2" xfId="42878"/>
    <cellStyle name="Comma 3 3 11 2 6" xfId="21838"/>
    <cellStyle name="Comma 3 3 11 2 7" xfId="34719"/>
    <cellStyle name="Comma 3 3 11 2 8" xfId="40184"/>
    <cellStyle name="Comma 3 3 11 3" xfId="2809"/>
    <cellStyle name="Comma 3 3 11 3 2" xfId="5277"/>
    <cellStyle name="Comma 3 3 11 3 2 2" xfId="15159"/>
    <cellStyle name="Comma 3 3 11 3 2 3" xfId="25079"/>
    <cellStyle name="Comma 3 3 11 3 2 4" xfId="46119"/>
    <cellStyle name="Comma 3 3 11 3 3" xfId="7743"/>
    <cellStyle name="Comma 3 3 11 3 3 2" xfId="17625"/>
    <cellStyle name="Comma 3 3 11 3 3 3" xfId="27545"/>
    <cellStyle name="Comma 3 3 11 3 3 4" xfId="48585"/>
    <cellStyle name="Comma 3 3 11 3 4" xfId="10213"/>
    <cellStyle name="Comma 3 3 11 3 4 2" xfId="20095"/>
    <cellStyle name="Comma 3 3 11 3 4 3" xfId="30015"/>
    <cellStyle name="Comma 3 3 11 3 4 4" xfId="51055"/>
    <cellStyle name="Comma 3 3 11 3 5" xfId="12691"/>
    <cellStyle name="Comma 3 3 11 3 5 2" xfId="43651"/>
    <cellStyle name="Comma 3 3 11 3 6" xfId="22611"/>
    <cellStyle name="Comma 3 3 11 3 7" xfId="35493"/>
    <cellStyle name="Comma 3 3 11 3 8" xfId="40957"/>
    <cellStyle name="Comma 3 3 11 4" xfId="4088"/>
    <cellStyle name="Comma 3 3 11 4 2" xfId="13970"/>
    <cellStyle name="Comma 3 3 11 4 2 2" xfId="44930"/>
    <cellStyle name="Comma 3 3 11 4 3" xfId="23890"/>
    <cellStyle name="Comma 3 3 11 4 4" xfId="33575"/>
    <cellStyle name="Comma 3 3 11 4 5" xfId="39041"/>
    <cellStyle name="Comma 3 3 11 5" xfId="5827"/>
    <cellStyle name="Comma 3 3 11 5 2" xfId="15709"/>
    <cellStyle name="Comma 3 3 11 5 3" xfId="25629"/>
    <cellStyle name="Comma 3 3 11 5 4" xfId="46669"/>
    <cellStyle name="Comma 3 3 11 6" xfId="8297"/>
    <cellStyle name="Comma 3 3 11 6 2" xfId="18179"/>
    <cellStyle name="Comma 3 3 11 6 3" xfId="28099"/>
    <cellStyle name="Comma 3 3 11 6 4" xfId="49139"/>
    <cellStyle name="Comma 3 3 11 7" xfId="10775"/>
    <cellStyle name="Comma 3 3 11 7 2" xfId="41735"/>
    <cellStyle name="Comma 3 3 11 8" xfId="20695"/>
    <cellStyle name="Comma 3 3 11 9" xfId="31191"/>
    <cellStyle name="Comma 3 3 12" xfId="538"/>
    <cellStyle name="Comma 3 3 12 10" xfId="37657"/>
    <cellStyle name="Comma 3 3 12 2" xfId="1784"/>
    <cellStyle name="Comma 3 3 12 2 2" xfId="4547"/>
    <cellStyle name="Comma 3 3 12 2 2 2" xfId="14429"/>
    <cellStyle name="Comma 3 3 12 2 2 3" xfId="24349"/>
    <cellStyle name="Comma 3 3 12 2 2 4" xfId="45389"/>
    <cellStyle name="Comma 3 3 12 2 3" xfId="7013"/>
    <cellStyle name="Comma 3 3 12 2 3 2" xfId="16895"/>
    <cellStyle name="Comma 3 3 12 2 3 3" xfId="26815"/>
    <cellStyle name="Comma 3 3 12 2 3 4" xfId="47855"/>
    <cellStyle name="Comma 3 3 12 2 4" xfId="9483"/>
    <cellStyle name="Comma 3 3 12 2 4 2" xfId="19365"/>
    <cellStyle name="Comma 3 3 12 2 4 3" xfId="29285"/>
    <cellStyle name="Comma 3 3 12 2 4 4" xfId="50325"/>
    <cellStyle name="Comma 3 3 12 2 5" xfId="11961"/>
    <cellStyle name="Comma 3 3 12 2 5 2" xfId="42921"/>
    <cellStyle name="Comma 3 3 12 2 6" xfId="21881"/>
    <cellStyle name="Comma 3 3 12 2 7" xfId="34762"/>
    <cellStyle name="Comma 3 3 12 2 8" xfId="40227"/>
    <cellStyle name="Comma 3 3 12 3" xfId="2852"/>
    <cellStyle name="Comma 3 3 12 3 2" xfId="5320"/>
    <cellStyle name="Comma 3 3 12 3 2 2" xfId="15202"/>
    <cellStyle name="Comma 3 3 12 3 2 3" xfId="25122"/>
    <cellStyle name="Comma 3 3 12 3 2 4" xfId="46162"/>
    <cellStyle name="Comma 3 3 12 3 3" xfId="7786"/>
    <cellStyle name="Comma 3 3 12 3 3 2" xfId="17668"/>
    <cellStyle name="Comma 3 3 12 3 3 3" xfId="27588"/>
    <cellStyle name="Comma 3 3 12 3 3 4" xfId="48628"/>
    <cellStyle name="Comma 3 3 12 3 4" xfId="10256"/>
    <cellStyle name="Comma 3 3 12 3 4 2" xfId="20138"/>
    <cellStyle name="Comma 3 3 12 3 4 3" xfId="30058"/>
    <cellStyle name="Comma 3 3 12 3 4 4" xfId="51098"/>
    <cellStyle name="Comma 3 3 12 3 5" xfId="12734"/>
    <cellStyle name="Comma 3 3 12 3 5 2" xfId="43694"/>
    <cellStyle name="Comma 3 3 12 3 6" xfId="22654"/>
    <cellStyle name="Comma 3 3 12 3 7" xfId="35536"/>
    <cellStyle name="Comma 3 3 12 3 8" xfId="41000"/>
    <cellStyle name="Comma 3 3 12 4" xfId="4008"/>
    <cellStyle name="Comma 3 3 12 4 2" xfId="13890"/>
    <cellStyle name="Comma 3 3 12 4 2 2" xfId="44850"/>
    <cellStyle name="Comma 3 3 12 4 3" xfId="23810"/>
    <cellStyle name="Comma 3 3 12 4 4" xfId="33619"/>
    <cellStyle name="Comma 3 3 12 4 5" xfId="39084"/>
    <cellStyle name="Comma 3 3 12 5" xfId="5870"/>
    <cellStyle name="Comma 3 3 12 5 2" xfId="15752"/>
    <cellStyle name="Comma 3 3 12 5 3" xfId="25672"/>
    <cellStyle name="Comma 3 3 12 5 4" xfId="46712"/>
    <cellStyle name="Comma 3 3 12 6" xfId="8340"/>
    <cellStyle name="Comma 3 3 12 6 2" xfId="18222"/>
    <cellStyle name="Comma 3 3 12 6 3" xfId="28142"/>
    <cellStyle name="Comma 3 3 12 6 4" xfId="49182"/>
    <cellStyle name="Comma 3 3 12 7" xfId="10818"/>
    <cellStyle name="Comma 3 3 12 7 2" xfId="41778"/>
    <cellStyle name="Comma 3 3 12 8" xfId="20738"/>
    <cellStyle name="Comma 3 3 12 9" xfId="32191"/>
    <cellStyle name="Comma 3 3 13" xfId="714"/>
    <cellStyle name="Comma 3 3 13 10" xfId="39157"/>
    <cellStyle name="Comma 3 3 13 2" xfId="1857"/>
    <cellStyle name="Comma 3 3 13 2 2" xfId="4620"/>
    <cellStyle name="Comma 3 3 13 2 2 2" xfId="14502"/>
    <cellStyle name="Comma 3 3 13 2 2 3" xfId="24422"/>
    <cellStyle name="Comma 3 3 13 2 2 4" xfId="45462"/>
    <cellStyle name="Comma 3 3 13 2 3" xfId="7086"/>
    <cellStyle name="Comma 3 3 13 2 3 2" xfId="16968"/>
    <cellStyle name="Comma 3 3 13 2 3 3" xfId="26888"/>
    <cellStyle name="Comma 3 3 13 2 3 4" xfId="47928"/>
    <cellStyle name="Comma 3 3 13 2 4" xfId="9556"/>
    <cellStyle name="Comma 3 3 13 2 4 2" xfId="19438"/>
    <cellStyle name="Comma 3 3 13 2 4 3" xfId="29358"/>
    <cellStyle name="Comma 3 3 13 2 4 4" xfId="50398"/>
    <cellStyle name="Comma 3 3 13 2 5" xfId="12034"/>
    <cellStyle name="Comma 3 3 13 2 5 2" xfId="42994"/>
    <cellStyle name="Comma 3 3 13 2 6" xfId="21954"/>
    <cellStyle name="Comma 3 3 13 2 7" xfId="34835"/>
    <cellStyle name="Comma 3 3 13 2 8" xfId="40300"/>
    <cellStyle name="Comma 3 3 13 3" xfId="2925"/>
    <cellStyle name="Comma 3 3 13 3 2" xfId="5393"/>
    <cellStyle name="Comma 3 3 13 3 2 2" xfId="15275"/>
    <cellStyle name="Comma 3 3 13 3 2 3" xfId="25195"/>
    <cellStyle name="Comma 3 3 13 3 2 4" xfId="46235"/>
    <cellStyle name="Comma 3 3 13 3 3" xfId="7859"/>
    <cellStyle name="Comma 3 3 13 3 3 2" xfId="17741"/>
    <cellStyle name="Comma 3 3 13 3 3 3" xfId="27661"/>
    <cellStyle name="Comma 3 3 13 3 3 4" xfId="48701"/>
    <cellStyle name="Comma 3 3 13 3 4" xfId="10329"/>
    <cellStyle name="Comma 3 3 13 3 4 2" xfId="20211"/>
    <cellStyle name="Comma 3 3 13 3 4 3" xfId="30131"/>
    <cellStyle name="Comma 3 3 13 3 4 4" xfId="51171"/>
    <cellStyle name="Comma 3 3 13 3 5" xfId="12807"/>
    <cellStyle name="Comma 3 3 13 3 5 2" xfId="43767"/>
    <cellStyle name="Comma 3 3 13 3 6" xfId="22727"/>
    <cellStyle name="Comma 3 3 13 3 7" xfId="35609"/>
    <cellStyle name="Comma 3 3 13 3 8" xfId="41073"/>
    <cellStyle name="Comma 3 3 13 4" xfId="4009"/>
    <cellStyle name="Comma 3 3 13 4 2" xfId="13891"/>
    <cellStyle name="Comma 3 3 13 4 3" xfId="23811"/>
    <cellStyle name="Comma 3 3 13 4 4" xfId="44851"/>
    <cellStyle name="Comma 3 3 13 5" xfId="5943"/>
    <cellStyle name="Comma 3 3 13 5 2" xfId="15825"/>
    <cellStyle name="Comma 3 3 13 5 3" xfId="25745"/>
    <cellStyle name="Comma 3 3 13 5 4" xfId="46785"/>
    <cellStyle name="Comma 3 3 13 6" xfId="8413"/>
    <cellStyle name="Comma 3 3 13 6 2" xfId="18295"/>
    <cellStyle name="Comma 3 3 13 6 3" xfId="28215"/>
    <cellStyle name="Comma 3 3 13 6 4" xfId="49255"/>
    <cellStyle name="Comma 3 3 13 7" xfId="10891"/>
    <cellStyle name="Comma 3 3 13 7 2" xfId="41851"/>
    <cellStyle name="Comma 3 3 13 8" xfId="20811"/>
    <cellStyle name="Comma 3 3 13 9" xfId="33692"/>
    <cellStyle name="Comma 3 3 14" xfId="1353"/>
    <cellStyle name="Comma 3 3 14 2" xfId="4116"/>
    <cellStyle name="Comma 3 3 14 2 2" xfId="13998"/>
    <cellStyle name="Comma 3 3 14 2 3" xfId="23918"/>
    <cellStyle name="Comma 3 3 14 2 4" xfId="44958"/>
    <cellStyle name="Comma 3 3 14 3" xfId="6582"/>
    <cellStyle name="Comma 3 3 14 3 2" xfId="16464"/>
    <cellStyle name="Comma 3 3 14 3 3" xfId="26384"/>
    <cellStyle name="Comma 3 3 14 3 4" xfId="47424"/>
    <cellStyle name="Comma 3 3 14 4" xfId="9052"/>
    <cellStyle name="Comma 3 3 14 4 2" xfId="18934"/>
    <cellStyle name="Comma 3 3 14 4 3" xfId="28854"/>
    <cellStyle name="Comma 3 3 14 4 4" xfId="49894"/>
    <cellStyle name="Comma 3 3 14 5" xfId="11530"/>
    <cellStyle name="Comma 3 3 14 5 2" xfId="42490"/>
    <cellStyle name="Comma 3 3 14 6" xfId="21450"/>
    <cellStyle name="Comma 3 3 14 7" xfId="34331"/>
    <cellStyle name="Comma 3 3 14 8" xfId="39796"/>
    <cellStyle name="Comma 3 3 15" xfId="2070"/>
    <cellStyle name="Comma 3 3 15 2" xfId="4831"/>
    <cellStyle name="Comma 3 3 15 2 2" xfId="14713"/>
    <cellStyle name="Comma 3 3 15 2 3" xfId="24633"/>
    <cellStyle name="Comma 3 3 15 2 4" xfId="45673"/>
    <cellStyle name="Comma 3 3 15 3" xfId="7297"/>
    <cellStyle name="Comma 3 3 15 3 2" xfId="17179"/>
    <cellStyle name="Comma 3 3 15 3 3" xfId="27099"/>
    <cellStyle name="Comma 3 3 15 3 4" xfId="48139"/>
    <cellStyle name="Comma 3 3 15 4" xfId="9767"/>
    <cellStyle name="Comma 3 3 15 4 2" xfId="19649"/>
    <cellStyle name="Comma 3 3 15 4 3" xfId="29569"/>
    <cellStyle name="Comma 3 3 15 4 4" xfId="50609"/>
    <cellStyle name="Comma 3 3 15 5" xfId="12245"/>
    <cellStyle name="Comma 3 3 15 5 2" xfId="43205"/>
    <cellStyle name="Comma 3 3 15 6" xfId="22165"/>
    <cellStyle name="Comma 3 3 15 7" xfId="35046"/>
    <cellStyle name="Comma 3 3 15 8" xfId="40511"/>
    <cellStyle name="Comma 3 3 16" xfId="2421"/>
    <cellStyle name="Comma 3 3 16 2" xfId="4889"/>
    <cellStyle name="Comma 3 3 16 2 2" xfId="14771"/>
    <cellStyle name="Comma 3 3 16 2 3" xfId="24691"/>
    <cellStyle name="Comma 3 3 16 2 4" xfId="45731"/>
    <cellStyle name="Comma 3 3 16 3" xfId="7355"/>
    <cellStyle name="Comma 3 3 16 3 2" xfId="17237"/>
    <cellStyle name="Comma 3 3 16 3 3" xfId="27157"/>
    <cellStyle name="Comma 3 3 16 3 4" xfId="48197"/>
    <cellStyle name="Comma 3 3 16 4" xfId="9825"/>
    <cellStyle name="Comma 3 3 16 4 2" xfId="19707"/>
    <cellStyle name="Comma 3 3 16 4 3" xfId="29627"/>
    <cellStyle name="Comma 3 3 16 4 4" xfId="50667"/>
    <cellStyle name="Comma 3 3 16 5" xfId="12303"/>
    <cellStyle name="Comma 3 3 16 5 2" xfId="43263"/>
    <cellStyle name="Comma 3 3 16 6" xfId="22223"/>
    <cellStyle name="Comma 3 3 16 7" xfId="35105"/>
    <cellStyle name="Comma 3 3 16 8" xfId="40569"/>
    <cellStyle name="Comma 3 3 17" xfId="2971"/>
    <cellStyle name="Comma 3 3 17 2" xfId="12853"/>
    <cellStyle name="Comma 3 3 17 2 2" xfId="43813"/>
    <cellStyle name="Comma 3 3 17 3" xfId="22773"/>
    <cellStyle name="Comma 3 3 17 4" xfId="33187"/>
    <cellStyle name="Comma 3 3 17 5" xfId="38653"/>
    <cellStyle name="Comma 3 3 18" xfId="5440"/>
    <cellStyle name="Comma 3 3 18 2" xfId="15322"/>
    <cellStyle name="Comma 3 3 18 2 2" xfId="46282"/>
    <cellStyle name="Comma 3 3 18 3" xfId="25242"/>
    <cellStyle name="Comma 3 3 18 4" xfId="41113"/>
    <cellStyle name="Comma 3 3 19" xfId="7909"/>
    <cellStyle name="Comma 3 3 19 2" xfId="17791"/>
    <cellStyle name="Comma 3 3 19 3" xfId="27711"/>
    <cellStyle name="Comma 3 3 19 4" xfId="48751"/>
    <cellStyle name="Comma 3 3 2" xfId="166"/>
    <cellStyle name="Comma 3 3 2 10" xfId="10473"/>
    <cellStyle name="Comma 3 3 2 10 2" xfId="41433"/>
    <cellStyle name="Comma 3 3 2 11" xfId="20393"/>
    <cellStyle name="Comma 3 3 2 12" xfId="30235"/>
    <cellStyle name="Comma 3 3 2 13" xfId="35701"/>
    <cellStyle name="Comma 3 3 2 14" xfId="51241"/>
    <cellStyle name="Comma 3 3 2 15" xfId="51913"/>
    <cellStyle name="Comma 3 3 2 2" xfId="829"/>
    <cellStyle name="Comma 3 3 2 2 10" xfId="52011"/>
    <cellStyle name="Comma 3 3 2 2 2" xfId="3292"/>
    <cellStyle name="Comma 3 3 2 2 2 2" xfId="13174"/>
    <cellStyle name="Comma 3 3 2 2 2 2 2" xfId="44134"/>
    <cellStyle name="Comma 3 3 2 2 2 3" xfId="23094"/>
    <cellStyle name="Comma 3 3 2 2 2 4" xfId="31511"/>
    <cellStyle name="Comma 3 3 2 2 2 5" xfId="36977"/>
    <cellStyle name="Comma 3 3 2 2 2 6" xfId="51564"/>
    <cellStyle name="Comma 3 3 2 2 2 7" xfId="52235"/>
    <cellStyle name="Comma 3 3 2 2 3" xfId="6058"/>
    <cellStyle name="Comma 3 3 2 2 3 2" xfId="15940"/>
    <cellStyle name="Comma 3 3 2 2 3 2 2" xfId="46900"/>
    <cellStyle name="Comma 3 3 2 2 3 3" xfId="25860"/>
    <cellStyle name="Comma 3 3 2 2 3 4" xfId="32511"/>
    <cellStyle name="Comma 3 3 2 2 3 5" xfId="37977"/>
    <cellStyle name="Comma 3 3 2 2 3 6" xfId="51789"/>
    <cellStyle name="Comma 3 3 2 2 3 7" xfId="52459"/>
    <cellStyle name="Comma 3 3 2 2 4" xfId="8528"/>
    <cellStyle name="Comma 3 3 2 2 4 2" xfId="18410"/>
    <cellStyle name="Comma 3 3 2 2 4 2 2" xfId="49370"/>
    <cellStyle name="Comma 3 3 2 2 4 3" xfId="28330"/>
    <cellStyle name="Comma 3 3 2 2 4 4" xfId="33807"/>
    <cellStyle name="Comma 3 3 2 2 4 5" xfId="39272"/>
    <cellStyle name="Comma 3 3 2 2 5" xfId="11006"/>
    <cellStyle name="Comma 3 3 2 2 5 2" xfId="41231"/>
    <cellStyle name="Comma 3 3 2 2 6" xfId="20926"/>
    <cellStyle name="Comma 3 3 2 2 6 2" xfId="41966"/>
    <cellStyle name="Comma 3 3 2 2 7" xfId="30509"/>
    <cellStyle name="Comma 3 3 2 2 8" xfId="35975"/>
    <cellStyle name="Comma 3 3 2 2 9" xfId="51339"/>
    <cellStyle name="Comma 3 3 2 3" xfId="830"/>
    <cellStyle name="Comma 3 3 2 3 10" xfId="52047"/>
    <cellStyle name="Comma 3 3 2 3 2" xfId="3529"/>
    <cellStyle name="Comma 3 3 2 3 2 2" xfId="13411"/>
    <cellStyle name="Comma 3 3 2 3 2 2 2" xfId="44371"/>
    <cellStyle name="Comma 3 3 2 3 2 3" xfId="23331"/>
    <cellStyle name="Comma 3 3 2 3 2 4" xfId="31748"/>
    <cellStyle name="Comma 3 3 2 3 2 5" xfId="37214"/>
    <cellStyle name="Comma 3 3 2 3 2 6" xfId="51600"/>
    <cellStyle name="Comma 3 3 2 3 2 7" xfId="52271"/>
    <cellStyle name="Comma 3 3 2 3 3" xfId="6059"/>
    <cellStyle name="Comma 3 3 2 3 3 2" xfId="15941"/>
    <cellStyle name="Comma 3 3 2 3 3 2 2" xfId="46901"/>
    <cellStyle name="Comma 3 3 2 3 3 3" xfId="25861"/>
    <cellStyle name="Comma 3 3 2 3 3 4" xfId="32748"/>
    <cellStyle name="Comma 3 3 2 3 3 5" xfId="38214"/>
    <cellStyle name="Comma 3 3 2 3 3 6" xfId="51825"/>
    <cellStyle name="Comma 3 3 2 3 3 7" xfId="52495"/>
    <cellStyle name="Comma 3 3 2 3 4" xfId="8529"/>
    <cellStyle name="Comma 3 3 2 3 4 2" xfId="18411"/>
    <cellStyle name="Comma 3 3 2 3 4 2 2" xfId="49371"/>
    <cellStyle name="Comma 3 3 2 3 4 3" xfId="28331"/>
    <cellStyle name="Comma 3 3 2 3 4 4" xfId="33808"/>
    <cellStyle name="Comma 3 3 2 3 4 5" xfId="39273"/>
    <cellStyle name="Comma 3 3 2 3 5" xfId="11007"/>
    <cellStyle name="Comma 3 3 2 3 5 2" xfId="41267"/>
    <cellStyle name="Comma 3 3 2 3 6" xfId="20927"/>
    <cellStyle name="Comma 3 3 2 3 6 2" xfId="41967"/>
    <cellStyle name="Comma 3 3 2 3 7" xfId="30746"/>
    <cellStyle name="Comma 3 3 2 3 8" xfId="36212"/>
    <cellStyle name="Comma 3 3 2 3 9" xfId="51375"/>
    <cellStyle name="Comma 3 3 2 4" xfId="831"/>
    <cellStyle name="Comma 3 3 2 4 10" xfId="51975"/>
    <cellStyle name="Comma 3 3 2 4 2" xfId="3771"/>
    <cellStyle name="Comma 3 3 2 4 2 2" xfId="13653"/>
    <cellStyle name="Comma 3 3 2 4 2 2 2" xfId="44613"/>
    <cellStyle name="Comma 3 3 2 4 2 3" xfId="23573"/>
    <cellStyle name="Comma 3 3 2 4 2 4" xfId="31990"/>
    <cellStyle name="Comma 3 3 2 4 2 5" xfId="37456"/>
    <cellStyle name="Comma 3 3 2 4 2 6" xfId="51528"/>
    <cellStyle name="Comma 3 3 2 4 2 7" xfId="52199"/>
    <cellStyle name="Comma 3 3 2 4 3" xfId="6060"/>
    <cellStyle name="Comma 3 3 2 4 3 2" xfId="15942"/>
    <cellStyle name="Comma 3 3 2 4 3 2 2" xfId="46902"/>
    <cellStyle name="Comma 3 3 2 4 3 3" xfId="25862"/>
    <cellStyle name="Comma 3 3 2 4 3 4" xfId="32990"/>
    <cellStyle name="Comma 3 3 2 4 3 5" xfId="38456"/>
    <cellStyle name="Comma 3 3 2 4 3 6" xfId="51753"/>
    <cellStyle name="Comma 3 3 2 4 3 7" xfId="52423"/>
    <cellStyle name="Comma 3 3 2 4 4" xfId="8530"/>
    <cellStyle name="Comma 3 3 2 4 4 2" xfId="18412"/>
    <cellStyle name="Comma 3 3 2 4 4 2 2" xfId="49372"/>
    <cellStyle name="Comma 3 3 2 4 4 3" xfId="28332"/>
    <cellStyle name="Comma 3 3 2 4 4 4" xfId="33809"/>
    <cellStyle name="Comma 3 3 2 4 4 5" xfId="39274"/>
    <cellStyle name="Comma 3 3 2 4 5" xfId="11008"/>
    <cellStyle name="Comma 3 3 2 4 5 2" xfId="41195"/>
    <cellStyle name="Comma 3 3 2 4 6" xfId="20928"/>
    <cellStyle name="Comma 3 3 2 4 6 2" xfId="41968"/>
    <cellStyle name="Comma 3 3 2 4 7" xfId="30988"/>
    <cellStyle name="Comma 3 3 2 4 8" xfId="36454"/>
    <cellStyle name="Comma 3 3 2 4 9" xfId="51303"/>
    <cellStyle name="Comma 3 3 2 5" xfId="1439"/>
    <cellStyle name="Comma 3 3 2 5 10" xfId="52137"/>
    <cellStyle name="Comma 3 3 2 5 2" xfId="4202"/>
    <cellStyle name="Comma 3 3 2 5 2 2" xfId="14084"/>
    <cellStyle name="Comma 3 3 2 5 2 2 2" xfId="45044"/>
    <cellStyle name="Comma 3 3 2 5 2 3" xfId="24004"/>
    <cellStyle name="Comma 3 3 2 5 2 4" xfId="34417"/>
    <cellStyle name="Comma 3 3 2 5 2 5" xfId="39882"/>
    <cellStyle name="Comma 3 3 2 5 3" xfId="6668"/>
    <cellStyle name="Comma 3 3 2 5 3 2" xfId="16550"/>
    <cellStyle name="Comma 3 3 2 5 3 3" xfId="26470"/>
    <cellStyle name="Comma 3 3 2 5 3 4" xfId="47510"/>
    <cellStyle name="Comma 3 3 2 5 4" xfId="9138"/>
    <cellStyle name="Comma 3 3 2 5 4 2" xfId="19020"/>
    <cellStyle name="Comma 3 3 2 5 4 3" xfId="28940"/>
    <cellStyle name="Comma 3 3 2 5 4 4" xfId="49980"/>
    <cellStyle name="Comma 3 3 2 5 5" xfId="11616"/>
    <cellStyle name="Comma 3 3 2 5 5 2" xfId="42576"/>
    <cellStyle name="Comma 3 3 2 5 6" xfId="21536"/>
    <cellStyle name="Comma 3 3 2 5 7" xfId="31237"/>
    <cellStyle name="Comma 3 3 2 5 8" xfId="36703"/>
    <cellStyle name="Comma 3 3 2 5 9" xfId="51466"/>
    <cellStyle name="Comma 3 3 2 6" xfId="2507"/>
    <cellStyle name="Comma 3 3 2 6 10" xfId="52361"/>
    <cellStyle name="Comma 3 3 2 6 2" xfId="4975"/>
    <cellStyle name="Comma 3 3 2 6 2 2" xfId="14857"/>
    <cellStyle name="Comma 3 3 2 6 2 2 2" xfId="45817"/>
    <cellStyle name="Comma 3 3 2 6 2 3" xfId="24777"/>
    <cellStyle name="Comma 3 3 2 6 2 4" xfId="35191"/>
    <cellStyle name="Comma 3 3 2 6 2 5" xfId="40655"/>
    <cellStyle name="Comma 3 3 2 6 3" xfId="7441"/>
    <cellStyle name="Comma 3 3 2 6 3 2" xfId="17323"/>
    <cellStyle name="Comma 3 3 2 6 3 3" xfId="27243"/>
    <cellStyle name="Comma 3 3 2 6 3 4" xfId="48283"/>
    <cellStyle name="Comma 3 3 2 6 4" xfId="9911"/>
    <cellStyle name="Comma 3 3 2 6 4 2" xfId="19793"/>
    <cellStyle name="Comma 3 3 2 6 4 3" xfId="29713"/>
    <cellStyle name="Comma 3 3 2 6 4 4" xfId="50753"/>
    <cellStyle name="Comma 3 3 2 6 5" xfId="12389"/>
    <cellStyle name="Comma 3 3 2 6 5 2" xfId="43349"/>
    <cellStyle name="Comma 3 3 2 6 6" xfId="22309"/>
    <cellStyle name="Comma 3 3 2 6 7" xfId="32237"/>
    <cellStyle name="Comma 3 3 2 6 8" xfId="37703"/>
    <cellStyle name="Comma 3 3 2 6 9" xfId="51691"/>
    <cellStyle name="Comma 3 3 2 7" xfId="3018"/>
    <cellStyle name="Comma 3 3 2 7 2" xfId="12900"/>
    <cellStyle name="Comma 3 3 2 7 2 2" xfId="43860"/>
    <cellStyle name="Comma 3 3 2 7 3" xfId="22820"/>
    <cellStyle name="Comma 3 3 2 7 4" xfId="33273"/>
    <cellStyle name="Comma 3 3 2 7 5" xfId="38739"/>
    <cellStyle name="Comma 3 3 2 8" xfId="5525"/>
    <cellStyle name="Comma 3 3 2 8 2" xfId="15407"/>
    <cellStyle name="Comma 3 3 2 8 2 2" xfId="46367"/>
    <cellStyle name="Comma 3 3 2 8 3" xfId="25327"/>
    <cellStyle name="Comma 3 3 2 8 4" xfId="41131"/>
    <cellStyle name="Comma 3 3 2 9" xfId="7995"/>
    <cellStyle name="Comma 3 3 2 9 2" xfId="17877"/>
    <cellStyle name="Comma 3 3 2 9 3" xfId="27797"/>
    <cellStyle name="Comma 3 3 2 9 4" xfId="48837"/>
    <cellStyle name="Comma 3 3 20" xfId="10387"/>
    <cellStyle name="Comma 3 3 20 2" xfId="41347"/>
    <cellStyle name="Comma 3 3 21" xfId="20307"/>
    <cellStyle name="Comma 3 3 22" xfId="30189"/>
    <cellStyle name="Comma 3 3 23" xfId="35655"/>
    <cellStyle name="Comma 3 3 24" xfId="51223"/>
    <cellStyle name="Comma 3 3 25" xfId="51895"/>
    <cellStyle name="Comma 3 3 3" xfId="210"/>
    <cellStyle name="Comma 3 3 3 10" xfId="10513"/>
    <cellStyle name="Comma 3 3 3 10 2" xfId="41473"/>
    <cellStyle name="Comma 3 3 3 11" xfId="20433"/>
    <cellStyle name="Comma 3 3 3 12" xfId="30275"/>
    <cellStyle name="Comma 3 3 3 13" xfId="35741"/>
    <cellStyle name="Comma 3 3 3 14" xfId="51259"/>
    <cellStyle name="Comma 3 3 3 15" xfId="51931"/>
    <cellStyle name="Comma 3 3 3 2" xfId="832"/>
    <cellStyle name="Comma 3 3 3 2 10" xfId="52065"/>
    <cellStyle name="Comma 3 3 3 2 2" xfId="3332"/>
    <cellStyle name="Comma 3 3 3 2 2 2" xfId="13214"/>
    <cellStyle name="Comma 3 3 3 2 2 2 2" xfId="44174"/>
    <cellStyle name="Comma 3 3 3 2 2 3" xfId="23134"/>
    <cellStyle name="Comma 3 3 3 2 2 4" xfId="31551"/>
    <cellStyle name="Comma 3 3 3 2 2 5" xfId="37017"/>
    <cellStyle name="Comma 3 3 3 2 2 6" xfId="51618"/>
    <cellStyle name="Comma 3 3 3 2 2 7" xfId="52289"/>
    <cellStyle name="Comma 3 3 3 2 3" xfId="6061"/>
    <cellStyle name="Comma 3 3 3 2 3 2" xfId="15943"/>
    <cellStyle name="Comma 3 3 3 2 3 2 2" xfId="46903"/>
    <cellStyle name="Comma 3 3 3 2 3 3" xfId="25863"/>
    <cellStyle name="Comma 3 3 3 2 3 4" xfId="32551"/>
    <cellStyle name="Comma 3 3 3 2 3 5" xfId="38017"/>
    <cellStyle name="Comma 3 3 3 2 3 6" xfId="51843"/>
    <cellStyle name="Comma 3 3 3 2 3 7" xfId="52513"/>
    <cellStyle name="Comma 3 3 3 2 4" xfId="8531"/>
    <cellStyle name="Comma 3 3 3 2 4 2" xfId="18413"/>
    <cellStyle name="Comma 3 3 3 2 4 2 2" xfId="49373"/>
    <cellStyle name="Comma 3 3 3 2 4 3" xfId="28333"/>
    <cellStyle name="Comma 3 3 3 2 4 4" xfId="33810"/>
    <cellStyle name="Comma 3 3 3 2 4 5" xfId="39275"/>
    <cellStyle name="Comma 3 3 3 2 5" xfId="11009"/>
    <cellStyle name="Comma 3 3 3 2 5 2" xfId="41285"/>
    <cellStyle name="Comma 3 3 3 2 6" xfId="20929"/>
    <cellStyle name="Comma 3 3 3 2 6 2" xfId="41969"/>
    <cellStyle name="Comma 3 3 3 2 7" xfId="30549"/>
    <cellStyle name="Comma 3 3 3 2 8" xfId="36015"/>
    <cellStyle name="Comma 3 3 3 2 9" xfId="51393"/>
    <cellStyle name="Comma 3 3 3 3" xfId="833"/>
    <cellStyle name="Comma 3 3 3 3 10" xfId="51993"/>
    <cellStyle name="Comma 3 3 3 3 2" xfId="3569"/>
    <cellStyle name="Comma 3 3 3 3 2 2" xfId="13451"/>
    <cellStyle name="Comma 3 3 3 3 2 2 2" xfId="44411"/>
    <cellStyle name="Comma 3 3 3 3 2 3" xfId="23371"/>
    <cellStyle name="Comma 3 3 3 3 2 4" xfId="31788"/>
    <cellStyle name="Comma 3 3 3 3 2 5" xfId="37254"/>
    <cellStyle name="Comma 3 3 3 3 2 6" xfId="51546"/>
    <cellStyle name="Comma 3 3 3 3 2 7" xfId="52217"/>
    <cellStyle name="Comma 3 3 3 3 3" xfId="6062"/>
    <cellStyle name="Comma 3 3 3 3 3 2" xfId="15944"/>
    <cellStyle name="Comma 3 3 3 3 3 2 2" xfId="46904"/>
    <cellStyle name="Comma 3 3 3 3 3 3" xfId="25864"/>
    <cellStyle name="Comma 3 3 3 3 3 4" xfId="32788"/>
    <cellStyle name="Comma 3 3 3 3 3 5" xfId="38254"/>
    <cellStyle name="Comma 3 3 3 3 3 6" xfId="51771"/>
    <cellStyle name="Comma 3 3 3 3 3 7" xfId="52441"/>
    <cellStyle name="Comma 3 3 3 3 4" xfId="8532"/>
    <cellStyle name="Comma 3 3 3 3 4 2" xfId="18414"/>
    <cellStyle name="Comma 3 3 3 3 4 2 2" xfId="49374"/>
    <cellStyle name="Comma 3 3 3 3 4 3" xfId="28334"/>
    <cellStyle name="Comma 3 3 3 3 4 4" xfId="33811"/>
    <cellStyle name="Comma 3 3 3 3 4 5" xfId="39276"/>
    <cellStyle name="Comma 3 3 3 3 5" xfId="11010"/>
    <cellStyle name="Comma 3 3 3 3 5 2" xfId="41213"/>
    <cellStyle name="Comma 3 3 3 3 6" xfId="20930"/>
    <cellStyle name="Comma 3 3 3 3 6 2" xfId="41970"/>
    <cellStyle name="Comma 3 3 3 3 7" xfId="30786"/>
    <cellStyle name="Comma 3 3 3 3 8" xfId="36252"/>
    <cellStyle name="Comma 3 3 3 3 9" xfId="51321"/>
    <cellStyle name="Comma 3 3 3 4" xfId="834"/>
    <cellStyle name="Comma 3 3 3 4 10" xfId="52155"/>
    <cellStyle name="Comma 3 3 3 4 2" xfId="3811"/>
    <cellStyle name="Comma 3 3 3 4 2 2" xfId="13693"/>
    <cellStyle name="Comma 3 3 3 4 2 2 2" xfId="44653"/>
    <cellStyle name="Comma 3 3 3 4 2 3" xfId="23613"/>
    <cellStyle name="Comma 3 3 3 4 2 4" xfId="32030"/>
    <cellStyle name="Comma 3 3 3 4 2 5" xfId="37496"/>
    <cellStyle name="Comma 3 3 3 4 3" xfId="6063"/>
    <cellStyle name="Comma 3 3 3 4 3 2" xfId="15945"/>
    <cellStyle name="Comma 3 3 3 4 3 2 2" xfId="46905"/>
    <cellStyle name="Comma 3 3 3 4 3 3" xfId="25865"/>
    <cellStyle name="Comma 3 3 3 4 3 4" xfId="33030"/>
    <cellStyle name="Comma 3 3 3 4 3 5" xfId="38496"/>
    <cellStyle name="Comma 3 3 3 4 4" xfId="8533"/>
    <cellStyle name="Comma 3 3 3 4 4 2" xfId="18415"/>
    <cellStyle name="Comma 3 3 3 4 4 2 2" xfId="49375"/>
    <cellStyle name="Comma 3 3 3 4 4 3" xfId="28335"/>
    <cellStyle name="Comma 3 3 3 4 4 4" xfId="33812"/>
    <cellStyle name="Comma 3 3 3 4 4 5" xfId="39277"/>
    <cellStyle name="Comma 3 3 3 4 5" xfId="11011"/>
    <cellStyle name="Comma 3 3 3 4 5 2" xfId="41971"/>
    <cellStyle name="Comma 3 3 3 4 6" xfId="20931"/>
    <cellStyle name="Comma 3 3 3 4 7" xfId="31028"/>
    <cellStyle name="Comma 3 3 3 4 8" xfId="36494"/>
    <cellStyle name="Comma 3 3 3 4 9" xfId="51484"/>
    <cellStyle name="Comma 3 3 3 5" xfId="1479"/>
    <cellStyle name="Comma 3 3 3 5 10" xfId="52379"/>
    <cellStyle name="Comma 3 3 3 5 2" xfId="4242"/>
    <cellStyle name="Comma 3 3 3 5 2 2" xfId="14124"/>
    <cellStyle name="Comma 3 3 3 5 2 2 2" xfId="45084"/>
    <cellStyle name="Comma 3 3 3 5 2 3" xfId="24044"/>
    <cellStyle name="Comma 3 3 3 5 2 4" xfId="34457"/>
    <cellStyle name="Comma 3 3 3 5 2 5" xfId="39922"/>
    <cellStyle name="Comma 3 3 3 5 3" xfId="6708"/>
    <cellStyle name="Comma 3 3 3 5 3 2" xfId="16590"/>
    <cellStyle name="Comma 3 3 3 5 3 3" xfId="26510"/>
    <cellStyle name="Comma 3 3 3 5 3 4" xfId="47550"/>
    <cellStyle name="Comma 3 3 3 5 4" xfId="9178"/>
    <cellStyle name="Comma 3 3 3 5 4 2" xfId="19060"/>
    <cellStyle name="Comma 3 3 3 5 4 3" xfId="28980"/>
    <cellStyle name="Comma 3 3 3 5 4 4" xfId="50020"/>
    <cellStyle name="Comma 3 3 3 5 5" xfId="11656"/>
    <cellStyle name="Comma 3 3 3 5 5 2" xfId="42616"/>
    <cellStyle name="Comma 3 3 3 5 6" xfId="21576"/>
    <cellStyle name="Comma 3 3 3 5 7" xfId="31277"/>
    <cellStyle name="Comma 3 3 3 5 8" xfId="36743"/>
    <cellStyle name="Comma 3 3 3 5 9" xfId="51709"/>
    <cellStyle name="Comma 3 3 3 6" xfId="2547"/>
    <cellStyle name="Comma 3 3 3 6 2" xfId="5015"/>
    <cellStyle name="Comma 3 3 3 6 2 2" xfId="14897"/>
    <cellStyle name="Comma 3 3 3 6 2 2 2" xfId="45857"/>
    <cellStyle name="Comma 3 3 3 6 2 3" xfId="24817"/>
    <cellStyle name="Comma 3 3 3 6 2 4" xfId="35231"/>
    <cellStyle name="Comma 3 3 3 6 2 5" xfId="40695"/>
    <cellStyle name="Comma 3 3 3 6 3" xfId="7481"/>
    <cellStyle name="Comma 3 3 3 6 3 2" xfId="17363"/>
    <cellStyle name="Comma 3 3 3 6 3 3" xfId="27283"/>
    <cellStyle name="Comma 3 3 3 6 3 4" xfId="48323"/>
    <cellStyle name="Comma 3 3 3 6 4" xfId="9951"/>
    <cellStyle name="Comma 3 3 3 6 4 2" xfId="19833"/>
    <cellStyle name="Comma 3 3 3 6 4 3" xfId="29753"/>
    <cellStyle name="Comma 3 3 3 6 4 4" xfId="50793"/>
    <cellStyle name="Comma 3 3 3 6 5" xfId="12429"/>
    <cellStyle name="Comma 3 3 3 6 5 2" xfId="43389"/>
    <cellStyle name="Comma 3 3 3 6 6" xfId="22349"/>
    <cellStyle name="Comma 3 3 3 6 7" xfId="32277"/>
    <cellStyle name="Comma 3 3 3 6 8" xfId="37743"/>
    <cellStyle name="Comma 3 3 3 7" xfId="3058"/>
    <cellStyle name="Comma 3 3 3 7 2" xfId="12940"/>
    <cellStyle name="Comma 3 3 3 7 2 2" xfId="43900"/>
    <cellStyle name="Comma 3 3 3 7 3" xfId="22860"/>
    <cellStyle name="Comma 3 3 3 7 4" xfId="33313"/>
    <cellStyle name="Comma 3 3 3 7 5" xfId="38779"/>
    <cellStyle name="Comma 3 3 3 8" xfId="5565"/>
    <cellStyle name="Comma 3 3 3 8 2" xfId="15447"/>
    <cellStyle name="Comma 3 3 3 8 2 2" xfId="46407"/>
    <cellStyle name="Comma 3 3 3 8 3" xfId="25367"/>
    <cellStyle name="Comma 3 3 3 8 4" xfId="41149"/>
    <cellStyle name="Comma 3 3 3 9" xfId="8035"/>
    <cellStyle name="Comma 3 3 3 9 2" xfId="17917"/>
    <cellStyle name="Comma 3 3 3 9 3" xfId="27837"/>
    <cellStyle name="Comma 3 3 3 9 4" xfId="48877"/>
    <cellStyle name="Comma 3 3 4" xfId="247"/>
    <cellStyle name="Comma 3 3 4 10" xfId="10550"/>
    <cellStyle name="Comma 3 3 4 10 2" xfId="41510"/>
    <cellStyle name="Comma 3 3 4 11" xfId="20470"/>
    <cellStyle name="Comma 3 3 4 12" xfId="30312"/>
    <cellStyle name="Comma 3 3 4 13" xfId="35778"/>
    <cellStyle name="Comma 3 3 4 14" xfId="51357"/>
    <cellStyle name="Comma 3 3 4 15" xfId="52029"/>
    <cellStyle name="Comma 3 3 4 2" xfId="835"/>
    <cellStyle name="Comma 3 3 4 2 10" xfId="52253"/>
    <cellStyle name="Comma 3 3 4 2 2" xfId="3369"/>
    <cellStyle name="Comma 3 3 4 2 2 2" xfId="13251"/>
    <cellStyle name="Comma 3 3 4 2 2 2 2" xfId="44211"/>
    <cellStyle name="Comma 3 3 4 2 2 3" xfId="23171"/>
    <cellStyle name="Comma 3 3 4 2 2 4" xfId="31588"/>
    <cellStyle name="Comma 3 3 4 2 2 5" xfId="37054"/>
    <cellStyle name="Comma 3 3 4 2 3" xfId="6064"/>
    <cellStyle name="Comma 3 3 4 2 3 2" xfId="15946"/>
    <cellStyle name="Comma 3 3 4 2 3 2 2" xfId="46906"/>
    <cellStyle name="Comma 3 3 4 2 3 3" xfId="25866"/>
    <cellStyle name="Comma 3 3 4 2 3 4" xfId="32588"/>
    <cellStyle name="Comma 3 3 4 2 3 5" xfId="38054"/>
    <cellStyle name="Comma 3 3 4 2 4" xfId="8534"/>
    <cellStyle name="Comma 3 3 4 2 4 2" xfId="18416"/>
    <cellStyle name="Comma 3 3 4 2 4 2 2" xfId="49376"/>
    <cellStyle name="Comma 3 3 4 2 4 3" xfId="28336"/>
    <cellStyle name="Comma 3 3 4 2 4 4" xfId="33813"/>
    <cellStyle name="Comma 3 3 4 2 4 5" xfId="39278"/>
    <cellStyle name="Comma 3 3 4 2 5" xfId="11012"/>
    <cellStyle name="Comma 3 3 4 2 5 2" xfId="41972"/>
    <cellStyle name="Comma 3 3 4 2 6" xfId="20932"/>
    <cellStyle name="Comma 3 3 4 2 7" xfId="30586"/>
    <cellStyle name="Comma 3 3 4 2 8" xfId="36052"/>
    <cellStyle name="Comma 3 3 4 2 9" xfId="51582"/>
    <cellStyle name="Comma 3 3 4 3" xfId="836"/>
    <cellStyle name="Comma 3 3 4 3 10" xfId="52477"/>
    <cellStyle name="Comma 3 3 4 3 2" xfId="3606"/>
    <cellStyle name="Comma 3 3 4 3 2 2" xfId="13488"/>
    <cellStyle name="Comma 3 3 4 3 2 2 2" xfId="44448"/>
    <cellStyle name="Comma 3 3 4 3 2 3" xfId="23408"/>
    <cellStyle name="Comma 3 3 4 3 2 4" xfId="31825"/>
    <cellStyle name="Comma 3 3 4 3 2 5" xfId="37291"/>
    <cellStyle name="Comma 3 3 4 3 3" xfId="6065"/>
    <cellStyle name="Comma 3 3 4 3 3 2" xfId="15947"/>
    <cellStyle name="Comma 3 3 4 3 3 2 2" xfId="46907"/>
    <cellStyle name="Comma 3 3 4 3 3 3" xfId="25867"/>
    <cellStyle name="Comma 3 3 4 3 3 4" xfId="32825"/>
    <cellStyle name="Comma 3 3 4 3 3 5" xfId="38291"/>
    <cellStyle name="Comma 3 3 4 3 4" xfId="8535"/>
    <cellStyle name="Comma 3 3 4 3 4 2" xfId="18417"/>
    <cellStyle name="Comma 3 3 4 3 4 2 2" xfId="49377"/>
    <cellStyle name="Comma 3 3 4 3 4 3" xfId="28337"/>
    <cellStyle name="Comma 3 3 4 3 4 4" xfId="33814"/>
    <cellStyle name="Comma 3 3 4 3 4 5" xfId="39279"/>
    <cellStyle name="Comma 3 3 4 3 5" xfId="11013"/>
    <cellStyle name="Comma 3 3 4 3 5 2" xfId="41973"/>
    <cellStyle name="Comma 3 3 4 3 6" xfId="20933"/>
    <cellStyle name="Comma 3 3 4 3 7" xfId="30823"/>
    <cellStyle name="Comma 3 3 4 3 8" xfId="36289"/>
    <cellStyle name="Comma 3 3 4 3 9" xfId="51807"/>
    <cellStyle name="Comma 3 3 4 4" xfId="837"/>
    <cellStyle name="Comma 3 3 4 4 2" xfId="3848"/>
    <cellStyle name="Comma 3 3 4 4 2 2" xfId="13730"/>
    <cellStyle name="Comma 3 3 4 4 2 2 2" xfId="44690"/>
    <cellStyle name="Comma 3 3 4 4 2 3" xfId="23650"/>
    <cellStyle name="Comma 3 3 4 4 2 4" xfId="32067"/>
    <cellStyle name="Comma 3 3 4 4 2 5" xfId="37533"/>
    <cellStyle name="Comma 3 3 4 4 3" xfId="6066"/>
    <cellStyle name="Comma 3 3 4 4 3 2" xfId="15948"/>
    <cellStyle name="Comma 3 3 4 4 3 2 2" xfId="46908"/>
    <cellStyle name="Comma 3 3 4 4 3 3" xfId="25868"/>
    <cellStyle name="Comma 3 3 4 4 3 4" xfId="33067"/>
    <cellStyle name="Comma 3 3 4 4 3 5" xfId="38533"/>
    <cellStyle name="Comma 3 3 4 4 4" xfId="8536"/>
    <cellStyle name="Comma 3 3 4 4 4 2" xfId="18418"/>
    <cellStyle name="Comma 3 3 4 4 4 2 2" xfId="49378"/>
    <cellStyle name="Comma 3 3 4 4 4 3" xfId="28338"/>
    <cellStyle name="Comma 3 3 4 4 4 4" xfId="33815"/>
    <cellStyle name="Comma 3 3 4 4 4 5" xfId="39280"/>
    <cellStyle name="Comma 3 3 4 4 5" xfId="11014"/>
    <cellStyle name="Comma 3 3 4 4 5 2" xfId="41974"/>
    <cellStyle name="Comma 3 3 4 4 6" xfId="20934"/>
    <cellStyle name="Comma 3 3 4 4 7" xfId="31065"/>
    <cellStyle name="Comma 3 3 4 4 8" xfId="36531"/>
    <cellStyle name="Comma 3 3 4 5" xfId="1516"/>
    <cellStyle name="Comma 3 3 4 5 2" xfId="4279"/>
    <cellStyle name="Comma 3 3 4 5 2 2" xfId="14161"/>
    <cellStyle name="Comma 3 3 4 5 2 2 2" xfId="45121"/>
    <cellStyle name="Comma 3 3 4 5 2 3" xfId="24081"/>
    <cellStyle name="Comma 3 3 4 5 2 4" xfId="34494"/>
    <cellStyle name="Comma 3 3 4 5 2 5" xfId="39959"/>
    <cellStyle name="Comma 3 3 4 5 3" xfId="6745"/>
    <cellStyle name="Comma 3 3 4 5 3 2" xfId="16627"/>
    <cellStyle name="Comma 3 3 4 5 3 3" xfId="26547"/>
    <cellStyle name="Comma 3 3 4 5 3 4" xfId="47587"/>
    <cellStyle name="Comma 3 3 4 5 4" xfId="9215"/>
    <cellStyle name="Comma 3 3 4 5 4 2" xfId="19097"/>
    <cellStyle name="Comma 3 3 4 5 4 3" xfId="29017"/>
    <cellStyle name="Comma 3 3 4 5 4 4" xfId="50057"/>
    <cellStyle name="Comma 3 3 4 5 5" xfId="11693"/>
    <cellStyle name="Comma 3 3 4 5 5 2" xfId="42653"/>
    <cellStyle name="Comma 3 3 4 5 6" xfId="21613"/>
    <cellStyle name="Comma 3 3 4 5 7" xfId="31314"/>
    <cellStyle name="Comma 3 3 4 5 8" xfId="36780"/>
    <cellStyle name="Comma 3 3 4 6" xfId="2584"/>
    <cellStyle name="Comma 3 3 4 6 2" xfId="5052"/>
    <cellStyle name="Comma 3 3 4 6 2 2" xfId="14934"/>
    <cellStyle name="Comma 3 3 4 6 2 2 2" xfId="45894"/>
    <cellStyle name="Comma 3 3 4 6 2 3" xfId="24854"/>
    <cellStyle name="Comma 3 3 4 6 2 4" xfId="35268"/>
    <cellStyle name="Comma 3 3 4 6 2 5" xfId="40732"/>
    <cellStyle name="Comma 3 3 4 6 3" xfId="7518"/>
    <cellStyle name="Comma 3 3 4 6 3 2" xfId="17400"/>
    <cellStyle name="Comma 3 3 4 6 3 3" xfId="27320"/>
    <cellStyle name="Comma 3 3 4 6 3 4" xfId="48360"/>
    <cellStyle name="Comma 3 3 4 6 4" xfId="9988"/>
    <cellStyle name="Comma 3 3 4 6 4 2" xfId="19870"/>
    <cellStyle name="Comma 3 3 4 6 4 3" xfId="29790"/>
    <cellStyle name="Comma 3 3 4 6 4 4" xfId="50830"/>
    <cellStyle name="Comma 3 3 4 6 5" xfId="12466"/>
    <cellStyle name="Comma 3 3 4 6 5 2" xfId="43426"/>
    <cellStyle name="Comma 3 3 4 6 6" xfId="22386"/>
    <cellStyle name="Comma 3 3 4 6 7" xfId="32314"/>
    <cellStyle name="Comma 3 3 4 6 8" xfId="37780"/>
    <cellStyle name="Comma 3 3 4 7" xfId="3095"/>
    <cellStyle name="Comma 3 3 4 7 2" xfId="12977"/>
    <cellStyle name="Comma 3 3 4 7 2 2" xfId="43937"/>
    <cellStyle name="Comma 3 3 4 7 3" xfId="22897"/>
    <cellStyle name="Comma 3 3 4 7 4" xfId="33350"/>
    <cellStyle name="Comma 3 3 4 7 5" xfId="38816"/>
    <cellStyle name="Comma 3 3 4 8" xfId="5602"/>
    <cellStyle name="Comma 3 3 4 8 2" xfId="15484"/>
    <cellStyle name="Comma 3 3 4 8 2 2" xfId="46444"/>
    <cellStyle name="Comma 3 3 4 8 3" xfId="25404"/>
    <cellStyle name="Comma 3 3 4 8 4" xfId="41249"/>
    <cellStyle name="Comma 3 3 4 9" xfId="8072"/>
    <cellStyle name="Comma 3 3 4 9 2" xfId="17954"/>
    <cellStyle name="Comma 3 3 4 9 3" xfId="27874"/>
    <cellStyle name="Comma 3 3 4 9 4" xfId="48914"/>
    <cellStyle name="Comma 3 3 5" xfId="284"/>
    <cellStyle name="Comma 3 3 5 10" xfId="10587"/>
    <cellStyle name="Comma 3 3 5 10 2" xfId="41547"/>
    <cellStyle name="Comma 3 3 5 11" xfId="20507"/>
    <cellStyle name="Comma 3 3 5 12" xfId="30349"/>
    <cellStyle name="Comma 3 3 5 13" xfId="35815"/>
    <cellStyle name="Comma 3 3 5 14" xfId="51285"/>
    <cellStyle name="Comma 3 3 5 15" xfId="51957"/>
    <cellStyle name="Comma 3 3 5 2" xfId="838"/>
    <cellStyle name="Comma 3 3 5 2 10" xfId="52181"/>
    <cellStyle name="Comma 3 3 5 2 2" xfId="3406"/>
    <cellStyle name="Comma 3 3 5 2 2 2" xfId="13288"/>
    <cellStyle name="Comma 3 3 5 2 2 2 2" xfId="44248"/>
    <cellStyle name="Comma 3 3 5 2 2 3" xfId="23208"/>
    <cellStyle name="Comma 3 3 5 2 2 4" xfId="31625"/>
    <cellStyle name="Comma 3 3 5 2 2 5" xfId="37091"/>
    <cellStyle name="Comma 3 3 5 2 3" xfId="6067"/>
    <cellStyle name="Comma 3 3 5 2 3 2" xfId="15949"/>
    <cellStyle name="Comma 3 3 5 2 3 2 2" xfId="46909"/>
    <cellStyle name="Comma 3 3 5 2 3 3" xfId="25869"/>
    <cellStyle name="Comma 3 3 5 2 3 4" xfId="32625"/>
    <cellStyle name="Comma 3 3 5 2 3 5" xfId="38091"/>
    <cellStyle name="Comma 3 3 5 2 4" xfId="8537"/>
    <cellStyle name="Comma 3 3 5 2 4 2" xfId="18419"/>
    <cellStyle name="Comma 3 3 5 2 4 2 2" xfId="49379"/>
    <cellStyle name="Comma 3 3 5 2 4 3" xfId="28339"/>
    <cellStyle name="Comma 3 3 5 2 4 4" xfId="33816"/>
    <cellStyle name="Comma 3 3 5 2 4 5" xfId="39281"/>
    <cellStyle name="Comma 3 3 5 2 5" xfId="11015"/>
    <cellStyle name="Comma 3 3 5 2 5 2" xfId="41975"/>
    <cellStyle name="Comma 3 3 5 2 6" xfId="20935"/>
    <cellStyle name="Comma 3 3 5 2 7" xfId="30623"/>
    <cellStyle name="Comma 3 3 5 2 8" xfId="36089"/>
    <cellStyle name="Comma 3 3 5 2 9" xfId="51510"/>
    <cellStyle name="Comma 3 3 5 3" xfId="839"/>
    <cellStyle name="Comma 3 3 5 3 10" xfId="52405"/>
    <cellStyle name="Comma 3 3 5 3 2" xfId="3643"/>
    <cellStyle name="Comma 3 3 5 3 2 2" xfId="13525"/>
    <cellStyle name="Comma 3 3 5 3 2 2 2" xfId="44485"/>
    <cellStyle name="Comma 3 3 5 3 2 3" xfId="23445"/>
    <cellStyle name="Comma 3 3 5 3 2 4" xfId="31862"/>
    <cellStyle name="Comma 3 3 5 3 2 5" xfId="37328"/>
    <cellStyle name="Comma 3 3 5 3 3" xfId="6068"/>
    <cellStyle name="Comma 3 3 5 3 3 2" xfId="15950"/>
    <cellStyle name="Comma 3 3 5 3 3 2 2" xfId="46910"/>
    <cellStyle name="Comma 3 3 5 3 3 3" xfId="25870"/>
    <cellStyle name="Comma 3 3 5 3 3 4" xfId="32862"/>
    <cellStyle name="Comma 3 3 5 3 3 5" xfId="38328"/>
    <cellStyle name="Comma 3 3 5 3 4" xfId="8538"/>
    <cellStyle name="Comma 3 3 5 3 4 2" xfId="18420"/>
    <cellStyle name="Comma 3 3 5 3 4 2 2" xfId="49380"/>
    <cellStyle name="Comma 3 3 5 3 4 3" xfId="28340"/>
    <cellStyle name="Comma 3 3 5 3 4 4" xfId="33817"/>
    <cellStyle name="Comma 3 3 5 3 4 5" xfId="39282"/>
    <cellStyle name="Comma 3 3 5 3 5" xfId="11016"/>
    <cellStyle name="Comma 3 3 5 3 5 2" xfId="41976"/>
    <cellStyle name="Comma 3 3 5 3 6" xfId="20936"/>
    <cellStyle name="Comma 3 3 5 3 7" xfId="30860"/>
    <cellStyle name="Comma 3 3 5 3 8" xfId="36326"/>
    <cellStyle name="Comma 3 3 5 3 9" xfId="51735"/>
    <cellStyle name="Comma 3 3 5 4" xfId="840"/>
    <cellStyle name="Comma 3 3 5 4 2" xfId="3885"/>
    <cellStyle name="Comma 3 3 5 4 2 2" xfId="13767"/>
    <cellStyle name="Comma 3 3 5 4 2 2 2" xfId="44727"/>
    <cellStyle name="Comma 3 3 5 4 2 3" xfId="23687"/>
    <cellStyle name="Comma 3 3 5 4 2 4" xfId="32104"/>
    <cellStyle name="Comma 3 3 5 4 2 5" xfId="37570"/>
    <cellStyle name="Comma 3 3 5 4 3" xfId="6069"/>
    <cellStyle name="Comma 3 3 5 4 3 2" xfId="15951"/>
    <cellStyle name="Comma 3 3 5 4 3 2 2" xfId="46911"/>
    <cellStyle name="Comma 3 3 5 4 3 3" xfId="25871"/>
    <cellStyle name="Comma 3 3 5 4 3 4" xfId="33104"/>
    <cellStyle name="Comma 3 3 5 4 3 5" xfId="38570"/>
    <cellStyle name="Comma 3 3 5 4 4" xfId="8539"/>
    <cellStyle name="Comma 3 3 5 4 4 2" xfId="18421"/>
    <cellStyle name="Comma 3 3 5 4 4 2 2" xfId="49381"/>
    <cellStyle name="Comma 3 3 5 4 4 3" xfId="28341"/>
    <cellStyle name="Comma 3 3 5 4 4 4" xfId="33818"/>
    <cellStyle name="Comma 3 3 5 4 4 5" xfId="39283"/>
    <cellStyle name="Comma 3 3 5 4 5" xfId="11017"/>
    <cellStyle name="Comma 3 3 5 4 5 2" xfId="41977"/>
    <cellStyle name="Comma 3 3 5 4 6" xfId="20937"/>
    <cellStyle name="Comma 3 3 5 4 7" xfId="31102"/>
    <cellStyle name="Comma 3 3 5 4 8" xfId="36568"/>
    <cellStyle name="Comma 3 3 5 5" xfId="1553"/>
    <cellStyle name="Comma 3 3 5 5 2" xfId="4316"/>
    <cellStyle name="Comma 3 3 5 5 2 2" xfId="14198"/>
    <cellStyle name="Comma 3 3 5 5 2 2 2" xfId="45158"/>
    <cellStyle name="Comma 3 3 5 5 2 3" xfId="24118"/>
    <cellStyle name="Comma 3 3 5 5 2 4" xfId="34531"/>
    <cellStyle name="Comma 3 3 5 5 2 5" xfId="39996"/>
    <cellStyle name="Comma 3 3 5 5 3" xfId="6782"/>
    <cellStyle name="Comma 3 3 5 5 3 2" xfId="16664"/>
    <cellStyle name="Comma 3 3 5 5 3 3" xfId="26584"/>
    <cellStyle name="Comma 3 3 5 5 3 4" xfId="47624"/>
    <cellStyle name="Comma 3 3 5 5 4" xfId="9252"/>
    <cellStyle name="Comma 3 3 5 5 4 2" xfId="19134"/>
    <cellStyle name="Comma 3 3 5 5 4 3" xfId="29054"/>
    <cellStyle name="Comma 3 3 5 5 4 4" xfId="50094"/>
    <cellStyle name="Comma 3 3 5 5 5" xfId="11730"/>
    <cellStyle name="Comma 3 3 5 5 5 2" xfId="42690"/>
    <cellStyle name="Comma 3 3 5 5 6" xfId="21650"/>
    <cellStyle name="Comma 3 3 5 5 7" xfId="31351"/>
    <cellStyle name="Comma 3 3 5 5 8" xfId="36817"/>
    <cellStyle name="Comma 3 3 5 6" xfId="2621"/>
    <cellStyle name="Comma 3 3 5 6 2" xfId="5089"/>
    <cellStyle name="Comma 3 3 5 6 2 2" xfId="14971"/>
    <cellStyle name="Comma 3 3 5 6 2 2 2" xfId="45931"/>
    <cellStyle name="Comma 3 3 5 6 2 3" xfId="24891"/>
    <cellStyle name="Comma 3 3 5 6 2 4" xfId="35305"/>
    <cellStyle name="Comma 3 3 5 6 2 5" xfId="40769"/>
    <cellStyle name="Comma 3 3 5 6 3" xfId="7555"/>
    <cellStyle name="Comma 3 3 5 6 3 2" xfId="17437"/>
    <cellStyle name="Comma 3 3 5 6 3 3" xfId="27357"/>
    <cellStyle name="Comma 3 3 5 6 3 4" xfId="48397"/>
    <cellStyle name="Comma 3 3 5 6 4" xfId="10025"/>
    <cellStyle name="Comma 3 3 5 6 4 2" xfId="19907"/>
    <cellStyle name="Comma 3 3 5 6 4 3" xfId="29827"/>
    <cellStyle name="Comma 3 3 5 6 4 4" xfId="50867"/>
    <cellStyle name="Comma 3 3 5 6 5" xfId="12503"/>
    <cellStyle name="Comma 3 3 5 6 5 2" xfId="43463"/>
    <cellStyle name="Comma 3 3 5 6 6" xfId="22423"/>
    <cellStyle name="Comma 3 3 5 6 7" xfId="32351"/>
    <cellStyle name="Comma 3 3 5 6 8" xfId="37817"/>
    <cellStyle name="Comma 3 3 5 7" xfId="3132"/>
    <cellStyle name="Comma 3 3 5 7 2" xfId="13014"/>
    <cellStyle name="Comma 3 3 5 7 2 2" xfId="43974"/>
    <cellStyle name="Comma 3 3 5 7 3" xfId="22934"/>
    <cellStyle name="Comma 3 3 5 7 4" xfId="33387"/>
    <cellStyle name="Comma 3 3 5 7 5" xfId="38853"/>
    <cellStyle name="Comma 3 3 5 8" xfId="5639"/>
    <cellStyle name="Comma 3 3 5 8 2" xfId="15521"/>
    <cellStyle name="Comma 3 3 5 8 2 2" xfId="46481"/>
    <cellStyle name="Comma 3 3 5 8 3" xfId="25441"/>
    <cellStyle name="Comma 3 3 5 8 4" xfId="41177"/>
    <cellStyle name="Comma 3 3 5 9" xfId="8109"/>
    <cellStyle name="Comma 3 3 5 9 2" xfId="17991"/>
    <cellStyle name="Comma 3 3 5 9 3" xfId="27911"/>
    <cellStyle name="Comma 3 3 5 9 4" xfId="48951"/>
    <cellStyle name="Comma 3 3 6" xfId="324"/>
    <cellStyle name="Comma 3 3 6 10" xfId="10627"/>
    <cellStyle name="Comma 3 3 6 10 2" xfId="41587"/>
    <cellStyle name="Comma 3 3 6 11" xfId="20547"/>
    <cellStyle name="Comma 3 3 6 12" xfId="30389"/>
    <cellStyle name="Comma 3 3 6 13" xfId="35855"/>
    <cellStyle name="Comma 3 3 6 14" xfId="51427"/>
    <cellStyle name="Comma 3 3 6 15" xfId="52099"/>
    <cellStyle name="Comma 3 3 6 2" xfId="841"/>
    <cellStyle name="Comma 3 3 6 2 10" xfId="52323"/>
    <cellStyle name="Comma 3 3 6 2 2" xfId="3446"/>
    <cellStyle name="Comma 3 3 6 2 2 2" xfId="13328"/>
    <cellStyle name="Comma 3 3 6 2 2 2 2" xfId="44288"/>
    <cellStyle name="Comma 3 3 6 2 2 3" xfId="23248"/>
    <cellStyle name="Comma 3 3 6 2 2 4" xfId="31665"/>
    <cellStyle name="Comma 3 3 6 2 2 5" xfId="37131"/>
    <cellStyle name="Comma 3 3 6 2 3" xfId="6070"/>
    <cellStyle name="Comma 3 3 6 2 3 2" xfId="15952"/>
    <cellStyle name="Comma 3 3 6 2 3 2 2" xfId="46912"/>
    <cellStyle name="Comma 3 3 6 2 3 3" xfId="25872"/>
    <cellStyle name="Comma 3 3 6 2 3 4" xfId="32665"/>
    <cellStyle name="Comma 3 3 6 2 3 5" xfId="38131"/>
    <cellStyle name="Comma 3 3 6 2 4" xfId="8540"/>
    <cellStyle name="Comma 3 3 6 2 4 2" xfId="18422"/>
    <cellStyle name="Comma 3 3 6 2 4 2 2" xfId="49382"/>
    <cellStyle name="Comma 3 3 6 2 4 3" xfId="28342"/>
    <cellStyle name="Comma 3 3 6 2 4 4" xfId="33819"/>
    <cellStyle name="Comma 3 3 6 2 4 5" xfId="39284"/>
    <cellStyle name="Comma 3 3 6 2 5" xfId="11018"/>
    <cellStyle name="Comma 3 3 6 2 5 2" xfId="41978"/>
    <cellStyle name="Comma 3 3 6 2 6" xfId="20938"/>
    <cellStyle name="Comma 3 3 6 2 7" xfId="30663"/>
    <cellStyle name="Comma 3 3 6 2 8" xfId="36129"/>
    <cellStyle name="Comma 3 3 6 2 9" xfId="51652"/>
    <cellStyle name="Comma 3 3 6 3" xfId="842"/>
    <cellStyle name="Comma 3 3 6 3 10" xfId="52547"/>
    <cellStyle name="Comma 3 3 6 3 2" xfId="3683"/>
    <cellStyle name="Comma 3 3 6 3 2 2" xfId="13565"/>
    <cellStyle name="Comma 3 3 6 3 2 2 2" xfId="44525"/>
    <cellStyle name="Comma 3 3 6 3 2 3" xfId="23485"/>
    <cellStyle name="Comma 3 3 6 3 2 4" xfId="31902"/>
    <cellStyle name="Comma 3 3 6 3 2 5" xfId="37368"/>
    <cellStyle name="Comma 3 3 6 3 3" xfId="6071"/>
    <cellStyle name="Comma 3 3 6 3 3 2" xfId="15953"/>
    <cellStyle name="Comma 3 3 6 3 3 2 2" xfId="46913"/>
    <cellStyle name="Comma 3 3 6 3 3 3" xfId="25873"/>
    <cellStyle name="Comma 3 3 6 3 3 4" xfId="32902"/>
    <cellStyle name="Comma 3 3 6 3 3 5" xfId="38368"/>
    <cellStyle name="Comma 3 3 6 3 4" xfId="8541"/>
    <cellStyle name="Comma 3 3 6 3 4 2" xfId="18423"/>
    <cellStyle name="Comma 3 3 6 3 4 2 2" xfId="49383"/>
    <cellStyle name="Comma 3 3 6 3 4 3" xfId="28343"/>
    <cellStyle name="Comma 3 3 6 3 4 4" xfId="33820"/>
    <cellStyle name="Comma 3 3 6 3 4 5" xfId="39285"/>
    <cellStyle name="Comma 3 3 6 3 5" xfId="11019"/>
    <cellStyle name="Comma 3 3 6 3 5 2" xfId="41979"/>
    <cellStyle name="Comma 3 3 6 3 6" xfId="20939"/>
    <cellStyle name="Comma 3 3 6 3 7" xfId="30900"/>
    <cellStyle name="Comma 3 3 6 3 8" xfId="36366"/>
    <cellStyle name="Comma 3 3 6 3 9" xfId="51877"/>
    <cellStyle name="Comma 3 3 6 4" xfId="843"/>
    <cellStyle name="Comma 3 3 6 4 2" xfId="3925"/>
    <cellStyle name="Comma 3 3 6 4 2 2" xfId="13807"/>
    <cellStyle name="Comma 3 3 6 4 2 2 2" xfId="44767"/>
    <cellStyle name="Comma 3 3 6 4 2 3" xfId="23727"/>
    <cellStyle name="Comma 3 3 6 4 2 4" xfId="32144"/>
    <cellStyle name="Comma 3 3 6 4 2 5" xfId="37610"/>
    <cellStyle name="Comma 3 3 6 4 3" xfId="6072"/>
    <cellStyle name="Comma 3 3 6 4 3 2" xfId="15954"/>
    <cellStyle name="Comma 3 3 6 4 3 2 2" xfId="46914"/>
    <cellStyle name="Comma 3 3 6 4 3 3" xfId="25874"/>
    <cellStyle name="Comma 3 3 6 4 3 4" xfId="33144"/>
    <cellStyle name="Comma 3 3 6 4 3 5" xfId="38610"/>
    <cellStyle name="Comma 3 3 6 4 4" xfId="8542"/>
    <cellStyle name="Comma 3 3 6 4 4 2" xfId="18424"/>
    <cellStyle name="Comma 3 3 6 4 4 2 2" xfId="49384"/>
    <cellStyle name="Comma 3 3 6 4 4 3" xfId="28344"/>
    <cellStyle name="Comma 3 3 6 4 4 4" xfId="33821"/>
    <cellStyle name="Comma 3 3 6 4 4 5" xfId="39286"/>
    <cellStyle name="Comma 3 3 6 4 5" xfId="11020"/>
    <cellStyle name="Comma 3 3 6 4 5 2" xfId="41980"/>
    <cellStyle name="Comma 3 3 6 4 6" xfId="20940"/>
    <cellStyle name="Comma 3 3 6 4 7" xfId="31142"/>
    <cellStyle name="Comma 3 3 6 4 8" xfId="36608"/>
    <cellStyle name="Comma 3 3 6 5" xfId="1593"/>
    <cellStyle name="Comma 3 3 6 5 2" xfId="4356"/>
    <cellStyle name="Comma 3 3 6 5 2 2" xfId="14238"/>
    <cellStyle name="Comma 3 3 6 5 2 2 2" xfId="45198"/>
    <cellStyle name="Comma 3 3 6 5 2 3" xfId="24158"/>
    <cellStyle name="Comma 3 3 6 5 2 4" xfId="34571"/>
    <cellStyle name="Comma 3 3 6 5 2 5" xfId="40036"/>
    <cellStyle name="Comma 3 3 6 5 3" xfId="6822"/>
    <cellStyle name="Comma 3 3 6 5 3 2" xfId="16704"/>
    <cellStyle name="Comma 3 3 6 5 3 3" xfId="26624"/>
    <cellStyle name="Comma 3 3 6 5 3 4" xfId="47664"/>
    <cellStyle name="Comma 3 3 6 5 4" xfId="9292"/>
    <cellStyle name="Comma 3 3 6 5 4 2" xfId="19174"/>
    <cellStyle name="Comma 3 3 6 5 4 3" xfId="29094"/>
    <cellStyle name="Comma 3 3 6 5 4 4" xfId="50134"/>
    <cellStyle name="Comma 3 3 6 5 5" xfId="11770"/>
    <cellStyle name="Comma 3 3 6 5 5 2" xfId="42730"/>
    <cellStyle name="Comma 3 3 6 5 6" xfId="21690"/>
    <cellStyle name="Comma 3 3 6 5 7" xfId="31391"/>
    <cellStyle name="Comma 3 3 6 5 8" xfId="36857"/>
    <cellStyle name="Comma 3 3 6 6" xfId="2661"/>
    <cellStyle name="Comma 3 3 6 6 2" xfId="5129"/>
    <cellStyle name="Comma 3 3 6 6 2 2" xfId="15011"/>
    <cellStyle name="Comma 3 3 6 6 2 2 2" xfId="45971"/>
    <cellStyle name="Comma 3 3 6 6 2 3" xfId="24931"/>
    <cellStyle name="Comma 3 3 6 6 2 4" xfId="35345"/>
    <cellStyle name="Comma 3 3 6 6 2 5" xfId="40809"/>
    <cellStyle name="Comma 3 3 6 6 3" xfId="7595"/>
    <cellStyle name="Comma 3 3 6 6 3 2" xfId="17477"/>
    <cellStyle name="Comma 3 3 6 6 3 3" xfId="27397"/>
    <cellStyle name="Comma 3 3 6 6 3 4" xfId="48437"/>
    <cellStyle name="Comma 3 3 6 6 4" xfId="10065"/>
    <cellStyle name="Comma 3 3 6 6 4 2" xfId="19947"/>
    <cellStyle name="Comma 3 3 6 6 4 3" xfId="29867"/>
    <cellStyle name="Comma 3 3 6 6 4 4" xfId="50907"/>
    <cellStyle name="Comma 3 3 6 6 5" xfId="12543"/>
    <cellStyle name="Comma 3 3 6 6 5 2" xfId="43503"/>
    <cellStyle name="Comma 3 3 6 6 6" xfId="22463"/>
    <cellStyle name="Comma 3 3 6 6 7" xfId="32391"/>
    <cellStyle name="Comma 3 3 6 6 8" xfId="37857"/>
    <cellStyle name="Comma 3 3 6 7" xfId="3172"/>
    <cellStyle name="Comma 3 3 6 7 2" xfId="13054"/>
    <cellStyle name="Comma 3 3 6 7 2 2" xfId="44014"/>
    <cellStyle name="Comma 3 3 6 7 3" xfId="22974"/>
    <cellStyle name="Comma 3 3 6 7 4" xfId="33427"/>
    <cellStyle name="Comma 3 3 6 7 5" xfId="38893"/>
    <cellStyle name="Comma 3 3 6 8" xfId="5679"/>
    <cellStyle name="Comma 3 3 6 8 2" xfId="15561"/>
    <cellStyle name="Comma 3 3 6 8 2 2" xfId="46521"/>
    <cellStyle name="Comma 3 3 6 8 3" xfId="25481"/>
    <cellStyle name="Comma 3 3 6 8 4" xfId="41319"/>
    <cellStyle name="Comma 3 3 6 9" xfId="8149"/>
    <cellStyle name="Comma 3 3 6 9 2" xfId="18031"/>
    <cellStyle name="Comma 3 3 6 9 3" xfId="27951"/>
    <cellStyle name="Comma 3 3 6 9 4" xfId="48991"/>
    <cellStyle name="Comma 3 3 7" xfId="108"/>
    <cellStyle name="Comma 3 3 7 10" xfId="35892"/>
    <cellStyle name="Comma 3 3 7 11" xfId="51448"/>
    <cellStyle name="Comma 3 3 7 12" xfId="52119"/>
    <cellStyle name="Comma 3 3 7 2" xfId="1393"/>
    <cellStyle name="Comma 3 3 7 2 2" xfId="4156"/>
    <cellStyle name="Comma 3 3 7 2 2 2" xfId="14038"/>
    <cellStyle name="Comma 3 3 7 2 2 2 2" xfId="44998"/>
    <cellStyle name="Comma 3 3 7 2 2 3" xfId="23958"/>
    <cellStyle name="Comma 3 3 7 2 2 4" xfId="34371"/>
    <cellStyle name="Comma 3 3 7 2 2 5" xfId="39836"/>
    <cellStyle name="Comma 3 3 7 2 3" xfId="6622"/>
    <cellStyle name="Comma 3 3 7 2 3 2" xfId="16504"/>
    <cellStyle name="Comma 3 3 7 2 3 3" xfId="26424"/>
    <cellStyle name="Comma 3 3 7 2 3 4" xfId="47464"/>
    <cellStyle name="Comma 3 3 7 2 4" xfId="9092"/>
    <cellStyle name="Comma 3 3 7 2 4 2" xfId="18974"/>
    <cellStyle name="Comma 3 3 7 2 4 3" xfId="28894"/>
    <cellStyle name="Comma 3 3 7 2 4 4" xfId="49934"/>
    <cellStyle name="Comma 3 3 7 2 5" xfId="11570"/>
    <cellStyle name="Comma 3 3 7 2 5 2" xfId="42530"/>
    <cellStyle name="Comma 3 3 7 2 6" xfId="21490"/>
    <cellStyle name="Comma 3 3 7 2 7" xfId="31428"/>
    <cellStyle name="Comma 3 3 7 2 8" xfId="36894"/>
    <cellStyle name="Comma 3 3 7 3" xfId="2461"/>
    <cellStyle name="Comma 3 3 7 3 2" xfId="4929"/>
    <cellStyle name="Comma 3 3 7 3 2 2" xfId="14811"/>
    <cellStyle name="Comma 3 3 7 3 2 2 2" xfId="45771"/>
    <cellStyle name="Comma 3 3 7 3 2 3" xfId="24731"/>
    <cellStyle name="Comma 3 3 7 3 2 4" xfId="35145"/>
    <cellStyle name="Comma 3 3 7 3 2 5" xfId="40609"/>
    <cellStyle name="Comma 3 3 7 3 3" xfId="7395"/>
    <cellStyle name="Comma 3 3 7 3 3 2" xfId="17277"/>
    <cellStyle name="Comma 3 3 7 3 3 3" xfId="27197"/>
    <cellStyle name="Comma 3 3 7 3 3 4" xfId="48237"/>
    <cellStyle name="Comma 3 3 7 3 4" xfId="9865"/>
    <cellStyle name="Comma 3 3 7 3 4 2" xfId="19747"/>
    <cellStyle name="Comma 3 3 7 3 4 3" xfId="29667"/>
    <cellStyle name="Comma 3 3 7 3 4 4" xfId="50707"/>
    <cellStyle name="Comma 3 3 7 3 5" xfId="12343"/>
    <cellStyle name="Comma 3 3 7 3 5 2" xfId="43303"/>
    <cellStyle name="Comma 3 3 7 3 6" xfId="22263"/>
    <cellStyle name="Comma 3 3 7 3 7" xfId="32428"/>
    <cellStyle name="Comma 3 3 7 3 8" xfId="37894"/>
    <cellStyle name="Comma 3 3 7 4" xfId="3209"/>
    <cellStyle name="Comma 3 3 7 4 2" xfId="13091"/>
    <cellStyle name="Comma 3 3 7 4 2 2" xfId="44051"/>
    <cellStyle name="Comma 3 3 7 4 3" xfId="23011"/>
    <cellStyle name="Comma 3 3 7 4 4" xfId="33227"/>
    <cellStyle name="Comma 3 3 7 4 5" xfId="38693"/>
    <cellStyle name="Comma 3 3 7 5" xfId="5479"/>
    <cellStyle name="Comma 3 3 7 5 2" xfId="15361"/>
    <cellStyle name="Comma 3 3 7 5 3" xfId="25281"/>
    <cellStyle name="Comma 3 3 7 5 4" xfId="46321"/>
    <cellStyle name="Comma 3 3 7 6" xfId="7949"/>
    <cellStyle name="Comma 3 3 7 6 2" xfId="17831"/>
    <cellStyle name="Comma 3 3 7 6 3" xfId="27751"/>
    <cellStyle name="Comma 3 3 7 6 4" xfId="48791"/>
    <cellStyle name="Comma 3 3 7 7" xfId="10427"/>
    <cellStyle name="Comma 3 3 7 7 2" xfId="41387"/>
    <cellStyle name="Comma 3 3 7 8" xfId="20347"/>
    <cellStyle name="Comma 3 3 7 9" xfId="30426"/>
    <cellStyle name="Comma 3 3 8" xfId="361"/>
    <cellStyle name="Comma 3 3 8 10" xfId="35930"/>
    <cellStyle name="Comma 3 3 8 11" xfId="51673"/>
    <cellStyle name="Comma 3 3 8 12" xfId="52343"/>
    <cellStyle name="Comma 3 3 8 2" xfId="1630"/>
    <cellStyle name="Comma 3 3 8 2 2" xfId="4393"/>
    <cellStyle name="Comma 3 3 8 2 2 2" xfId="14275"/>
    <cellStyle name="Comma 3 3 8 2 2 2 2" xfId="45235"/>
    <cellStyle name="Comma 3 3 8 2 2 3" xfId="24195"/>
    <cellStyle name="Comma 3 3 8 2 2 4" xfId="34608"/>
    <cellStyle name="Comma 3 3 8 2 2 5" xfId="40073"/>
    <cellStyle name="Comma 3 3 8 2 3" xfId="6859"/>
    <cellStyle name="Comma 3 3 8 2 3 2" xfId="16741"/>
    <cellStyle name="Comma 3 3 8 2 3 3" xfId="26661"/>
    <cellStyle name="Comma 3 3 8 2 3 4" xfId="47701"/>
    <cellStyle name="Comma 3 3 8 2 4" xfId="9329"/>
    <cellStyle name="Comma 3 3 8 2 4 2" xfId="19211"/>
    <cellStyle name="Comma 3 3 8 2 4 3" xfId="29131"/>
    <cellStyle name="Comma 3 3 8 2 4 4" xfId="50171"/>
    <cellStyle name="Comma 3 3 8 2 5" xfId="11807"/>
    <cellStyle name="Comma 3 3 8 2 5 2" xfId="42767"/>
    <cellStyle name="Comma 3 3 8 2 6" xfId="21727"/>
    <cellStyle name="Comma 3 3 8 2 7" xfId="31466"/>
    <cellStyle name="Comma 3 3 8 2 8" xfId="36932"/>
    <cellStyle name="Comma 3 3 8 3" xfId="2698"/>
    <cellStyle name="Comma 3 3 8 3 2" xfId="5166"/>
    <cellStyle name="Comma 3 3 8 3 2 2" xfId="15048"/>
    <cellStyle name="Comma 3 3 8 3 2 2 2" xfId="46008"/>
    <cellStyle name="Comma 3 3 8 3 2 3" xfId="24968"/>
    <cellStyle name="Comma 3 3 8 3 2 4" xfId="35382"/>
    <cellStyle name="Comma 3 3 8 3 2 5" xfId="40846"/>
    <cellStyle name="Comma 3 3 8 3 3" xfId="7632"/>
    <cellStyle name="Comma 3 3 8 3 3 2" xfId="17514"/>
    <cellStyle name="Comma 3 3 8 3 3 3" xfId="27434"/>
    <cellStyle name="Comma 3 3 8 3 3 4" xfId="48474"/>
    <cellStyle name="Comma 3 3 8 3 4" xfId="10102"/>
    <cellStyle name="Comma 3 3 8 3 4 2" xfId="19984"/>
    <cellStyle name="Comma 3 3 8 3 4 3" xfId="29904"/>
    <cellStyle name="Comma 3 3 8 3 4 4" xfId="50944"/>
    <cellStyle name="Comma 3 3 8 3 5" xfId="12580"/>
    <cellStyle name="Comma 3 3 8 3 5 2" xfId="43540"/>
    <cellStyle name="Comma 3 3 8 3 6" xfId="22500"/>
    <cellStyle name="Comma 3 3 8 3 7" xfId="32466"/>
    <cellStyle name="Comma 3 3 8 3 8" xfId="37932"/>
    <cellStyle name="Comma 3 3 8 4" xfId="3247"/>
    <cellStyle name="Comma 3 3 8 4 2" xfId="13129"/>
    <cellStyle name="Comma 3 3 8 4 2 2" xfId="44089"/>
    <cellStyle name="Comma 3 3 8 4 3" xfId="23049"/>
    <cellStyle name="Comma 3 3 8 4 4" xfId="33464"/>
    <cellStyle name="Comma 3 3 8 4 5" xfId="38930"/>
    <cellStyle name="Comma 3 3 8 5" xfId="5716"/>
    <cellStyle name="Comma 3 3 8 5 2" xfId="15598"/>
    <cellStyle name="Comma 3 3 8 5 3" xfId="25518"/>
    <cellStyle name="Comma 3 3 8 5 4" xfId="46558"/>
    <cellStyle name="Comma 3 3 8 6" xfId="8186"/>
    <cellStyle name="Comma 3 3 8 6 2" xfId="18068"/>
    <cellStyle name="Comma 3 3 8 6 3" xfId="27988"/>
    <cellStyle name="Comma 3 3 8 6 4" xfId="49028"/>
    <cellStyle name="Comma 3 3 8 7" xfId="10664"/>
    <cellStyle name="Comma 3 3 8 7 2" xfId="41624"/>
    <cellStyle name="Comma 3 3 8 8" xfId="20584"/>
    <cellStyle name="Comma 3 3 8 9" xfId="30464"/>
    <cellStyle name="Comma 3 3 9" xfId="398"/>
    <cellStyle name="Comma 3 3 9 10" xfId="36166"/>
    <cellStyle name="Comma 3 3 9 2" xfId="1667"/>
    <cellStyle name="Comma 3 3 9 2 2" xfId="4430"/>
    <cellStyle name="Comma 3 3 9 2 2 2" xfId="14312"/>
    <cellStyle name="Comma 3 3 9 2 2 2 2" xfId="45272"/>
    <cellStyle name="Comma 3 3 9 2 2 3" xfId="24232"/>
    <cellStyle name="Comma 3 3 9 2 2 4" xfId="34645"/>
    <cellStyle name="Comma 3 3 9 2 2 5" xfId="40110"/>
    <cellStyle name="Comma 3 3 9 2 3" xfId="6896"/>
    <cellStyle name="Comma 3 3 9 2 3 2" xfId="16778"/>
    <cellStyle name="Comma 3 3 9 2 3 3" xfId="26698"/>
    <cellStyle name="Comma 3 3 9 2 3 4" xfId="47738"/>
    <cellStyle name="Comma 3 3 9 2 4" xfId="9366"/>
    <cellStyle name="Comma 3 3 9 2 4 2" xfId="19248"/>
    <cellStyle name="Comma 3 3 9 2 4 3" xfId="29168"/>
    <cellStyle name="Comma 3 3 9 2 4 4" xfId="50208"/>
    <cellStyle name="Comma 3 3 9 2 5" xfId="11844"/>
    <cellStyle name="Comma 3 3 9 2 5 2" xfId="42804"/>
    <cellStyle name="Comma 3 3 9 2 6" xfId="21764"/>
    <cellStyle name="Comma 3 3 9 2 7" xfId="31702"/>
    <cellStyle name="Comma 3 3 9 2 8" xfId="37168"/>
    <cellStyle name="Comma 3 3 9 3" xfId="2735"/>
    <cellStyle name="Comma 3 3 9 3 2" xfId="5203"/>
    <cellStyle name="Comma 3 3 9 3 2 2" xfId="15085"/>
    <cellStyle name="Comma 3 3 9 3 2 2 2" xfId="46045"/>
    <cellStyle name="Comma 3 3 9 3 2 3" xfId="25005"/>
    <cellStyle name="Comma 3 3 9 3 2 4" xfId="35419"/>
    <cellStyle name="Comma 3 3 9 3 2 5" xfId="40883"/>
    <cellStyle name="Comma 3 3 9 3 3" xfId="7669"/>
    <cellStyle name="Comma 3 3 9 3 3 2" xfId="17551"/>
    <cellStyle name="Comma 3 3 9 3 3 3" xfId="27471"/>
    <cellStyle name="Comma 3 3 9 3 3 4" xfId="48511"/>
    <cellStyle name="Comma 3 3 9 3 4" xfId="10139"/>
    <cellStyle name="Comma 3 3 9 3 4 2" xfId="20021"/>
    <cellStyle name="Comma 3 3 9 3 4 3" xfId="29941"/>
    <cellStyle name="Comma 3 3 9 3 4 4" xfId="50981"/>
    <cellStyle name="Comma 3 3 9 3 5" xfId="12617"/>
    <cellStyle name="Comma 3 3 9 3 5 2" xfId="43577"/>
    <cellStyle name="Comma 3 3 9 3 6" xfId="22537"/>
    <cellStyle name="Comma 3 3 9 3 7" xfId="32702"/>
    <cellStyle name="Comma 3 3 9 3 8" xfId="38168"/>
    <cellStyle name="Comma 3 3 9 4" xfId="3483"/>
    <cellStyle name="Comma 3 3 9 4 2" xfId="13365"/>
    <cellStyle name="Comma 3 3 9 4 2 2" xfId="44325"/>
    <cellStyle name="Comma 3 3 9 4 3" xfId="23285"/>
    <cellStyle name="Comma 3 3 9 4 4" xfId="33501"/>
    <cellStyle name="Comma 3 3 9 4 5" xfId="38967"/>
    <cellStyle name="Comma 3 3 9 5" xfId="5753"/>
    <cellStyle name="Comma 3 3 9 5 2" xfId="15635"/>
    <cellStyle name="Comma 3 3 9 5 3" xfId="25555"/>
    <cellStyle name="Comma 3 3 9 5 4" xfId="46595"/>
    <cellStyle name="Comma 3 3 9 6" xfId="8223"/>
    <cellStyle name="Comma 3 3 9 6 2" xfId="18105"/>
    <cellStyle name="Comma 3 3 9 6 3" xfId="28025"/>
    <cellStyle name="Comma 3 3 9 6 4" xfId="49065"/>
    <cellStyle name="Comma 3 3 9 7" xfId="10701"/>
    <cellStyle name="Comma 3 3 9 7 2" xfId="41661"/>
    <cellStyle name="Comma 3 3 9 8" xfId="20621"/>
    <cellStyle name="Comma 3 3 9 9" xfId="30700"/>
    <cellStyle name="Comma 3 30" xfId="7897"/>
    <cellStyle name="Comma 3 30 2" xfId="17779"/>
    <cellStyle name="Comma 3 30 2 2" xfId="48739"/>
    <cellStyle name="Comma 3 30 3" xfId="27699"/>
    <cellStyle name="Comma 3 30 4" xfId="41333"/>
    <cellStyle name="Comma 3 30 5" xfId="51215"/>
    <cellStyle name="Comma 3 31" xfId="10363"/>
    <cellStyle name="Comma 3 31 2" xfId="20245"/>
    <cellStyle name="Comma 3 31 3" xfId="30165"/>
    <cellStyle name="Comma 3 31 4" xfId="51205"/>
    <cellStyle name="Comma 3 32" xfId="10369"/>
    <cellStyle name="Comma 3 32 2" xfId="20251"/>
    <cellStyle name="Comma 3 32 3" xfId="41335"/>
    <cellStyle name="Comma 3 33" xfId="10375"/>
    <cellStyle name="Comma 3 34" xfId="20277"/>
    <cellStyle name="Comma 3 35" xfId="20283"/>
    <cellStyle name="Comma 3 36" xfId="20289"/>
    <cellStyle name="Comma 3 37" xfId="20295"/>
    <cellStyle name="Comma 3 38" xfId="30171"/>
    <cellStyle name="Comma 3 39" xfId="30177"/>
    <cellStyle name="Comma 3 4" xfId="63"/>
    <cellStyle name="Comma 3 4 10" xfId="443"/>
    <cellStyle name="Comma 3 4 10 10" xfId="36416"/>
    <cellStyle name="Comma 3 4 10 2" xfId="1712"/>
    <cellStyle name="Comma 3 4 10 2 2" xfId="4475"/>
    <cellStyle name="Comma 3 4 10 2 2 2" xfId="14357"/>
    <cellStyle name="Comma 3 4 10 2 2 2 2" xfId="45317"/>
    <cellStyle name="Comma 3 4 10 2 2 3" xfId="24277"/>
    <cellStyle name="Comma 3 4 10 2 2 4" xfId="34690"/>
    <cellStyle name="Comma 3 4 10 2 2 5" xfId="40155"/>
    <cellStyle name="Comma 3 4 10 2 3" xfId="6941"/>
    <cellStyle name="Comma 3 4 10 2 3 2" xfId="16823"/>
    <cellStyle name="Comma 3 4 10 2 3 3" xfId="26743"/>
    <cellStyle name="Comma 3 4 10 2 3 4" xfId="47783"/>
    <cellStyle name="Comma 3 4 10 2 4" xfId="9411"/>
    <cellStyle name="Comma 3 4 10 2 4 2" xfId="19293"/>
    <cellStyle name="Comma 3 4 10 2 4 3" xfId="29213"/>
    <cellStyle name="Comma 3 4 10 2 4 4" xfId="50253"/>
    <cellStyle name="Comma 3 4 10 2 5" xfId="11889"/>
    <cellStyle name="Comma 3 4 10 2 5 2" xfId="42849"/>
    <cellStyle name="Comma 3 4 10 2 6" xfId="21809"/>
    <cellStyle name="Comma 3 4 10 2 7" xfId="31952"/>
    <cellStyle name="Comma 3 4 10 2 8" xfId="37418"/>
    <cellStyle name="Comma 3 4 10 3" xfId="2780"/>
    <cellStyle name="Comma 3 4 10 3 2" xfId="5248"/>
    <cellStyle name="Comma 3 4 10 3 2 2" xfId="15130"/>
    <cellStyle name="Comma 3 4 10 3 2 2 2" xfId="46090"/>
    <cellStyle name="Comma 3 4 10 3 2 3" xfId="25050"/>
    <cellStyle name="Comma 3 4 10 3 2 4" xfId="35464"/>
    <cellStyle name="Comma 3 4 10 3 2 5" xfId="40928"/>
    <cellStyle name="Comma 3 4 10 3 3" xfId="7714"/>
    <cellStyle name="Comma 3 4 10 3 3 2" xfId="17596"/>
    <cellStyle name="Comma 3 4 10 3 3 3" xfId="27516"/>
    <cellStyle name="Comma 3 4 10 3 3 4" xfId="48556"/>
    <cellStyle name="Comma 3 4 10 3 4" xfId="10184"/>
    <cellStyle name="Comma 3 4 10 3 4 2" xfId="20066"/>
    <cellStyle name="Comma 3 4 10 3 4 3" xfId="29986"/>
    <cellStyle name="Comma 3 4 10 3 4 4" xfId="51026"/>
    <cellStyle name="Comma 3 4 10 3 5" xfId="12662"/>
    <cellStyle name="Comma 3 4 10 3 5 2" xfId="43622"/>
    <cellStyle name="Comma 3 4 10 3 6" xfId="22582"/>
    <cellStyle name="Comma 3 4 10 3 7" xfId="32952"/>
    <cellStyle name="Comma 3 4 10 3 8" xfId="38418"/>
    <cellStyle name="Comma 3 4 10 4" xfId="3733"/>
    <cellStyle name="Comma 3 4 10 4 2" xfId="13615"/>
    <cellStyle name="Comma 3 4 10 4 2 2" xfId="44575"/>
    <cellStyle name="Comma 3 4 10 4 3" xfId="23535"/>
    <cellStyle name="Comma 3 4 10 4 4" xfId="33546"/>
    <cellStyle name="Comma 3 4 10 4 5" xfId="39012"/>
    <cellStyle name="Comma 3 4 10 5" xfId="5798"/>
    <cellStyle name="Comma 3 4 10 5 2" xfId="15680"/>
    <cellStyle name="Comma 3 4 10 5 3" xfId="25600"/>
    <cellStyle name="Comma 3 4 10 5 4" xfId="46640"/>
    <cellStyle name="Comma 3 4 10 6" xfId="8268"/>
    <cellStyle name="Comma 3 4 10 6 2" xfId="18150"/>
    <cellStyle name="Comma 3 4 10 6 3" xfId="28070"/>
    <cellStyle name="Comma 3 4 10 6 4" xfId="49110"/>
    <cellStyle name="Comma 3 4 10 7" xfId="10746"/>
    <cellStyle name="Comma 3 4 10 7 2" xfId="41706"/>
    <cellStyle name="Comma 3 4 10 8" xfId="20666"/>
    <cellStyle name="Comma 3 4 10 9" xfId="30950"/>
    <cellStyle name="Comma 3 4 11" xfId="480"/>
    <cellStyle name="Comma 3 4 11 10" xfId="36665"/>
    <cellStyle name="Comma 3 4 11 2" xfId="1749"/>
    <cellStyle name="Comma 3 4 11 2 2" xfId="4512"/>
    <cellStyle name="Comma 3 4 11 2 2 2" xfId="14394"/>
    <cellStyle name="Comma 3 4 11 2 2 3" xfId="24314"/>
    <cellStyle name="Comma 3 4 11 2 2 4" xfId="45354"/>
    <cellStyle name="Comma 3 4 11 2 3" xfId="6978"/>
    <cellStyle name="Comma 3 4 11 2 3 2" xfId="16860"/>
    <cellStyle name="Comma 3 4 11 2 3 3" xfId="26780"/>
    <cellStyle name="Comma 3 4 11 2 3 4" xfId="47820"/>
    <cellStyle name="Comma 3 4 11 2 4" xfId="9448"/>
    <cellStyle name="Comma 3 4 11 2 4 2" xfId="19330"/>
    <cellStyle name="Comma 3 4 11 2 4 3" xfId="29250"/>
    <cellStyle name="Comma 3 4 11 2 4 4" xfId="50290"/>
    <cellStyle name="Comma 3 4 11 2 5" xfId="11926"/>
    <cellStyle name="Comma 3 4 11 2 5 2" xfId="42886"/>
    <cellStyle name="Comma 3 4 11 2 6" xfId="21846"/>
    <cellStyle name="Comma 3 4 11 2 7" xfId="34727"/>
    <cellStyle name="Comma 3 4 11 2 8" xfId="40192"/>
    <cellStyle name="Comma 3 4 11 3" xfId="2817"/>
    <cellStyle name="Comma 3 4 11 3 2" xfId="5285"/>
    <cellStyle name="Comma 3 4 11 3 2 2" xfId="15167"/>
    <cellStyle name="Comma 3 4 11 3 2 3" xfId="25087"/>
    <cellStyle name="Comma 3 4 11 3 2 4" xfId="46127"/>
    <cellStyle name="Comma 3 4 11 3 3" xfId="7751"/>
    <cellStyle name="Comma 3 4 11 3 3 2" xfId="17633"/>
    <cellStyle name="Comma 3 4 11 3 3 3" xfId="27553"/>
    <cellStyle name="Comma 3 4 11 3 3 4" xfId="48593"/>
    <cellStyle name="Comma 3 4 11 3 4" xfId="10221"/>
    <cellStyle name="Comma 3 4 11 3 4 2" xfId="20103"/>
    <cellStyle name="Comma 3 4 11 3 4 3" xfId="30023"/>
    <cellStyle name="Comma 3 4 11 3 4 4" xfId="51063"/>
    <cellStyle name="Comma 3 4 11 3 5" xfId="12699"/>
    <cellStyle name="Comma 3 4 11 3 5 2" xfId="43659"/>
    <cellStyle name="Comma 3 4 11 3 6" xfId="22619"/>
    <cellStyle name="Comma 3 4 11 3 7" xfId="35501"/>
    <cellStyle name="Comma 3 4 11 3 8" xfId="40965"/>
    <cellStyle name="Comma 3 4 11 4" xfId="4081"/>
    <cellStyle name="Comma 3 4 11 4 2" xfId="13963"/>
    <cellStyle name="Comma 3 4 11 4 2 2" xfId="44923"/>
    <cellStyle name="Comma 3 4 11 4 3" xfId="23883"/>
    <cellStyle name="Comma 3 4 11 4 4" xfId="33583"/>
    <cellStyle name="Comma 3 4 11 4 5" xfId="39049"/>
    <cellStyle name="Comma 3 4 11 5" xfId="5835"/>
    <cellStyle name="Comma 3 4 11 5 2" xfId="15717"/>
    <cellStyle name="Comma 3 4 11 5 3" xfId="25637"/>
    <cellStyle name="Comma 3 4 11 5 4" xfId="46677"/>
    <cellStyle name="Comma 3 4 11 6" xfId="8305"/>
    <cellStyle name="Comma 3 4 11 6 2" xfId="18187"/>
    <cellStyle name="Comma 3 4 11 6 3" xfId="28107"/>
    <cellStyle name="Comma 3 4 11 6 4" xfId="49147"/>
    <cellStyle name="Comma 3 4 11 7" xfId="10783"/>
    <cellStyle name="Comma 3 4 11 7 2" xfId="41743"/>
    <cellStyle name="Comma 3 4 11 8" xfId="20703"/>
    <cellStyle name="Comma 3 4 11 9" xfId="31199"/>
    <cellStyle name="Comma 3 4 12" xfId="552"/>
    <cellStyle name="Comma 3 4 12 10" xfId="37665"/>
    <cellStyle name="Comma 3 4 12 2" xfId="1792"/>
    <cellStyle name="Comma 3 4 12 2 2" xfId="4555"/>
    <cellStyle name="Comma 3 4 12 2 2 2" xfId="14437"/>
    <cellStyle name="Comma 3 4 12 2 2 3" xfId="24357"/>
    <cellStyle name="Comma 3 4 12 2 2 4" xfId="45397"/>
    <cellStyle name="Comma 3 4 12 2 3" xfId="7021"/>
    <cellStyle name="Comma 3 4 12 2 3 2" xfId="16903"/>
    <cellStyle name="Comma 3 4 12 2 3 3" xfId="26823"/>
    <cellStyle name="Comma 3 4 12 2 3 4" xfId="47863"/>
    <cellStyle name="Comma 3 4 12 2 4" xfId="9491"/>
    <cellStyle name="Comma 3 4 12 2 4 2" xfId="19373"/>
    <cellStyle name="Comma 3 4 12 2 4 3" xfId="29293"/>
    <cellStyle name="Comma 3 4 12 2 4 4" xfId="50333"/>
    <cellStyle name="Comma 3 4 12 2 5" xfId="11969"/>
    <cellStyle name="Comma 3 4 12 2 5 2" xfId="42929"/>
    <cellStyle name="Comma 3 4 12 2 6" xfId="21889"/>
    <cellStyle name="Comma 3 4 12 2 7" xfId="34770"/>
    <cellStyle name="Comma 3 4 12 2 8" xfId="40235"/>
    <cellStyle name="Comma 3 4 12 3" xfId="2860"/>
    <cellStyle name="Comma 3 4 12 3 2" xfId="5328"/>
    <cellStyle name="Comma 3 4 12 3 2 2" xfId="15210"/>
    <cellStyle name="Comma 3 4 12 3 2 3" xfId="25130"/>
    <cellStyle name="Comma 3 4 12 3 2 4" xfId="46170"/>
    <cellStyle name="Comma 3 4 12 3 3" xfId="7794"/>
    <cellStyle name="Comma 3 4 12 3 3 2" xfId="17676"/>
    <cellStyle name="Comma 3 4 12 3 3 3" xfId="27596"/>
    <cellStyle name="Comma 3 4 12 3 3 4" xfId="48636"/>
    <cellStyle name="Comma 3 4 12 3 4" xfId="10264"/>
    <cellStyle name="Comma 3 4 12 3 4 2" xfId="20146"/>
    <cellStyle name="Comma 3 4 12 3 4 3" xfId="30066"/>
    <cellStyle name="Comma 3 4 12 3 4 4" xfId="51106"/>
    <cellStyle name="Comma 3 4 12 3 5" xfId="12742"/>
    <cellStyle name="Comma 3 4 12 3 5 2" xfId="43702"/>
    <cellStyle name="Comma 3 4 12 3 6" xfId="22662"/>
    <cellStyle name="Comma 3 4 12 3 7" xfId="35544"/>
    <cellStyle name="Comma 3 4 12 3 8" xfId="41008"/>
    <cellStyle name="Comma 3 4 12 4" xfId="4053"/>
    <cellStyle name="Comma 3 4 12 4 2" xfId="13935"/>
    <cellStyle name="Comma 3 4 12 4 2 2" xfId="44895"/>
    <cellStyle name="Comma 3 4 12 4 3" xfId="23855"/>
    <cellStyle name="Comma 3 4 12 4 4" xfId="33627"/>
    <cellStyle name="Comma 3 4 12 4 5" xfId="39092"/>
    <cellStyle name="Comma 3 4 12 5" xfId="5878"/>
    <cellStyle name="Comma 3 4 12 5 2" xfId="15760"/>
    <cellStyle name="Comma 3 4 12 5 3" xfId="25680"/>
    <cellStyle name="Comma 3 4 12 5 4" xfId="46720"/>
    <cellStyle name="Comma 3 4 12 6" xfId="8348"/>
    <cellStyle name="Comma 3 4 12 6 2" xfId="18230"/>
    <cellStyle name="Comma 3 4 12 6 3" xfId="28150"/>
    <cellStyle name="Comma 3 4 12 6 4" xfId="49190"/>
    <cellStyle name="Comma 3 4 12 7" xfId="10826"/>
    <cellStyle name="Comma 3 4 12 7 2" xfId="41786"/>
    <cellStyle name="Comma 3 4 12 8" xfId="20746"/>
    <cellStyle name="Comma 3 4 12 9" xfId="32199"/>
    <cellStyle name="Comma 3 4 13" xfId="722"/>
    <cellStyle name="Comma 3 4 13 10" xfId="39165"/>
    <cellStyle name="Comma 3 4 13 2" xfId="1865"/>
    <cellStyle name="Comma 3 4 13 2 2" xfId="4628"/>
    <cellStyle name="Comma 3 4 13 2 2 2" xfId="14510"/>
    <cellStyle name="Comma 3 4 13 2 2 3" xfId="24430"/>
    <cellStyle name="Comma 3 4 13 2 2 4" xfId="45470"/>
    <cellStyle name="Comma 3 4 13 2 3" xfId="7094"/>
    <cellStyle name="Comma 3 4 13 2 3 2" xfId="16976"/>
    <cellStyle name="Comma 3 4 13 2 3 3" xfId="26896"/>
    <cellStyle name="Comma 3 4 13 2 3 4" xfId="47936"/>
    <cellStyle name="Comma 3 4 13 2 4" xfId="9564"/>
    <cellStyle name="Comma 3 4 13 2 4 2" xfId="19446"/>
    <cellStyle name="Comma 3 4 13 2 4 3" xfId="29366"/>
    <cellStyle name="Comma 3 4 13 2 4 4" xfId="50406"/>
    <cellStyle name="Comma 3 4 13 2 5" xfId="12042"/>
    <cellStyle name="Comma 3 4 13 2 5 2" xfId="43002"/>
    <cellStyle name="Comma 3 4 13 2 6" xfId="21962"/>
    <cellStyle name="Comma 3 4 13 2 7" xfId="34843"/>
    <cellStyle name="Comma 3 4 13 2 8" xfId="40308"/>
    <cellStyle name="Comma 3 4 13 3" xfId="2933"/>
    <cellStyle name="Comma 3 4 13 3 2" xfId="5401"/>
    <cellStyle name="Comma 3 4 13 3 2 2" xfId="15283"/>
    <cellStyle name="Comma 3 4 13 3 2 3" xfId="25203"/>
    <cellStyle name="Comma 3 4 13 3 2 4" xfId="46243"/>
    <cellStyle name="Comma 3 4 13 3 3" xfId="7867"/>
    <cellStyle name="Comma 3 4 13 3 3 2" xfId="17749"/>
    <cellStyle name="Comma 3 4 13 3 3 3" xfId="27669"/>
    <cellStyle name="Comma 3 4 13 3 3 4" xfId="48709"/>
    <cellStyle name="Comma 3 4 13 3 4" xfId="10337"/>
    <cellStyle name="Comma 3 4 13 3 4 2" xfId="20219"/>
    <cellStyle name="Comma 3 4 13 3 4 3" xfId="30139"/>
    <cellStyle name="Comma 3 4 13 3 4 4" xfId="51179"/>
    <cellStyle name="Comma 3 4 13 3 5" xfId="12815"/>
    <cellStyle name="Comma 3 4 13 3 5 2" xfId="43775"/>
    <cellStyle name="Comma 3 4 13 3 6" xfId="22735"/>
    <cellStyle name="Comma 3 4 13 3 7" xfId="35617"/>
    <cellStyle name="Comma 3 4 13 3 8" xfId="41081"/>
    <cellStyle name="Comma 3 4 13 4" xfId="4036"/>
    <cellStyle name="Comma 3 4 13 4 2" xfId="13918"/>
    <cellStyle name="Comma 3 4 13 4 3" xfId="23838"/>
    <cellStyle name="Comma 3 4 13 4 4" xfId="44878"/>
    <cellStyle name="Comma 3 4 13 5" xfId="5951"/>
    <cellStyle name="Comma 3 4 13 5 2" xfId="15833"/>
    <cellStyle name="Comma 3 4 13 5 3" xfId="25753"/>
    <cellStyle name="Comma 3 4 13 5 4" xfId="46793"/>
    <cellStyle name="Comma 3 4 13 6" xfId="8421"/>
    <cellStyle name="Comma 3 4 13 6 2" xfId="18303"/>
    <cellStyle name="Comma 3 4 13 6 3" xfId="28223"/>
    <cellStyle name="Comma 3 4 13 6 4" xfId="49263"/>
    <cellStyle name="Comma 3 4 13 7" xfId="10899"/>
    <cellStyle name="Comma 3 4 13 7 2" xfId="41859"/>
    <cellStyle name="Comma 3 4 13 8" xfId="20819"/>
    <cellStyle name="Comma 3 4 13 9" xfId="33700"/>
    <cellStyle name="Comma 3 4 14" xfId="1361"/>
    <cellStyle name="Comma 3 4 14 2" xfId="4124"/>
    <cellStyle name="Comma 3 4 14 2 2" xfId="14006"/>
    <cellStyle name="Comma 3 4 14 2 3" xfId="23926"/>
    <cellStyle name="Comma 3 4 14 2 4" xfId="44966"/>
    <cellStyle name="Comma 3 4 14 3" xfId="6590"/>
    <cellStyle name="Comma 3 4 14 3 2" xfId="16472"/>
    <cellStyle name="Comma 3 4 14 3 3" xfId="26392"/>
    <cellStyle name="Comma 3 4 14 3 4" xfId="47432"/>
    <cellStyle name="Comma 3 4 14 4" xfId="9060"/>
    <cellStyle name="Comma 3 4 14 4 2" xfId="18942"/>
    <cellStyle name="Comma 3 4 14 4 3" xfId="28862"/>
    <cellStyle name="Comma 3 4 14 4 4" xfId="49902"/>
    <cellStyle name="Comma 3 4 14 5" xfId="11538"/>
    <cellStyle name="Comma 3 4 14 5 2" xfId="42498"/>
    <cellStyle name="Comma 3 4 14 6" xfId="21458"/>
    <cellStyle name="Comma 3 4 14 7" xfId="34339"/>
    <cellStyle name="Comma 3 4 14 8" xfId="39804"/>
    <cellStyle name="Comma 3 4 15" xfId="2429"/>
    <cellStyle name="Comma 3 4 15 2" xfId="4897"/>
    <cellStyle name="Comma 3 4 15 2 2" xfId="14779"/>
    <cellStyle name="Comma 3 4 15 2 3" xfId="24699"/>
    <cellStyle name="Comma 3 4 15 2 4" xfId="45739"/>
    <cellStyle name="Comma 3 4 15 3" xfId="7363"/>
    <cellStyle name="Comma 3 4 15 3 2" xfId="17245"/>
    <cellStyle name="Comma 3 4 15 3 3" xfId="27165"/>
    <cellStyle name="Comma 3 4 15 3 4" xfId="48205"/>
    <cellStyle name="Comma 3 4 15 4" xfId="9833"/>
    <cellStyle name="Comma 3 4 15 4 2" xfId="19715"/>
    <cellStyle name="Comma 3 4 15 4 3" xfId="29635"/>
    <cellStyle name="Comma 3 4 15 4 4" xfId="50675"/>
    <cellStyle name="Comma 3 4 15 5" xfId="12311"/>
    <cellStyle name="Comma 3 4 15 5 2" xfId="43271"/>
    <cellStyle name="Comma 3 4 15 6" xfId="22231"/>
    <cellStyle name="Comma 3 4 15 7" xfId="35113"/>
    <cellStyle name="Comma 3 4 15 8" xfId="40577"/>
    <cellStyle name="Comma 3 4 16" xfId="2980"/>
    <cellStyle name="Comma 3 4 16 2" xfId="12862"/>
    <cellStyle name="Comma 3 4 16 2 2" xfId="43822"/>
    <cellStyle name="Comma 3 4 16 3" xfId="22782"/>
    <cellStyle name="Comma 3 4 16 4" xfId="33195"/>
    <cellStyle name="Comma 3 4 16 5" xfId="38661"/>
    <cellStyle name="Comma 3 4 17" xfId="5448"/>
    <cellStyle name="Comma 3 4 17 2" xfId="15330"/>
    <cellStyle name="Comma 3 4 17 2 2" xfId="46290"/>
    <cellStyle name="Comma 3 4 17 3" xfId="25250"/>
    <cellStyle name="Comma 3 4 17 4" xfId="41119"/>
    <cellStyle name="Comma 3 4 18" xfId="7917"/>
    <cellStyle name="Comma 3 4 18 2" xfId="17799"/>
    <cellStyle name="Comma 3 4 18 3" xfId="27719"/>
    <cellStyle name="Comma 3 4 18 4" xfId="48759"/>
    <cellStyle name="Comma 3 4 19" xfId="10395"/>
    <cellStyle name="Comma 3 4 19 2" xfId="41355"/>
    <cellStyle name="Comma 3 4 2" xfId="178"/>
    <cellStyle name="Comma 3 4 2 10" xfId="10481"/>
    <cellStyle name="Comma 3 4 2 10 2" xfId="41441"/>
    <cellStyle name="Comma 3 4 2 11" xfId="20401"/>
    <cellStyle name="Comma 3 4 2 12" xfId="30243"/>
    <cellStyle name="Comma 3 4 2 13" xfId="35709"/>
    <cellStyle name="Comma 3 4 2 14" xfId="51247"/>
    <cellStyle name="Comma 3 4 2 15" xfId="51919"/>
    <cellStyle name="Comma 3 4 2 2" xfId="844"/>
    <cellStyle name="Comma 3 4 2 2 10" xfId="52017"/>
    <cellStyle name="Comma 3 4 2 2 2" xfId="3300"/>
    <cellStyle name="Comma 3 4 2 2 2 2" xfId="13182"/>
    <cellStyle name="Comma 3 4 2 2 2 2 2" xfId="44142"/>
    <cellStyle name="Comma 3 4 2 2 2 3" xfId="23102"/>
    <cellStyle name="Comma 3 4 2 2 2 4" xfId="31519"/>
    <cellStyle name="Comma 3 4 2 2 2 5" xfId="36985"/>
    <cellStyle name="Comma 3 4 2 2 2 6" xfId="51570"/>
    <cellStyle name="Comma 3 4 2 2 2 7" xfId="52241"/>
    <cellStyle name="Comma 3 4 2 2 3" xfId="6073"/>
    <cellStyle name="Comma 3 4 2 2 3 2" xfId="15955"/>
    <cellStyle name="Comma 3 4 2 2 3 2 2" xfId="46915"/>
    <cellStyle name="Comma 3 4 2 2 3 3" xfId="25875"/>
    <cellStyle name="Comma 3 4 2 2 3 4" xfId="32519"/>
    <cellStyle name="Comma 3 4 2 2 3 5" xfId="37985"/>
    <cellStyle name="Comma 3 4 2 2 3 6" xfId="51795"/>
    <cellStyle name="Comma 3 4 2 2 3 7" xfId="52465"/>
    <cellStyle name="Comma 3 4 2 2 4" xfId="8543"/>
    <cellStyle name="Comma 3 4 2 2 4 2" xfId="18425"/>
    <cellStyle name="Comma 3 4 2 2 4 2 2" xfId="49385"/>
    <cellStyle name="Comma 3 4 2 2 4 3" xfId="28345"/>
    <cellStyle name="Comma 3 4 2 2 4 4" xfId="33822"/>
    <cellStyle name="Comma 3 4 2 2 4 5" xfId="39287"/>
    <cellStyle name="Comma 3 4 2 2 5" xfId="11021"/>
    <cellStyle name="Comma 3 4 2 2 5 2" xfId="41237"/>
    <cellStyle name="Comma 3 4 2 2 6" xfId="20941"/>
    <cellStyle name="Comma 3 4 2 2 6 2" xfId="41981"/>
    <cellStyle name="Comma 3 4 2 2 7" xfId="30517"/>
    <cellStyle name="Comma 3 4 2 2 8" xfId="35983"/>
    <cellStyle name="Comma 3 4 2 2 9" xfId="51345"/>
    <cellStyle name="Comma 3 4 2 3" xfId="845"/>
    <cellStyle name="Comma 3 4 2 3 10" xfId="52053"/>
    <cellStyle name="Comma 3 4 2 3 2" xfId="3537"/>
    <cellStyle name="Comma 3 4 2 3 2 2" xfId="13419"/>
    <cellStyle name="Comma 3 4 2 3 2 2 2" xfId="44379"/>
    <cellStyle name="Comma 3 4 2 3 2 3" xfId="23339"/>
    <cellStyle name="Comma 3 4 2 3 2 4" xfId="31756"/>
    <cellStyle name="Comma 3 4 2 3 2 5" xfId="37222"/>
    <cellStyle name="Comma 3 4 2 3 2 6" xfId="51606"/>
    <cellStyle name="Comma 3 4 2 3 2 7" xfId="52277"/>
    <cellStyle name="Comma 3 4 2 3 3" xfId="6074"/>
    <cellStyle name="Comma 3 4 2 3 3 2" xfId="15956"/>
    <cellStyle name="Comma 3 4 2 3 3 2 2" xfId="46916"/>
    <cellStyle name="Comma 3 4 2 3 3 3" xfId="25876"/>
    <cellStyle name="Comma 3 4 2 3 3 4" xfId="32756"/>
    <cellStyle name="Comma 3 4 2 3 3 5" xfId="38222"/>
    <cellStyle name="Comma 3 4 2 3 3 6" xfId="51831"/>
    <cellStyle name="Comma 3 4 2 3 3 7" xfId="52501"/>
    <cellStyle name="Comma 3 4 2 3 4" xfId="8544"/>
    <cellStyle name="Comma 3 4 2 3 4 2" xfId="18426"/>
    <cellStyle name="Comma 3 4 2 3 4 2 2" xfId="49386"/>
    <cellStyle name="Comma 3 4 2 3 4 3" xfId="28346"/>
    <cellStyle name="Comma 3 4 2 3 4 4" xfId="33823"/>
    <cellStyle name="Comma 3 4 2 3 4 5" xfId="39288"/>
    <cellStyle name="Comma 3 4 2 3 5" xfId="11022"/>
    <cellStyle name="Comma 3 4 2 3 5 2" xfId="41273"/>
    <cellStyle name="Comma 3 4 2 3 6" xfId="20942"/>
    <cellStyle name="Comma 3 4 2 3 6 2" xfId="41982"/>
    <cellStyle name="Comma 3 4 2 3 7" xfId="30754"/>
    <cellStyle name="Comma 3 4 2 3 8" xfId="36220"/>
    <cellStyle name="Comma 3 4 2 3 9" xfId="51381"/>
    <cellStyle name="Comma 3 4 2 4" xfId="846"/>
    <cellStyle name="Comma 3 4 2 4 10" xfId="51981"/>
    <cellStyle name="Comma 3 4 2 4 2" xfId="3779"/>
    <cellStyle name="Comma 3 4 2 4 2 2" xfId="13661"/>
    <cellStyle name="Comma 3 4 2 4 2 2 2" xfId="44621"/>
    <cellStyle name="Comma 3 4 2 4 2 3" xfId="23581"/>
    <cellStyle name="Comma 3 4 2 4 2 4" xfId="31998"/>
    <cellStyle name="Comma 3 4 2 4 2 5" xfId="37464"/>
    <cellStyle name="Comma 3 4 2 4 2 6" xfId="51534"/>
    <cellStyle name="Comma 3 4 2 4 2 7" xfId="52205"/>
    <cellStyle name="Comma 3 4 2 4 3" xfId="6075"/>
    <cellStyle name="Comma 3 4 2 4 3 2" xfId="15957"/>
    <cellStyle name="Comma 3 4 2 4 3 2 2" xfId="46917"/>
    <cellStyle name="Comma 3 4 2 4 3 3" xfId="25877"/>
    <cellStyle name="Comma 3 4 2 4 3 4" xfId="32998"/>
    <cellStyle name="Comma 3 4 2 4 3 5" xfId="38464"/>
    <cellStyle name="Comma 3 4 2 4 3 6" xfId="51759"/>
    <cellStyle name="Comma 3 4 2 4 3 7" xfId="52429"/>
    <cellStyle name="Comma 3 4 2 4 4" xfId="8545"/>
    <cellStyle name="Comma 3 4 2 4 4 2" xfId="18427"/>
    <cellStyle name="Comma 3 4 2 4 4 2 2" xfId="49387"/>
    <cellStyle name="Comma 3 4 2 4 4 3" xfId="28347"/>
    <cellStyle name="Comma 3 4 2 4 4 4" xfId="33824"/>
    <cellStyle name="Comma 3 4 2 4 4 5" xfId="39289"/>
    <cellStyle name="Comma 3 4 2 4 5" xfId="11023"/>
    <cellStyle name="Comma 3 4 2 4 5 2" xfId="41201"/>
    <cellStyle name="Comma 3 4 2 4 6" xfId="20943"/>
    <cellStyle name="Comma 3 4 2 4 6 2" xfId="41983"/>
    <cellStyle name="Comma 3 4 2 4 7" xfId="30996"/>
    <cellStyle name="Comma 3 4 2 4 8" xfId="36462"/>
    <cellStyle name="Comma 3 4 2 4 9" xfId="51309"/>
    <cellStyle name="Comma 3 4 2 5" xfId="1447"/>
    <cellStyle name="Comma 3 4 2 5 10" xfId="52143"/>
    <cellStyle name="Comma 3 4 2 5 2" xfId="4210"/>
    <cellStyle name="Comma 3 4 2 5 2 2" xfId="14092"/>
    <cellStyle name="Comma 3 4 2 5 2 2 2" xfId="45052"/>
    <cellStyle name="Comma 3 4 2 5 2 3" xfId="24012"/>
    <cellStyle name="Comma 3 4 2 5 2 4" xfId="34425"/>
    <cellStyle name="Comma 3 4 2 5 2 5" xfId="39890"/>
    <cellStyle name="Comma 3 4 2 5 3" xfId="6676"/>
    <cellStyle name="Comma 3 4 2 5 3 2" xfId="16558"/>
    <cellStyle name="Comma 3 4 2 5 3 3" xfId="26478"/>
    <cellStyle name="Comma 3 4 2 5 3 4" xfId="47518"/>
    <cellStyle name="Comma 3 4 2 5 4" xfId="9146"/>
    <cellStyle name="Comma 3 4 2 5 4 2" xfId="19028"/>
    <cellStyle name="Comma 3 4 2 5 4 3" xfId="28948"/>
    <cellStyle name="Comma 3 4 2 5 4 4" xfId="49988"/>
    <cellStyle name="Comma 3 4 2 5 5" xfId="11624"/>
    <cellStyle name="Comma 3 4 2 5 5 2" xfId="42584"/>
    <cellStyle name="Comma 3 4 2 5 6" xfId="21544"/>
    <cellStyle name="Comma 3 4 2 5 7" xfId="31245"/>
    <cellStyle name="Comma 3 4 2 5 8" xfId="36711"/>
    <cellStyle name="Comma 3 4 2 5 9" xfId="51472"/>
    <cellStyle name="Comma 3 4 2 6" xfId="2515"/>
    <cellStyle name="Comma 3 4 2 6 10" xfId="52367"/>
    <cellStyle name="Comma 3 4 2 6 2" xfId="4983"/>
    <cellStyle name="Comma 3 4 2 6 2 2" xfId="14865"/>
    <cellStyle name="Comma 3 4 2 6 2 2 2" xfId="45825"/>
    <cellStyle name="Comma 3 4 2 6 2 3" xfId="24785"/>
    <cellStyle name="Comma 3 4 2 6 2 4" xfId="35199"/>
    <cellStyle name="Comma 3 4 2 6 2 5" xfId="40663"/>
    <cellStyle name="Comma 3 4 2 6 3" xfId="7449"/>
    <cellStyle name="Comma 3 4 2 6 3 2" xfId="17331"/>
    <cellStyle name="Comma 3 4 2 6 3 3" xfId="27251"/>
    <cellStyle name="Comma 3 4 2 6 3 4" xfId="48291"/>
    <cellStyle name="Comma 3 4 2 6 4" xfId="9919"/>
    <cellStyle name="Comma 3 4 2 6 4 2" xfId="19801"/>
    <cellStyle name="Comma 3 4 2 6 4 3" xfId="29721"/>
    <cellStyle name="Comma 3 4 2 6 4 4" xfId="50761"/>
    <cellStyle name="Comma 3 4 2 6 5" xfId="12397"/>
    <cellStyle name="Comma 3 4 2 6 5 2" xfId="43357"/>
    <cellStyle name="Comma 3 4 2 6 6" xfId="22317"/>
    <cellStyle name="Comma 3 4 2 6 7" xfId="32245"/>
    <cellStyle name="Comma 3 4 2 6 8" xfId="37711"/>
    <cellStyle name="Comma 3 4 2 6 9" xfId="51697"/>
    <cellStyle name="Comma 3 4 2 7" xfId="3026"/>
    <cellStyle name="Comma 3 4 2 7 2" xfId="12908"/>
    <cellStyle name="Comma 3 4 2 7 2 2" xfId="43868"/>
    <cellStyle name="Comma 3 4 2 7 3" xfId="22828"/>
    <cellStyle name="Comma 3 4 2 7 4" xfId="33281"/>
    <cellStyle name="Comma 3 4 2 7 5" xfId="38747"/>
    <cellStyle name="Comma 3 4 2 8" xfId="5533"/>
    <cellStyle name="Comma 3 4 2 8 2" xfId="15415"/>
    <cellStyle name="Comma 3 4 2 8 2 2" xfId="46375"/>
    <cellStyle name="Comma 3 4 2 8 3" xfId="25335"/>
    <cellStyle name="Comma 3 4 2 8 4" xfId="41137"/>
    <cellStyle name="Comma 3 4 2 9" xfId="8003"/>
    <cellStyle name="Comma 3 4 2 9 2" xfId="17885"/>
    <cellStyle name="Comma 3 4 2 9 3" xfId="27805"/>
    <cellStyle name="Comma 3 4 2 9 4" xfId="48845"/>
    <cellStyle name="Comma 3 4 20" xfId="20315"/>
    <cellStyle name="Comma 3 4 21" xfId="30197"/>
    <cellStyle name="Comma 3 4 22" xfId="35663"/>
    <cellStyle name="Comma 3 4 23" xfId="51229"/>
    <cellStyle name="Comma 3 4 24" xfId="51901"/>
    <cellStyle name="Comma 3 4 3" xfId="218"/>
    <cellStyle name="Comma 3 4 3 10" xfId="10521"/>
    <cellStyle name="Comma 3 4 3 10 2" xfId="41481"/>
    <cellStyle name="Comma 3 4 3 11" xfId="20441"/>
    <cellStyle name="Comma 3 4 3 12" xfId="30283"/>
    <cellStyle name="Comma 3 4 3 13" xfId="35749"/>
    <cellStyle name="Comma 3 4 3 14" xfId="51265"/>
    <cellStyle name="Comma 3 4 3 15" xfId="51937"/>
    <cellStyle name="Comma 3 4 3 2" xfId="847"/>
    <cellStyle name="Comma 3 4 3 2 10" xfId="52071"/>
    <cellStyle name="Comma 3 4 3 2 2" xfId="3340"/>
    <cellStyle name="Comma 3 4 3 2 2 2" xfId="13222"/>
    <cellStyle name="Comma 3 4 3 2 2 2 2" xfId="44182"/>
    <cellStyle name="Comma 3 4 3 2 2 3" xfId="23142"/>
    <cellStyle name="Comma 3 4 3 2 2 4" xfId="31559"/>
    <cellStyle name="Comma 3 4 3 2 2 5" xfId="37025"/>
    <cellStyle name="Comma 3 4 3 2 2 6" xfId="51624"/>
    <cellStyle name="Comma 3 4 3 2 2 7" xfId="52295"/>
    <cellStyle name="Comma 3 4 3 2 3" xfId="6076"/>
    <cellStyle name="Comma 3 4 3 2 3 2" xfId="15958"/>
    <cellStyle name="Comma 3 4 3 2 3 2 2" xfId="46918"/>
    <cellStyle name="Comma 3 4 3 2 3 3" xfId="25878"/>
    <cellStyle name="Comma 3 4 3 2 3 4" xfId="32559"/>
    <cellStyle name="Comma 3 4 3 2 3 5" xfId="38025"/>
    <cellStyle name="Comma 3 4 3 2 3 6" xfId="51849"/>
    <cellStyle name="Comma 3 4 3 2 3 7" xfId="52519"/>
    <cellStyle name="Comma 3 4 3 2 4" xfId="8546"/>
    <cellStyle name="Comma 3 4 3 2 4 2" xfId="18428"/>
    <cellStyle name="Comma 3 4 3 2 4 2 2" xfId="49388"/>
    <cellStyle name="Comma 3 4 3 2 4 3" xfId="28348"/>
    <cellStyle name="Comma 3 4 3 2 4 4" xfId="33825"/>
    <cellStyle name="Comma 3 4 3 2 4 5" xfId="39290"/>
    <cellStyle name="Comma 3 4 3 2 5" xfId="11024"/>
    <cellStyle name="Comma 3 4 3 2 5 2" xfId="41291"/>
    <cellStyle name="Comma 3 4 3 2 6" xfId="20944"/>
    <cellStyle name="Comma 3 4 3 2 6 2" xfId="41984"/>
    <cellStyle name="Comma 3 4 3 2 7" xfId="30557"/>
    <cellStyle name="Comma 3 4 3 2 8" xfId="36023"/>
    <cellStyle name="Comma 3 4 3 2 9" xfId="51399"/>
    <cellStyle name="Comma 3 4 3 3" xfId="848"/>
    <cellStyle name="Comma 3 4 3 3 10" xfId="51999"/>
    <cellStyle name="Comma 3 4 3 3 2" xfId="3577"/>
    <cellStyle name="Comma 3 4 3 3 2 2" xfId="13459"/>
    <cellStyle name="Comma 3 4 3 3 2 2 2" xfId="44419"/>
    <cellStyle name="Comma 3 4 3 3 2 3" xfId="23379"/>
    <cellStyle name="Comma 3 4 3 3 2 4" xfId="31796"/>
    <cellStyle name="Comma 3 4 3 3 2 5" xfId="37262"/>
    <cellStyle name="Comma 3 4 3 3 2 6" xfId="51552"/>
    <cellStyle name="Comma 3 4 3 3 2 7" xfId="52223"/>
    <cellStyle name="Comma 3 4 3 3 3" xfId="6077"/>
    <cellStyle name="Comma 3 4 3 3 3 2" xfId="15959"/>
    <cellStyle name="Comma 3 4 3 3 3 2 2" xfId="46919"/>
    <cellStyle name="Comma 3 4 3 3 3 3" xfId="25879"/>
    <cellStyle name="Comma 3 4 3 3 3 4" xfId="32796"/>
    <cellStyle name="Comma 3 4 3 3 3 5" xfId="38262"/>
    <cellStyle name="Comma 3 4 3 3 3 6" xfId="51777"/>
    <cellStyle name="Comma 3 4 3 3 3 7" xfId="52447"/>
    <cellStyle name="Comma 3 4 3 3 4" xfId="8547"/>
    <cellStyle name="Comma 3 4 3 3 4 2" xfId="18429"/>
    <cellStyle name="Comma 3 4 3 3 4 2 2" xfId="49389"/>
    <cellStyle name="Comma 3 4 3 3 4 3" xfId="28349"/>
    <cellStyle name="Comma 3 4 3 3 4 4" xfId="33826"/>
    <cellStyle name="Comma 3 4 3 3 4 5" xfId="39291"/>
    <cellStyle name="Comma 3 4 3 3 5" xfId="11025"/>
    <cellStyle name="Comma 3 4 3 3 5 2" xfId="41219"/>
    <cellStyle name="Comma 3 4 3 3 6" xfId="20945"/>
    <cellStyle name="Comma 3 4 3 3 6 2" xfId="41985"/>
    <cellStyle name="Comma 3 4 3 3 7" xfId="30794"/>
    <cellStyle name="Comma 3 4 3 3 8" xfId="36260"/>
    <cellStyle name="Comma 3 4 3 3 9" xfId="51327"/>
    <cellStyle name="Comma 3 4 3 4" xfId="849"/>
    <cellStyle name="Comma 3 4 3 4 10" xfId="52161"/>
    <cellStyle name="Comma 3 4 3 4 2" xfId="3819"/>
    <cellStyle name="Comma 3 4 3 4 2 2" xfId="13701"/>
    <cellStyle name="Comma 3 4 3 4 2 2 2" xfId="44661"/>
    <cellStyle name="Comma 3 4 3 4 2 3" xfId="23621"/>
    <cellStyle name="Comma 3 4 3 4 2 4" xfId="32038"/>
    <cellStyle name="Comma 3 4 3 4 2 5" xfId="37504"/>
    <cellStyle name="Comma 3 4 3 4 3" xfId="6078"/>
    <cellStyle name="Comma 3 4 3 4 3 2" xfId="15960"/>
    <cellStyle name="Comma 3 4 3 4 3 2 2" xfId="46920"/>
    <cellStyle name="Comma 3 4 3 4 3 3" xfId="25880"/>
    <cellStyle name="Comma 3 4 3 4 3 4" xfId="33038"/>
    <cellStyle name="Comma 3 4 3 4 3 5" xfId="38504"/>
    <cellStyle name="Comma 3 4 3 4 4" xfId="8548"/>
    <cellStyle name="Comma 3 4 3 4 4 2" xfId="18430"/>
    <cellStyle name="Comma 3 4 3 4 4 2 2" xfId="49390"/>
    <cellStyle name="Comma 3 4 3 4 4 3" xfId="28350"/>
    <cellStyle name="Comma 3 4 3 4 4 4" xfId="33827"/>
    <cellStyle name="Comma 3 4 3 4 4 5" xfId="39292"/>
    <cellStyle name="Comma 3 4 3 4 5" xfId="11026"/>
    <cellStyle name="Comma 3 4 3 4 5 2" xfId="41986"/>
    <cellStyle name="Comma 3 4 3 4 6" xfId="20946"/>
    <cellStyle name="Comma 3 4 3 4 7" xfId="31036"/>
    <cellStyle name="Comma 3 4 3 4 8" xfId="36502"/>
    <cellStyle name="Comma 3 4 3 4 9" xfId="51490"/>
    <cellStyle name="Comma 3 4 3 5" xfId="1487"/>
    <cellStyle name="Comma 3 4 3 5 10" xfId="52385"/>
    <cellStyle name="Comma 3 4 3 5 2" xfId="4250"/>
    <cellStyle name="Comma 3 4 3 5 2 2" xfId="14132"/>
    <cellStyle name="Comma 3 4 3 5 2 2 2" xfId="45092"/>
    <cellStyle name="Comma 3 4 3 5 2 3" xfId="24052"/>
    <cellStyle name="Comma 3 4 3 5 2 4" xfId="34465"/>
    <cellStyle name="Comma 3 4 3 5 2 5" xfId="39930"/>
    <cellStyle name="Comma 3 4 3 5 3" xfId="6716"/>
    <cellStyle name="Comma 3 4 3 5 3 2" xfId="16598"/>
    <cellStyle name="Comma 3 4 3 5 3 3" xfId="26518"/>
    <cellStyle name="Comma 3 4 3 5 3 4" xfId="47558"/>
    <cellStyle name="Comma 3 4 3 5 4" xfId="9186"/>
    <cellStyle name="Comma 3 4 3 5 4 2" xfId="19068"/>
    <cellStyle name="Comma 3 4 3 5 4 3" xfId="28988"/>
    <cellStyle name="Comma 3 4 3 5 4 4" xfId="50028"/>
    <cellStyle name="Comma 3 4 3 5 5" xfId="11664"/>
    <cellStyle name="Comma 3 4 3 5 5 2" xfId="42624"/>
    <cellStyle name="Comma 3 4 3 5 6" xfId="21584"/>
    <cellStyle name="Comma 3 4 3 5 7" xfId="31285"/>
    <cellStyle name="Comma 3 4 3 5 8" xfId="36751"/>
    <cellStyle name="Comma 3 4 3 5 9" xfId="51715"/>
    <cellStyle name="Comma 3 4 3 6" xfId="2555"/>
    <cellStyle name="Comma 3 4 3 6 2" xfId="5023"/>
    <cellStyle name="Comma 3 4 3 6 2 2" xfId="14905"/>
    <cellStyle name="Comma 3 4 3 6 2 2 2" xfId="45865"/>
    <cellStyle name="Comma 3 4 3 6 2 3" xfId="24825"/>
    <cellStyle name="Comma 3 4 3 6 2 4" xfId="35239"/>
    <cellStyle name="Comma 3 4 3 6 2 5" xfId="40703"/>
    <cellStyle name="Comma 3 4 3 6 3" xfId="7489"/>
    <cellStyle name="Comma 3 4 3 6 3 2" xfId="17371"/>
    <cellStyle name="Comma 3 4 3 6 3 3" xfId="27291"/>
    <cellStyle name="Comma 3 4 3 6 3 4" xfId="48331"/>
    <cellStyle name="Comma 3 4 3 6 4" xfId="9959"/>
    <cellStyle name="Comma 3 4 3 6 4 2" xfId="19841"/>
    <cellStyle name="Comma 3 4 3 6 4 3" xfId="29761"/>
    <cellStyle name="Comma 3 4 3 6 4 4" xfId="50801"/>
    <cellStyle name="Comma 3 4 3 6 5" xfId="12437"/>
    <cellStyle name="Comma 3 4 3 6 5 2" xfId="43397"/>
    <cellStyle name="Comma 3 4 3 6 6" xfId="22357"/>
    <cellStyle name="Comma 3 4 3 6 7" xfId="32285"/>
    <cellStyle name="Comma 3 4 3 6 8" xfId="37751"/>
    <cellStyle name="Comma 3 4 3 7" xfId="3066"/>
    <cellStyle name="Comma 3 4 3 7 2" xfId="12948"/>
    <cellStyle name="Comma 3 4 3 7 2 2" xfId="43908"/>
    <cellStyle name="Comma 3 4 3 7 3" xfId="22868"/>
    <cellStyle name="Comma 3 4 3 7 4" xfId="33321"/>
    <cellStyle name="Comma 3 4 3 7 5" xfId="38787"/>
    <cellStyle name="Comma 3 4 3 8" xfId="5573"/>
    <cellStyle name="Comma 3 4 3 8 2" xfId="15455"/>
    <cellStyle name="Comma 3 4 3 8 2 2" xfId="46415"/>
    <cellStyle name="Comma 3 4 3 8 3" xfId="25375"/>
    <cellStyle name="Comma 3 4 3 8 4" xfId="41155"/>
    <cellStyle name="Comma 3 4 3 9" xfId="8043"/>
    <cellStyle name="Comma 3 4 3 9 2" xfId="17925"/>
    <cellStyle name="Comma 3 4 3 9 3" xfId="27845"/>
    <cellStyle name="Comma 3 4 3 9 4" xfId="48885"/>
    <cellStyle name="Comma 3 4 4" xfId="255"/>
    <cellStyle name="Comma 3 4 4 10" xfId="10558"/>
    <cellStyle name="Comma 3 4 4 10 2" xfId="41518"/>
    <cellStyle name="Comma 3 4 4 11" xfId="20478"/>
    <cellStyle name="Comma 3 4 4 12" xfId="30320"/>
    <cellStyle name="Comma 3 4 4 13" xfId="35786"/>
    <cellStyle name="Comma 3 4 4 14" xfId="51363"/>
    <cellStyle name="Comma 3 4 4 15" xfId="52035"/>
    <cellStyle name="Comma 3 4 4 2" xfId="850"/>
    <cellStyle name="Comma 3 4 4 2 10" xfId="52259"/>
    <cellStyle name="Comma 3 4 4 2 2" xfId="3377"/>
    <cellStyle name="Comma 3 4 4 2 2 2" xfId="13259"/>
    <cellStyle name="Comma 3 4 4 2 2 2 2" xfId="44219"/>
    <cellStyle name="Comma 3 4 4 2 2 3" xfId="23179"/>
    <cellStyle name="Comma 3 4 4 2 2 4" xfId="31596"/>
    <cellStyle name="Comma 3 4 4 2 2 5" xfId="37062"/>
    <cellStyle name="Comma 3 4 4 2 3" xfId="6079"/>
    <cellStyle name="Comma 3 4 4 2 3 2" xfId="15961"/>
    <cellStyle name="Comma 3 4 4 2 3 2 2" xfId="46921"/>
    <cellStyle name="Comma 3 4 4 2 3 3" xfId="25881"/>
    <cellStyle name="Comma 3 4 4 2 3 4" xfId="32596"/>
    <cellStyle name="Comma 3 4 4 2 3 5" xfId="38062"/>
    <cellStyle name="Comma 3 4 4 2 4" xfId="8549"/>
    <cellStyle name="Comma 3 4 4 2 4 2" xfId="18431"/>
    <cellStyle name="Comma 3 4 4 2 4 2 2" xfId="49391"/>
    <cellStyle name="Comma 3 4 4 2 4 3" xfId="28351"/>
    <cellStyle name="Comma 3 4 4 2 4 4" xfId="33828"/>
    <cellStyle name="Comma 3 4 4 2 4 5" xfId="39293"/>
    <cellStyle name="Comma 3 4 4 2 5" xfId="11027"/>
    <cellStyle name="Comma 3 4 4 2 5 2" xfId="41987"/>
    <cellStyle name="Comma 3 4 4 2 6" xfId="20947"/>
    <cellStyle name="Comma 3 4 4 2 7" xfId="30594"/>
    <cellStyle name="Comma 3 4 4 2 8" xfId="36060"/>
    <cellStyle name="Comma 3 4 4 2 9" xfId="51588"/>
    <cellStyle name="Comma 3 4 4 3" xfId="851"/>
    <cellStyle name="Comma 3 4 4 3 10" xfId="52483"/>
    <cellStyle name="Comma 3 4 4 3 2" xfId="3614"/>
    <cellStyle name="Comma 3 4 4 3 2 2" xfId="13496"/>
    <cellStyle name="Comma 3 4 4 3 2 2 2" xfId="44456"/>
    <cellStyle name="Comma 3 4 4 3 2 3" xfId="23416"/>
    <cellStyle name="Comma 3 4 4 3 2 4" xfId="31833"/>
    <cellStyle name="Comma 3 4 4 3 2 5" xfId="37299"/>
    <cellStyle name="Comma 3 4 4 3 3" xfId="6080"/>
    <cellStyle name="Comma 3 4 4 3 3 2" xfId="15962"/>
    <cellStyle name="Comma 3 4 4 3 3 2 2" xfId="46922"/>
    <cellStyle name="Comma 3 4 4 3 3 3" xfId="25882"/>
    <cellStyle name="Comma 3 4 4 3 3 4" xfId="32833"/>
    <cellStyle name="Comma 3 4 4 3 3 5" xfId="38299"/>
    <cellStyle name="Comma 3 4 4 3 4" xfId="8550"/>
    <cellStyle name="Comma 3 4 4 3 4 2" xfId="18432"/>
    <cellStyle name="Comma 3 4 4 3 4 2 2" xfId="49392"/>
    <cellStyle name="Comma 3 4 4 3 4 3" xfId="28352"/>
    <cellStyle name="Comma 3 4 4 3 4 4" xfId="33829"/>
    <cellStyle name="Comma 3 4 4 3 4 5" xfId="39294"/>
    <cellStyle name="Comma 3 4 4 3 5" xfId="11028"/>
    <cellStyle name="Comma 3 4 4 3 5 2" xfId="41988"/>
    <cellStyle name="Comma 3 4 4 3 6" xfId="20948"/>
    <cellStyle name="Comma 3 4 4 3 7" xfId="30831"/>
    <cellStyle name="Comma 3 4 4 3 8" xfId="36297"/>
    <cellStyle name="Comma 3 4 4 3 9" xfId="51813"/>
    <cellStyle name="Comma 3 4 4 4" xfId="852"/>
    <cellStyle name="Comma 3 4 4 4 2" xfId="3856"/>
    <cellStyle name="Comma 3 4 4 4 2 2" xfId="13738"/>
    <cellStyle name="Comma 3 4 4 4 2 2 2" xfId="44698"/>
    <cellStyle name="Comma 3 4 4 4 2 3" xfId="23658"/>
    <cellStyle name="Comma 3 4 4 4 2 4" xfId="32075"/>
    <cellStyle name="Comma 3 4 4 4 2 5" xfId="37541"/>
    <cellStyle name="Comma 3 4 4 4 3" xfId="6081"/>
    <cellStyle name="Comma 3 4 4 4 3 2" xfId="15963"/>
    <cellStyle name="Comma 3 4 4 4 3 2 2" xfId="46923"/>
    <cellStyle name="Comma 3 4 4 4 3 3" xfId="25883"/>
    <cellStyle name="Comma 3 4 4 4 3 4" xfId="33075"/>
    <cellStyle name="Comma 3 4 4 4 3 5" xfId="38541"/>
    <cellStyle name="Comma 3 4 4 4 4" xfId="8551"/>
    <cellStyle name="Comma 3 4 4 4 4 2" xfId="18433"/>
    <cellStyle name="Comma 3 4 4 4 4 2 2" xfId="49393"/>
    <cellStyle name="Comma 3 4 4 4 4 3" xfId="28353"/>
    <cellStyle name="Comma 3 4 4 4 4 4" xfId="33830"/>
    <cellStyle name="Comma 3 4 4 4 4 5" xfId="39295"/>
    <cellStyle name="Comma 3 4 4 4 5" xfId="11029"/>
    <cellStyle name="Comma 3 4 4 4 5 2" xfId="41989"/>
    <cellStyle name="Comma 3 4 4 4 6" xfId="20949"/>
    <cellStyle name="Comma 3 4 4 4 7" xfId="31073"/>
    <cellStyle name="Comma 3 4 4 4 8" xfId="36539"/>
    <cellStyle name="Comma 3 4 4 5" xfId="1524"/>
    <cellStyle name="Comma 3 4 4 5 2" xfId="4287"/>
    <cellStyle name="Comma 3 4 4 5 2 2" xfId="14169"/>
    <cellStyle name="Comma 3 4 4 5 2 2 2" xfId="45129"/>
    <cellStyle name="Comma 3 4 4 5 2 3" xfId="24089"/>
    <cellStyle name="Comma 3 4 4 5 2 4" xfId="34502"/>
    <cellStyle name="Comma 3 4 4 5 2 5" xfId="39967"/>
    <cellStyle name="Comma 3 4 4 5 3" xfId="6753"/>
    <cellStyle name="Comma 3 4 4 5 3 2" xfId="16635"/>
    <cellStyle name="Comma 3 4 4 5 3 3" xfId="26555"/>
    <cellStyle name="Comma 3 4 4 5 3 4" xfId="47595"/>
    <cellStyle name="Comma 3 4 4 5 4" xfId="9223"/>
    <cellStyle name="Comma 3 4 4 5 4 2" xfId="19105"/>
    <cellStyle name="Comma 3 4 4 5 4 3" xfId="29025"/>
    <cellStyle name="Comma 3 4 4 5 4 4" xfId="50065"/>
    <cellStyle name="Comma 3 4 4 5 5" xfId="11701"/>
    <cellStyle name="Comma 3 4 4 5 5 2" xfId="42661"/>
    <cellStyle name="Comma 3 4 4 5 6" xfId="21621"/>
    <cellStyle name="Comma 3 4 4 5 7" xfId="31322"/>
    <cellStyle name="Comma 3 4 4 5 8" xfId="36788"/>
    <cellStyle name="Comma 3 4 4 6" xfId="2592"/>
    <cellStyle name="Comma 3 4 4 6 2" xfId="5060"/>
    <cellStyle name="Comma 3 4 4 6 2 2" xfId="14942"/>
    <cellStyle name="Comma 3 4 4 6 2 2 2" xfId="45902"/>
    <cellStyle name="Comma 3 4 4 6 2 3" xfId="24862"/>
    <cellStyle name="Comma 3 4 4 6 2 4" xfId="35276"/>
    <cellStyle name="Comma 3 4 4 6 2 5" xfId="40740"/>
    <cellStyle name="Comma 3 4 4 6 3" xfId="7526"/>
    <cellStyle name="Comma 3 4 4 6 3 2" xfId="17408"/>
    <cellStyle name="Comma 3 4 4 6 3 3" xfId="27328"/>
    <cellStyle name="Comma 3 4 4 6 3 4" xfId="48368"/>
    <cellStyle name="Comma 3 4 4 6 4" xfId="9996"/>
    <cellStyle name="Comma 3 4 4 6 4 2" xfId="19878"/>
    <cellStyle name="Comma 3 4 4 6 4 3" xfId="29798"/>
    <cellStyle name="Comma 3 4 4 6 4 4" xfId="50838"/>
    <cellStyle name="Comma 3 4 4 6 5" xfId="12474"/>
    <cellStyle name="Comma 3 4 4 6 5 2" xfId="43434"/>
    <cellStyle name="Comma 3 4 4 6 6" xfId="22394"/>
    <cellStyle name="Comma 3 4 4 6 7" xfId="32322"/>
    <cellStyle name="Comma 3 4 4 6 8" xfId="37788"/>
    <cellStyle name="Comma 3 4 4 7" xfId="3103"/>
    <cellStyle name="Comma 3 4 4 7 2" xfId="12985"/>
    <cellStyle name="Comma 3 4 4 7 2 2" xfId="43945"/>
    <cellStyle name="Comma 3 4 4 7 3" xfId="22905"/>
    <cellStyle name="Comma 3 4 4 7 4" xfId="33358"/>
    <cellStyle name="Comma 3 4 4 7 5" xfId="38824"/>
    <cellStyle name="Comma 3 4 4 8" xfId="5610"/>
    <cellStyle name="Comma 3 4 4 8 2" xfId="15492"/>
    <cellStyle name="Comma 3 4 4 8 2 2" xfId="46452"/>
    <cellStyle name="Comma 3 4 4 8 3" xfId="25412"/>
    <cellStyle name="Comma 3 4 4 8 4" xfId="41255"/>
    <cellStyle name="Comma 3 4 4 9" xfId="8080"/>
    <cellStyle name="Comma 3 4 4 9 2" xfId="17962"/>
    <cellStyle name="Comma 3 4 4 9 3" xfId="27882"/>
    <cellStyle name="Comma 3 4 4 9 4" xfId="48922"/>
    <cellStyle name="Comma 3 4 5" xfId="292"/>
    <cellStyle name="Comma 3 4 5 10" xfId="10595"/>
    <cellStyle name="Comma 3 4 5 10 2" xfId="41555"/>
    <cellStyle name="Comma 3 4 5 11" xfId="20515"/>
    <cellStyle name="Comma 3 4 5 12" xfId="30357"/>
    <cellStyle name="Comma 3 4 5 13" xfId="35823"/>
    <cellStyle name="Comma 3 4 5 14" xfId="51291"/>
    <cellStyle name="Comma 3 4 5 15" xfId="51963"/>
    <cellStyle name="Comma 3 4 5 2" xfId="853"/>
    <cellStyle name="Comma 3 4 5 2 10" xfId="52187"/>
    <cellStyle name="Comma 3 4 5 2 2" xfId="3414"/>
    <cellStyle name="Comma 3 4 5 2 2 2" xfId="13296"/>
    <cellStyle name="Comma 3 4 5 2 2 2 2" xfId="44256"/>
    <cellStyle name="Comma 3 4 5 2 2 3" xfId="23216"/>
    <cellStyle name="Comma 3 4 5 2 2 4" xfId="31633"/>
    <cellStyle name="Comma 3 4 5 2 2 5" xfId="37099"/>
    <cellStyle name="Comma 3 4 5 2 3" xfId="6082"/>
    <cellStyle name="Comma 3 4 5 2 3 2" xfId="15964"/>
    <cellStyle name="Comma 3 4 5 2 3 2 2" xfId="46924"/>
    <cellStyle name="Comma 3 4 5 2 3 3" xfId="25884"/>
    <cellStyle name="Comma 3 4 5 2 3 4" xfId="32633"/>
    <cellStyle name="Comma 3 4 5 2 3 5" xfId="38099"/>
    <cellStyle name="Comma 3 4 5 2 4" xfId="8552"/>
    <cellStyle name="Comma 3 4 5 2 4 2" xfId="18434"/>
    <cellStyle name="Comma 3 4 5 2 4 2 2" xfId="49394"/>
    <cellStyle name="Comma 3 4 5 2 4 3" xfId="28354"/>
    <cellStyle name="Comma 3 4 5 2 4 4" xfId="33831"/>
    <cellStyle name="Comma 3 4 5 2 4 5" xfId="39296"/>
    <cellStyle name="Comma 3 4 5 2 5" xfId="11030"/>
    <cellStyle name="Comma 3 4 5 2 5 2" xfId="41990"/>
    <cellStyle name="Comma 3 4 5 2 6" xfId="20950"/>
    <cellStyle name="Comma 3 4 5 2 7" xfId="30631"/>
    <cellStyle name="Comma 3 4 5 2 8" xfId="36097"/>
    <cellStyle name="Comma 3 4 5 2 9" xfId="51516"/>
    <cellStyle name="Comma 3 4 5 3" xfId="854"/>
    <cellStyle name="Comma 3 4 5 3 10" xfId="52411"/>
    <cellStyle name="Comma 3 4 5 3 2" xfId="3651"/>
    <cellStyle name="Comma 3 4 5 3 2 2" xfId="13533"/>
    <cellStyle name="Comma 3 4 5 3 2 2 2" xfId="44493"/>
    <cellStyle name="Comma 3 4 5 3 2 3" xfId="23453"/>
    <cellStyle name="Comma 3 4 5 3 2 4" xfId="31870"/>
    <cellStyle name="Comma 3 4 5 3 2 5" xfId="37336"/>
    <cellStyle name="Comma 3 4 5 3 3" xfId="6083"/>
    <cellStyle name="Comma 3 4 5 3 3 2" xfId="15965"/>
    <cellStyle name="Comma 3 4 5 3 3 2 2" xfId="46925"/>
    <cellStyle name="Comma 3 4 5 3 3 3" xfId="25885"/>
    <cellStyle name="Comma 3 4 5 3 3 4" xfId="32870"/>
    <cellStyle name="Comma 3 4 5 3 3 5" xfId="38336"/>
    <cellStyle name="Comma 3 4 5 3 4" xfId="8553"/>
    <cellStyle name="Comma 3 4 5 3 4 2" xfId="18435"/>
    <cellStyle name="Comma 3 4 5 3 4 2 2" xfId="49395"/>
    <cellStyle name="Comma 3 4 5 3 4 3" xfId="28355"/>
    <cellStyle name="Comma 3 4 5 3 4 4" xfId="33832"/>
    <cellStyle name="Comma 3 4 5 3 4 5" xfId="39297"/>
    <cellStyle name="Comma 3 4 5 3 5" xfId="11031"/>
    <cellStyle name="Comma 3 4 5 3 5 2" xfId="41991"/>
    <cellStyle name="Comma 3 4 5 3 6" xfId="20951"/>
    <cellStyle name="Comma 3 4 5 3 7" xfId="30868"/>
    <cellStyle name="Comma 3 4 5 3 8" xfId="36334"/>
    <cellStyle name="Comma 3 4 5 3 9" xfId="51741"/>
    <cellStyle name="Comma 3 4 5 4" xfId="855"/>
    <cellStyle name="Comma 3 4 5 4 2" xfId="3893"/>
    <cellStyle name="Comma 3 4 5 4 2 2" xfId="13775"/>
    <cellStyle name="Comma 3 4 5 4 2 2 2" xfId="44735"/>
    <cellStyle name="Comma 3 4 5 4 2 3" xfId="23695"/>
    <cellStyle name="Comma 3 4 5 4 2 4" xfId="32112"/>
    <cellStyle name="Comma 3 4 5 4 2 5" xfId="37578"/>
    <cellStyle name="Comma 3 4 5 4 3" xfId="6084"/>
    <cellStyle name="Comma 3 4 5 4 3 2" xfId="15966"/>
    <cellStyle name="Comma 3 4 5 4 3 2 2" xfId="46926"/>
    <cellStyle name="Comma 3 4 5 4 3 3" xfId="25886"/>
    <cellStyle name="Comma 3 4 5 4 3 4" xfId="33112"/>
    <cellStyle name="Comma 3 4 5 4 3 5" xfId="38578"/>
    <cellStyle name="Comma 3 4 5 4 4" xfId="8554"/>
    <cellStyle name="Comma 3 4 5 4 4 2" xfId="18436"/>
    <cellStyle name="Comma 3 4 5 4 4 2 2" xfId="49396"/>
    <cellStyle name="Comma 3 4 5 4 4 3" xfId="28356"/>
    <cellStyle name="Comma 3 4 5 4 4 4" xfId="33833"/>
    <cellStyle name="Comma 3 4 5 4 4 5" xfId="39298"/>
    <cellStyle name="Comma 3 4 5 4 5" xfId="11032"/>
    <cellStyle name="Comma 3 4 5 4 5 2" xfId="41992"/>
    <cellStyle name="Comma 3 4 5 4 6" xfId="20952"/>
    <cellStyle name="Comma 3 4 5 4 7" xfId="31110"/>
    <cellStyle name="Comma 3 4 5 4 8" xfId="36576"/>
    <cellStyle name="Comma 3 4 5 5" xfId="1561"/>
    <cellStyle name="Comma 3 4 5 5 2" xfId="4324"/>
    <cellStyle name="Comma 3 4 5 5 2 2" xfId="14206"/>
    <cellStyle name="Comma 3 4 5 5 2 2 2" xfId="45166"/>
    <cellStyle name="Comma 3 4 5 5 2 3" xfId="24126"/>
    <cellStyle name="Comma 3 4 5 5 2 4" xfId="34539"/>
    <cellStyle name="Comma 3 4 5 5 2 5" xfId="40004"/>
    <cellStyle name="Comma 3 4 5 5 3" xfId="6790"/>
    <cellStyle name="Comma 3 4 5 5 3 2" xfId="16672"/>
    <cellStyle name="Comma 3 4 5 5 3 3" xfId="26592"/>
    <cellStyle name="Comma 3 4 5 5 3 4" xfId="47632"/>
    <cellStyle name="Comma 3 4 5 5 4" xfId="9260"/>
    <cellStyle name="Comma 3 4 5 5 4 2" xfId="19142"/>
    <cellStyle name="Comma 3 4 5 5 4 3" xfId="29062"/>
    <cellStyle name="Comma 3 4 5 5 4 4" xfId="50102"/>
    <cellStyle name="Comma 3 4 5 5 5" xfId="11738"/>
    <cellStyle name="Comma 3 4 5 5 5 2" xfId="42698"/>
    <cellStyle name="Comma 3 4 5 5 6" xfId="21658"/>
    <cellStyle name="Comma 3 4 5 5 7" xfId="31359"/>
    <cellStyle name="Comma 3 4 5 5 8" xfId="36825"/>
    <cellStyle name="Comma 3 4 5 6" xfId="2629"/>
    <cellStyle name="Comma 3 4 5 6 2" xfId="5097"/>
    <cellStyle name="Comma 3 4 5 6 2 2" xfId="14979"/>
    <cellStyle name="Comma 3 4 5 6 2 2 2" xfId="45939"/>
    <cellStyle name="Comma 3 4 5 6 2 3" xfId="24899"/>
    <cellStyle name="Comma 3 4 5 6 2 4" xfId="35313"/>
    <cellStyle name="Comma 3 4 5 6 2 5" xfId="40777"/>
    <cellStyle name="Comma 3 4 5 6 3" xfId="7563"/>
    <cellStyle name="Comma 3 4 5 6 3 2" xfId="17445"/>
    <cellStyle name="Comma 3 4 5 6 3 3" xfId="27365"/>
    <cellStyle name="Comma 3 4 5 6 3 4" xfId="48405"/>
    <cellStyle name="Comma 3 4 5 6 4" xfId="10033"/>
    <cellStyle name="Comma 3 4 5 6 4 2" xfId="19915"/>
    <cellStyle name="Comma 3 4 5 6 4 3" xfId="29835"/>
    <cellStyle name="Comma 3 4 5 6 4 4" xfId="50875"/>
    <cellStyle name="Comma 3 4 5 6 5" xfId="12511"/>
    <cellStyle name="Comma 3 4 5 6 5 2" xfId="43471"/>
    <cellStyle name="Comma 3 4 5 6 6" xfId="22431"/>
    <cellStyle name="Comma 3 4 5 6 7" xfId="32359"/>
    <cellStyle name="Comma 3 4 5 6 8" xfId="37825"/>
    <cellStyle name="Comma 3 4 5 7" xfId="3140"/>
    <cellStyle name="Comma 3 4 5 7 2" xfId="13022"/>
    <cellStyle name="Comma 3 4 5 7 2 2" xfId="43982"/>
    <cellStyle name="Comma 3 4 5 7 3" xfId="22942"/>
    <cellStyle name="Comma 3 4 5 7 4" xfId="33395"/>
    <cellStyle name="Comma 3 4 5 7 5" xfId="38861"/>
    <cellStyle name="Comma 3 4 5 8" xfId="5647"/>
    <cellStyle name="Comma 3 4 5 8 2" xfId="15529"/>
    <cellStyle name="Comma 3 4 5 8 2 2" xfId="46489"/>
    <cellStyle name="Comma 3 4 5 8 3" xfId="25449"/>
    <cellStyle name="Comma 3 4 5 8 4" xfId="41183"/>
    <cellStyle name="Comma 3 4 5 9" xfId="8117"/>
    <cellStyle name="Comma 3 4 5 9 2" xfId="17999"/>
    <cellStyle name="Comma 3 4 5 9 3" xfId="27919"/>
    <cellStyle name="Comma 3 4 5 9 4" xfId="48959"/>
    <cellStyle name="Comma 3 4 6" xfId="332"/>
    <cellStyle name="Comma 3 4 6 10" xfId="10635"/>
    <cellStyle name="Comma 3 4 6 10 2" xfId="41595"/>
    <cellStyle name="Comma 3 4 6 11" xfId="20555"/>
    <cellStyle name="Comma 3 4 6 12" xfId="30397"/>
    <cellStyle name="Comma 3 4 6 13" xfId="35863"/>
    <cellStyle name="Comma 3 4 6 14" xfId="51433"/>
    <cellStyle name="Comma 3 4 6 15" xfId="52105"/>
    <cellStyle name="Comma 3 4 6 2" xfId="856"/>
    <cellStyle name="Comma 3 4 6 2 10" xfId="52329"/>
    <cellStyle name="Comma 3 4 6 2 2" xfId="3454"/>
    <cellStyle name="Comma 3 4 6 2 2 2" xfId="13336"/>
    <cellStyle name="Comma 3 4 6 2 2 2 2" xfId="44296"/>
    <cellStyle name="Comma 3 4 6 2 2 3" xfId="23256"/>
    <cellStyle name="Comma 3 4 6 2 2 4" xfId="31673"/>
    <cellStyle name="Comma 3 4 6 2 2 5" xfId="37139"/>
    <cellStyle name="Comma 3 4 6 2 3" xfId="6085"/>
    <cellStyle name="Comma 3 4 6 2 3 2" xfId="15967"/>
    <cellStyle name="Comma 3 4 6 2 3 2 2" xfId="46927"/>
    <cellStyle name="Comma 3 4 6 2 3 3" xfId="25887"/>
    <cellStyle name="Comma 3 4 6 2 3 4" xfId="32673"/>
    <cellStyle name="Comma 3 4 6 2 3 5" xfId="38139"/>
    <cellStyle name="Comma 3 4 6 2 4" xfId="8555"/>
    <cellStyle name="Comma 3 4 6 2 4 2" xfId="18437"/>
    <cellStyle name="Comma 3 4 6 2 4 2 2" xfId="49397"/>
    <cellStyle name="Comma 3 4 6 2 4 3" xfId="28357"/>
    <cellStyle name="Comma 3 4 6 2 4 4" xfId="33834"/>
    <cellStyle name="Comma 3 4 6 2 4 5" xfId="39299"/>
    <cellStyle name="Comma 3 4 6 2 5" xfId="11033"/>
    <cellStyle name="Comma 3 4 6 2 5 2" xfId="41993"/>
    <cellStyle name="Comma 3 4 6 2 6" xfId="20953"/>
    <cellStyle name="Comma 3 4 6 2 7" xfId="30671"/>
    <cellStyle name="Comma 3 4 6 2 8" xfId="36137"/>
    <cellStyle name="Comma 3 4 6 2 9" xfId="51658"/>
    <cellStyle name="Comma 3 4 6 3" xfId="857"/>
    <cellStyle name="Comma 3 4 6 3 10" xfId="52553"/>
    <cellStyle name="Comma 3 4 6 3 2" xfId="3691"/>
    <cellStyle name="Comma 3 4 6 3 2 2" xfId="13573"/>
    <cellStyle name="Comma 3 4 6 3 2 2 2" xfId="44533"/>
    <cellStyle name="Comma 3 4 6 3 2 3" xfId="23493"/>
    <cellStyle name="Comma 3 4 6 3 2 4" xfId="31910"/>
    <cellStyle name="Comma 3 4 6 3 2 5" xfId="37376"/>
    <cellStyle name="Comma 3 4 6 3 3" xfId="6086"/>
    <cellStyle name="Comma 3 4 6 3 3 2" xfId="15968"/>
    <cellStyle name="Comma 3 4 6 3 3 2 2" xfId="46928"/>
    <cellStyle name="Comma 3 4 6 3 3 3" xfId="25888"/>
    <cellStyle name="Comma 3 4 6 3 3 4" xfId="32910"/>
    <cellStyle name="Comma 3 4 6 3 3 5" xfId="38376"/>
    <cellStyle name="Comma 3 4 6 3 4" xfId="8556"/>
    <cellStyle name="Comma 3 4 6 3 4 2" xfId="18438"/>
    <cellStyle name="Comma 3 4 6 3 4 2 2" xfId="49398"/>
    <cellStyle name="Comma 3 4 6 3 4 3" xfId="28358"/>
    <cellStyle name="Comma 3 4 6 3 4 4" xfId="33835"/>
    <cellStyle name="Comma 3 4 6 3 4 5" xfId="39300"/>
    <cellStyle name="Comma 3 4 6 3 5" xfId="11034"/>
    <cellStyle name="Comma 3 4 6 3 5 2" xfId="41994"/>
    <cellStyle name="Comma 3 4 6 3 6" xfId="20954"/>
    <cellStyle name="Comma 3 4 6 3 7" xfId="30908"/>
    <cellStyle name="Comma 3 4 6 3 8" xfId="36374"/>
    <cellStyle name="Comma 3 4 6 3 9" xfId="51883"/>
    <cellStyle name="Comma 3 4 6 4" xfId="858"/>
    <cellStyle name="Comma 3 4 6 4 2" xfId="3933"/>
    <cellStyle name="Comma 3 4 6 4 2 2" xfId="13815"/>
    <cellStyle name="Comma 3 4 6 4 2 2 2" xfId="44775"/>
    <cellStyle name="Comma 3 4 6 4 2 3" xfId="23735"/>
    <cellStyle name="Comma 3 4 6 4 2 4" xfId="32152"/>
    <cellStyle name="Comma 3 4 6 4 2 5" xfId="37618"/>
    <cellStyle name="Comma 3 4 6 4 3" xfId="6087"/>
    <cellStyle name="Comma 3 4 6 4 3 2" xfId="15969"/>
    <cellStyle name="Comma 3 4 6 4 3 2 2" xfId="46929"/>
    <cellStyle name="Comma 3 4 6 4 3 3" xfId="25889"/>
    <cellStyle name="Comma 3 4 6 4 3 4" xfId="33152"/>
    <cellStyle name="Comma 3 4 6 4 3 5" xfId="38618"/>
    <cellStyle name="Comma 3 4 6 4 4" xfId="8557"/>
    <cellStyle name="Comma 3 4 6 4 4 2" xfId="18439"/>
    <cellStyle name="Comma 3 4 6 4 4 2 2" xfId="49399"/>
    <cellStyle name="Comma 3 4 6 4 4 3" xfId="28359"/>
    <cellStyle name="Comma 3 4 6 4 4 4" xfId="33836"/>
    <cellStyle name="Comma 3 4 6 4 4 5" xfId="39301"/>
    <cellStyle name="Comma 3 4 6 4 5" xfId="11035"/>
    <cellStyle name="Comma 3 4 6 4 5 2" xfId="41995"/>
    <cellStyle name="Comma 3 4 6 4 6" xfId="20955"/>
    <cellStyle name="Comma 3 4 6 4 7" xfId="31150"/>
    <cellStyle name="Comma 3 4 6 4 8" xfId="36616"/>
    <cellStyle name="Comma 3 4 6 5" xfId="1601"/>
    <cellStyle name="Comma 3 4 6 5 2" xfId="4364"/>
    <cellStyle name="Comma 3 4 6 5 2 2" xfId="14246"/>
    <cellStyle name="Comma 3 4 6 5 2 2 2" xfId="45206"/>
    <cellStyle name="Comma 3 4 6 5 2 3" xfId="24166"/>
    <cellStyle name="Comma 3 4 6 5 2 4" xfId="34579"/>
    <cellStyle name="Comma 3 4 6 5 2 5" xfId="40044"/>
    <cellStyle name="Comma 3 4 6 5 3" xfId="6830"/>
    <cellStyle name="Comma 3 4 6 5 3 2" xfId="16712"/>
    <cellStyle name="Comma 3 4 6 5 3 3" xfId="26632"/>
    <cellStyle name="Comma 3 4 6 5 3 4" xfId="47672"/>
    <cellStyle name="Comma 3 4 6 5 4" xfId="9300"/>
    <cellStyle name="Comma 3 4 6 5 4 2" xfId="19182"/>
    <cellStyle name="Comma 3 4 6 5 4 3" xfId="29102"/>
    <cellStyle name="Comma 3 4 6 5 4 4" xfId="50142"/>
    <cellStyle name="Comma 3 4 6 5 5" xfId="11778"/>
    <cellStyle name="Comma 3 4 6 5 5 2" xfId="42738"/>
    <cellStyle name="Comma 3 4 6 5 6" xfId="21698"/>
    <cellStyle name="Comma 3 4 6 5 7" xfId="31399"/>
    <cellStyle name="Comma 3 4 6 5 8" xfId="36865"/>
    <cellStyle name="Comma 3 4 6 6" xfId="2669"/>
    <cellStyle name="Comma 3 4 6 6 2" xfId="5137"/>
    <cellStyle name="Comma 3 4 6 6 2 2" xfId="15019"/>
    <cellStyle name="Comma 3 4 6 6 2 2 2" xfId="45979"/>
    <cellStyle name="Comma 3 4 6 6 2 3" xfId="24939"/>
    <cellStyle name="Comma 3 4 6 6 2 4" xfId="35353"/>
    <cellStyle name="Comma 3 4 6 6 2 5" xfId="40817"/>
    <cellStyle name="Comma 3 4 6 6 3" xfId="7603"/>
    <cellStyle name="Comma 3 4 6 6 3 2" xfId="17485"/>
    <cellStyle name="Comma 3 4 6 6 3 3" xfId="27405"/>
    <cellStyle name="Comma 3 4 6 6 3 4" xfId="48445"/>
    <cellStyle name="Comma 3 4 6 6 4" xfId="10073"/>
    <cellStyle name="Comma 3 4 6 6 4 2" xfId="19955"/>
    <cellStyle name="Comma 3 4 6 6 4 3" xfId="29875"/>
    <cellStyle name="Comma 3 4 6 6 4 4" xfId="50915"/>
    <cellStyle name="Comma 3 4 6 6 5" xfId="12551"/>
    <cellStyle name="Comma 3 4 6 6 5 2" xfId="43511"/>
    <cellStyle name="Comma 3 4 6 6 6" xfId="22471"/>
    <cellStyle name="Comma 3 4 6 6 7" xfId="32399"/>
    <cellStyle name="Comma 3 4 6 6 8" xfId="37865"/>
    <cellStyle name="Comma 3 4 6 7" xfId="3180"/>
    <cellStyle name="Comma 3 4 6 7 2" xfId="13062"/>
    <cellStyle name="Comma 3 4 6 7 2 2" xfId="44022"/>
    <cellStyle name="Comma 3 4 6 7 3" xfId="22982"/>
    <cellStyle name="Comma 3 4 6 7 4" xfId="33435"/>
    <cellStyle name="Comma 3 4 6 7 5" xfId="38901"/>
    <cellStyle name="Comma 3 4 6 8" xfId="5687"/>
    <cellStyle name="Comma 3 4 6 8 2" xfId="15569"/>
    <cellStyle name="Comma 3 4 6 8 2 2" xfId="46529"/>
    <cellStyle name="Comma 3 4 6 8 3" xfId="25489"/>
    <cellStyle name="Comma 3 4 6 8 4" xfId="41325"/>
    <cellStyle name="Comma 3 4 6 9" xfId="8157"/>
    <cellStyle name="Comma 3 4 6 9 2" xfId="18039"/>
    <cellStyle name="Comma 3 4 6 9 3" xfId="27959"/>
    <cellStyle name="Comma 3 4 6 9 4" xfId="48999"/>
    <cellStyle name="Comma 3 4 7" xfId="120"/>
    <cellStyle name="Comma 3 4 7 10" xfId="35900"/>
    <cellStyle name="Comma 3 4 7 11" xfId="51454"/>
    <cellStyle name="Comma 3 4 7 12" xfId="52125"/>
    <cellStyle name="Comma 3 4 7 2" xfId="1401"/>
    <cellStyle name="Comma 3 4 7 2 2" xfId="4164"/>
    <cellStyle name="Comma 3 4 7 2 2 2" xfId="14046"/>
    <cellStyle name="Comma 3 4 7 2 2 2 2" xfId="45006"/>
    <cellStyle name="Comma 3 4 7 2 2 3" xfId="23966"/>
    <cellStyle name="Comma 3 4 7 2 2 4" xfId="34379"/>
    <cellStyle name="Comma 3 4 7 2 2 5" xfId="39844"/>
    <cellStyle name="Comma 3 4 7 2 3" xfId="6630"/>
    <cellStyle name="Comma 3 4 7 2 3 2" xfId="16512"/>
    <cellStyle name="Comma 3 4 7 2 3 3" xfId="26432"/>
    <cellStyle name="Comma 3 4 7 2 3 4" xfId="47472"/>
    <cellStyle name="Comma 3 4 7 2 4" xfId="9100"/>
    <cellStyle name="Comma 3 4 7 2 4 2" xfId="18982"/>
    <cellStyle name="Comma 3 4 7 2 4 3" xfId="28902"/>
    <cellStyle name="Comma 3 4 7 2 4 4" xfId="49942"/>
    <cellStyle name="Comma 3 4 7 2 5" xfId="11578"/>
    <cellStyle name="Comma 3 4 7 2 5 2" xfId="42538"/>
    <cellStyle name="Comma 3 4 7 2 6" xfId="21498"/>
    <cellStyle name="Comma 3 4 7 2 7" xfId="31436"/>
    <cellStyle name="Comma 3 4 7 2 8" xfId="36902"/>
    <cellStyle name="Comma 3 4 7 3" xfId="2469"/>
    <cellStyle name="Comma 3 4 7 3 2" xfId="4937"/>
    <cellStyle name="Comma 3 4 7 3 2 2" xfId="14819"/>
    <cellStyle name="Comma 3 4 7 3 2 2 2" xfId="45779"/>
    <cellStyle name="Comma 3 4 7 3 2 3" xfId="24739"/>
    <cellStyle name="Comma 3 4 7 3 2 4" xfId="35153"/>
    <cellStyle name="Comma 3 4 7 3 2 5" xfId="40617"/>
    <cellStyle name="Comma 3 4 7 3 3" xfId="7403"/>
    <cellStyle name="Comma 3 4 7 3 3 2" xfId="17285"/>
    <cellStyle name="Comma 3 4 7 3 3 3" xfId="27205"/>
    <cellStyle name="Comma 3 4 7 3 3 4" xfId="48245"/>
    <cellStyle name="Comma 3 4 7 3 4" xfId="9873"/>
    <cellStyle name="Comma 3 4 7 3 4 2" xfId="19755"/>
    <cellStyle name="Comma 3 4 7 3 4 3" xfId="29675"/>
    <cellStyle name="Comma 3 4 7 3 4 4" xfId="50715"/>
    <cellStyle name="Comma 3 4 7 3 5" xfId="12351"/>
    <cellStyle name="Comma 3 4 7 3 5 2" xfId="43311"/>
    <cellStyle name="Comma 3 4 7 3 6" xfId="22271"/>
    <cellStyle name="Comma 3 4 7 3 7" xfId="32436"/>
    <cellStyle name="Comma 3 4 7 3 8" xfId="37902"/>
    <cellStyle name="Comma 3 4 7 4" xfId="3217"/>
    <cellStyle name="Comma 3 4 7 4 2" xfId="13099"/>
    <cellStyle name="Comma 3 4 7 4 2 2" xfId="44059"/>
    <cellStyle name="Comma 3 4 7 4 3" xfId="23019"/>
    <cellStyle name="Comma 3 4 7 4 4" xfId="33235"/>
    <cellStyle name="Comma 3 4 7 4 5" xfId="38701"/>
    <cellStyle name="Comma 3 4 7 5" xfId="5487"/>
    <cellStyle name="Comma 3 4 7 5 2" xfId="15369"/>
    <cellStyle name="Comma 3 4 7 5 3" xfId="25289"/>
    <cellStyle name="Comma 3 4 7 5 4" xfId="46329"/>
    <cellStyle name="Comma 3 4 7 6" xfId="7957"/>
    <cellStyle name="Comma 3 4 7 6 2" xfId="17839"/>
    <cellStyle name="Comma 3 4 7 6 3" xfId="27759"/>
    <cellStyle name="Comma 3 4 7 6 4" xfId="48799"/>
    <cellStyle name="Comma 3 4 7 7" xfId="10435"/>
    <cellStyle name="Comma 3 4 7 7 2" xfId="41395"/>
    <cellStyle name="Comma 3 4 7 8" xfId="20355"/>
    <cellStyle name="Comma 3 4 7 9" xfId="30434"/>
    <cellStyle name="Comma 3 4 8" xfId="369"/>
    <cellStyle name="Comma 3 4 8 10" xfId="35938"/>
    <cellStyle name="Comma 3 4 8 11" xfId="51679"/>
    <cellStyle name="Comma 3 4 8 12" xfId="52349"/>
    <cellStyle name="Comma 3 4 8 2" xfId="1638"/>
    <cellStyle name="Comma 3 4 8 2 2" xfId="4401"/>
    <cellStyle name="Comma 3 4 8 2 2 2" xfId="14283"/>
    <cellStyle name="Comma 3 4 8 2 2 2 2" xfId="45243"/>
    <cellStyle name="Comma 3 4 8 2 2 3" xfId="24203"/>
    <cellStyle name="Comma 3 4 8 2 2 4" xfId="34616"/>
    <cellStyle name="Comma 3 4 8 2 2 5" xfId="40081"/>
    <cellStyle name="Comma 3 4 8 2 3" xfId="6867"/>
    <cellStyle name="Comma 3 4 8 2 3 2" xfId="16749"/>
    <cellStyle name="Comma 3 4 8 2 3 3" xfId="26669"/>
    <cellStyle name="Comma 3 4 8 2 3 4" xfId="47709"/>
    <cellStyle name="Comma 3 4 8 2 4" xfId="9337"/>
    <cellStyle name="Comma 3 4 8 2 4 2" xfId="19219"/>
    <cellStyle name="Comma 3 4 8 2 4 3" xfId="29139"/>
    <cellStyle name="Comma 3 4 8 2 4 4" xfId="50179"/>
    <cellStyle name="Comma 3 4 8 2 5" xfId="11815"/>
    <cellStyle name="Comma 3 4 8 2 5 2" xfId="42775"/>
    <cellStyle name="Comma 3 4 8 2 6" xfId="21735"/>
    <cellStyle name="Comma 3 4 8 2 7" xfId="31474"/>
    <cellStyle name="Comma 3 4 8 2 8" xfId="36940"/>
    <cellStyle name="Comma 3 4 8 3" xfId="2706"/>
    <cellStyle name="Comma 3 4 8 3 2" xfId="5174"/>
    <cellStyle name="Comma 3 4 8 3 2 2" xfId="15056"/>
    <cellStyle name="Comma 3 4 8 3 2 2 2" xfId="46016"/>
    <cellStyle name="Comma 3 4 8 3 2 3" xfId="24976"/>
    <cellStyle name="Comma 3 4 8 3 2 4" xfId="35390"/>
    <cellStyle name="Comma 3 4 8 3 2 5" xfId="40854"/>
    <cellStyle name="Comma 3 4 8 3 3" xfId="7640"/>
    <cellStyle name="Comma 3 4 8 3 3 2" xfId="17522"/>
    <cellStyle name="Comma 3 4 8 3 3 3" xfId="27442"/>
    <cellStyle name="Comma 3 4 8 3 3 4" xfId="48482"/>
    <cellStyle name="Comma 3 4 8 3 4" xfId="10110"/>
    <cellStyle name="Comma 3 4 8 3 4 2" xfId="19992"/>
    <cellStyle name="Comma 3 4 8 3 4 3" xfId="29912"/>
    <cellStyle name="Comma 3 4 8 3 4 4" xfId="50952"/>
    <cellStyle name="Comma 3 4 8 3 5" xfId="12588"/>
    <cellStyle name="Comma 3 4 8 3 5 2" xfId="43548"/>
    <cellStyle name="Comma 3 4 8 3 6" xfId="22508"/>
    <cellStyle name="Comma 3 4 8 3 7" xfId="32474"/>
    <cellStyle name="Comma 3 4 8 3 8" xfId="37940"/>
    <cellStyle name="Comma 3 4 8 4" xfId="3255"/>
    <cellStyle name="Comma 3 4 8 4 2" xfId="13137"/>
    <cellStyle name="Comma 3 4 8 4 2 2" xfId="44097"/>
    <cellStyle name="Comma 3 4 8 4 3" xfId="23057"/>
    <cellStyle name="Comma 3 4 8 4 4" xfId="33472"/>
    <cellStyle name="Comma 3 4 8 4 5" xfId="38938"/>
    <cellStyle name="Comma 3 4 8 5" xfId="5724"/>
    <cellStyle name="Comma 3 4 8 5 2" xfId="15606"/>
    <cellStyle name="Comma 3 4 8 5 3" xfId="25526"/>
    <cellStyle name="Comma 3 4 8 5 4" xfId="46566"/>
    <cellStyle name="Comma 3 4 8 6" xfId="8194"/>
    <cellStyle name="Comma 3 4 8 6 2" xfId="18076"/>
    <cellStyle name="Comma 3 4 8 6 3" xfId="27996"/>
    <cellStyle name="Comma 3 4 8 6 4" xfId="49036"/>
    <cellStyle name="Comma 3 4 8 7" xfId="10672"/>
    <cellStyle name="Comma 3 4 8 7 2" xfId="41632"/>
    <cellStyle name="Comma 3 4 8 8" xfId="20592"/>
    <cellStyle name="Comma 3 4 8 9" xfId="30472"/>
    <cellStyle name="Comma 3 4 9" xfId="406"/>
    <cellStyle name="Comma 3 4 9 10" xfId="36174"/>
    <cellStyle name="Comma 3 4 9 2" xfId="1675"/>
    <cellStyle name="Comma 3 4 9 2 2" xfId="4438"/>
    <cellStyle name="Comma 3 4 9 2 2 2" xfId="14320"/>
    <cellStyle name="Comma 3 4 9 2 2 2 2" xfId="45280"/>
    <cellStyle name="Comma 3 4 9 2 2 3" xfId="24240"/>
    <cellStyle name="Comma 3 4 9 2 2 4" xfId="34653"/>
    <cellStyle name="Comma 3 4 9 2 2 5" xfId="40118"/>
    <cellStyle name="Comma 3 4 9 2 3" xfId="6904"/>
    <cellStyle name="Comma 3 4 9 2 3 2" xfId="16786"/>
    <cellStyle name="Comma 3 4 9 2 3 3" xfId="26706"/>
    <cellStyle name="Comma 3 4 9 2 3 4" xfId="47746"/>
    <cellStyle name="Comma 3 4 9 2 4" xfId="9374"/>
    <cellStyle name="Comma 3 4 9 2 4 2" xfId="19256"/>
    <cellStyle name="Comma 3 4 9 2 4 3" xfId="29176"/>
    <cellStyle name="Comma 3 4 9 2 4 4" xfId="50216"/>
    <cellStyle name="Comma 3 4 9 2 5" xfId="11852"/>
    <cellStyle name="Comma 3 4 9 2 5 2" xfId="42812"/>
    <cellStyle name="Comma 3 4 9 2 6" xfId="21772"/>
    <cellStyle name="Comma 3 4 9 2 7" xfId="31710"/>
    <cellStyle name="Comma 3 4 9 2 8" xfId="37176"/>
    <cellStyle name="Comma 3 4 9 3" xfId="2743"/>
    <cellStyle name="Comma 3 4 9 3 2" xfId="5211"/>
    <cellStyle name="Comma 3 4 9 3 2 2" xfId="15093"/>
    <cellStyle name="Comma 3 4 9 3 2 2 2" xfId="46053"/>
    <cellStyle name="Comma 3 4 9 3 2 3" xfId="25013"/>
    <cellStyle name="Comma 3 4 9 3 2 4" xfId="35427"/>
    <cellStyle name="Comma 3 4 9 3 2 5" xfId="40891"/>
    <cellStyle name="Comma 3 4 9 3 3" xfId="7677"/>
    <cellStyle name="Comma 3 4 9 3 3 2" xfId="17559"/>
    <cellStyle name="Comma 3 4 9 3 3 3" xfId="27479"/>
    <cellStyle name="Comma 3 4 9 3 3 4" xfId="48519"/>
    <cellStyle name="Comma 3 4 9 3 4" xfId="10147"/>
    <cellStyle name="Comma 3 4 9 3 4 2" xfId="20029"/>
    <cellStyle name="Comma 3 4 9 3 4 3" xfId="29949"/>
    <cellStyle name="Comma 3 4 9 3 4 4" xfId="50989"/>
    <cellStyle name="Comma 3 4 9 3 5" xfId="12625"/>
    <cellStyle name="Comma 3 4 9 3 5 2" xfId="43585"/>
    <cellStyle name="Comma 3 4 9 3 6" xfId="22545"/>
    <cellStyle name="Comma 3 4 9 3 7" xfId="32710"/>
    <cellStyle name="Comma 3 4 9 3 8" xfId="38176"/>
    <cellStyle name="Comma 3 4 9 4" xfId="3491"/>
    <cellStyle name="Comma 3 4 9 4 2" xfId="13373"/>
    <cellStyle name="Comma 3 4 9 4 2 2" xfId="44333"/>
    <cellStyle name="Comma 3 4 9 4 3" xfId="23293"/>
    <cellStyle name="Comma 3 4 9 4 4" xfId="33509"/>
    <cellStyle name="Comma 3 4 9 4 5" xfId="38975"/>
    <cellStyle name="Comma 3 4 9 5" xfId="5761"/>
    <cellStyle name="Comma 3 4 9 5 2" xfId="15643"/>
    <cellStyle name="Comma 3 4 9 5 3" xfId="25563"/>
    <cellStyle name="Comma 3 4 9 5 4" xfId="46603"/>
    <cellStyle name="Comma 3 4 9 6" xfId="8231"/>
    <cellStyle name="Comma 3 4 9 6 2" xfId="18113"/>
    <cellStyle name="Comma 3 4 9 6 3" xfId="28033"/>
    <cellStyle name="Comma 3 4 9 6 4" xfId="49073"/>
    <cellStyle name="Comma 3 4 9 7" xfId="10709"/>
    <cellStyle name="Comma 3 4 9 7 2" xfId="41669"/>
    <cellStyle name="Comma 3 4 9 8" xfId="20629"/>
    <cellStyle name="Comma 3 4 9 9" xfId="30708"/>
    <cellStyle name="Comma 3 40" xfId="35643"/>
    <cellStyle name="Comma 3 41" xfId="51217"/>
    <cellStyle name="Comma 3 42" xfId="51889"/>
    <cellStyle name="Comma 3 5" xfId="74"/>
    <cellStyle name="Comma 3 5 10" xfId="449"/>
    <cellStyle name="Comma 3 5 10 10" xfId="36422"/>
    <cellStyle name="Comma 3 5 10 2" xfId="1718"/>
    <cellStyle name="Comma 3 5 10 2 2" xfId="4481"/>
    <cellStyle name="Comma 3 5 10 2 2 2" xfId="14363"/>
    <cellStyle name="Comma 3 5 10 2 2 2 2" xfId="45323"/>
    <cellStyle name="Comma 3 5 10 2 2 3" xfId="24283"/>
    <cellStyle name="Comma 3 5 10 2 2 4" xfId="34696"/>
    <cellStyle name="Comma 3 5 10 2 2 5" xfId="40161"/>
    <cellStyle name="Comma 3 5 10 2 3" xfId="6947"/>
    <cellStyle name="Comma 3 5 10 2 3 2" xfId="16829"/>
    <cellStyle name="Comma 3 5 10 2 3 3" xfId="26749"/>
    <cellStyle name="Comma 3 5 10 2 3 4" xfId="47789"/>
    <cellStyle name="Comma 3 5 10 2 4" xfId="9417"/>
    <cellStyle name="Comma 3 5 10 2 4 2" xfId="19299"/>
    <cellStyle name="Comma 3 5 10 2 4 3" xfId="29219"/>
    <cellStyle name="Comma 3 5 10 2 4 4" xfId="50259"/>
    <cellStyle name="Comma 3 5 10 2 5" xfId="11895"/>
    <cellStyle name="Comma 3 5 10 2 5 2" xfId="42855"/>
    <cellStyle name="Comma 3 5 10 2 6" xfId="21815"/>
    <cellStyle name="Comma 3 5 10 2 7" xfId="31958"/>
    <cellStyle name="Comma 3 5 10 2 8" xfId="37424"/>
    <cellStyle name="Comma 3 5 10 3" xfId="2786"/>
    <cellStyle name="Comma 3 5 10 3 2" xfId="5254"/>
    <cellStyle name="Comma 3 5 10 3 2 2" xfId="15136"/>
    <cellStyle name="Comma 3 5 10 3 2 2 2" xfId="46096"/>
    <cellStyle name="Comma 3 5 10 3 2 3" xfId="25056"/>
    <cellStyle name="Comma 3 5 10 3 2 4" xfId="35470"/>
    <cellStyle name="Comma 3 5 10 3 2 5" xfId="40934"/>
    <cellStyle name="Comma 3 5 10 3 3" xfId="7720"/>
    <cellStyle name="Comma 3 5 10 3 3 2" xfId="17602"/>
    <cellStyle name="Comma 3 5 10 3 3 3" xfId="27522"/>
    <cellStyle name="Comma 3 5 10 3 3 4" xfId="48562"/>
    <cellStyle name="Comma 3 5 10 3 4" xfId="10190"/>
    <cellStyle name="Comma 3 5 10 3 4 2" xfId="20072"/>
    <cellStyle name="Comma 3 5 10 3 4 3" xfId="29992"/>
    <cellStyle name="Comma 3 5 10 3 4 4" xfId="51032"/>
    <cellStyle name="Comma 3 5 10 3 5" xfId="12668"/>
    <cellStyle name="Comma 3 5 10 3 5 2" xfId="43628"/>
    <cellStyle name="Comma 3 5 10 3 6" xfId="22588"/>
    <cellStyle name="Comma 3 5 10 3 7" xfId="32958"/>
    <cellStyle name="Comma 3 5 10 3 8" xfId="38424"/>
    <cellStyle name="Comma 3 5 10 4" xfId="3739"/>
    <cellStyle name="Comma 3 5 10 4 2" xfId="13621"/>
    <cellStyle name="Comma 3 5 10 4 2 2" xfId="44581"/>
    <cellStyle name="Comma 3 5 10 4 3" xfId="23541"/>
    <cellStyle name="Comma 3 5 10 4 4" xfId="33552"/>
    <cellStyle name="Comma 3 5 10 4 5" xfId="39018"/>
    <cellStyle name="Comma 3 5 10 5" xfId="5804"/>
    <cellStyle name="Comma 3 5 10 5 2" xfId="15686"/>
    <cellStyle name="Comma 3 5 10 5 3" xfId="25606"/>
    <cellStyle name="Comma 3 5 10 5 4" xfId="46646"/>
    <cellStyle name="Comma 3 5 10 6" xfId="8274"/>
    <cellStyle name="Comma 3 5 10 6 2" xfId="18156"/>
    <cellStyle name="Comma 3 5 10 6 3" xfId="28076"/>
    <cellStyle name="Comma 3 5 10 6 4" xfId="49116"/>
    <cellStyle name="Comma 3 5 10 7" xfId="10752"/>
    <cellStyle name="Comma 3 5 10 7 2" xfId="41712"/>
    <cellStyle name="Comma 3 5 10 8" xfId="20672"/>
    <cellStyle name="Comma 3 5 10 9" xfId="30956"/>
    <cellStyle name="Comma 3 5 11" xfId="486"/>
    <cellStyle name="Comma 3 5 11 10" xfId="36671"/>
    <cellStyle name="Comma 3 5 11 2" xfId="1755"/>
    <cellStyle name="Comma 3 5 11 2 2" xfId="4518"/>
    <cellStyle name="Comma 3 5 11 2 2 2" xfId="14400"/>
    <cellStyle name="Comma 3 5 11 2 2 3" xfId="24320"/>
    <cellStyle name="Comma 3 5 11 2 2 4" xfId="45360"/>
    <cellStyle name="Comma 3 5 11 2 3" xfId="6984"/>
    <cellStyle name="Comma 3 5 11 2 3 2" xfId="16866"/>
    <cellStyle name="Comma 3 5 11 2 3 3" xfId="26786"/>
    <cellStyle name="Comma 3 5 11 2 3 4" xfId="47826"/>
    <cellStyle name="Comma 3 5 11 2 4" xfId="9454"/>
    <cellStyle name="Comma 3 5 11 2 4 2" xfId="19336"/>
    <cellStyle name="Comma 3 5 11 2 4 3" xfId="29256"/>
    <cellStyle name="Comma 3 5 11 2 4 4" xfId="50296"/>
    <cellStyle name="Comma 3 5 11 2 5" xfId="11932"/>
    <cellStyle name="Comma 3 5 11 2 5 2" xfId="42892"/>
    <cellStyle name="Comma 3 5 11 2 6" xfId="21852"/>
    <cellStyle name="Comma 3 5 11 2 7" xfId="34733"/>
    <cellStyle name="Comma 3 5 11 2 8" xfId="40198"/>
    <cellStyle name="Comma 3 5 11 3" xfId="2823"/>
    <cellStyle name="Comma 3 5 11 3 2" xfId="5291"/>
    <cellStyle name="Comma 3 5 11 3 2 2" xfId="15173"/>
    <cellStyle name="Comma 3 5 11 3 2 3" xfId="25093"/>
    <cellStyle name="Comma 3 5 11 3 2 4" xfId="46133"/>
    <cellStyle name="Comma 3 5 11 3 3" xfId="7757"/>
    <cellStyle name="Comma 3 5 11 3 3 2" xfId="17639"/>
    <cellStyle name="Comma 3 5 11 3 3 3" xfId="27559"/>
    <cellStyle name="Comma 3 5 11 3 3 4" xfId="48599"/>
    <cellStyle name="Comma 3 5 11 3 4" xfId="10227"/>
    <cellStyle name="Comma 3 5 11 3 4 2" xfId="20109"/>
    <cellStyle name="Comma 3 5 11 3 4 3" xfId="30029"/>
    <cellStyle name="Comma 3 5 11 3 4 4" xfId="51069"/>
    <cellStyle name="Comma 3 5 11 3 5" xfId="12705"/>
    <cellStyle name="Comma 3 5 11 3 5 2" xfId="43665"/>
    <cellStyle name="Comma 3 5 11 3 6" xfId="22625"/>
    <cellStyle name="Comma 3 5 11 3 7" xfId="35507"/>
    <cellStyle name="Comma 3 5 11 3 8" xfId="40971"/>
    <cellStyle name="Comma 3 5 11 4" xfId="4071"/>
    <cellStyle name="Comma 3 5 11 4 2" xfId="13953"/>
    <cellStyle name="Comma 3 5 11 4 2 2" xfId="44913"/>
    <cellStyle name="Comma 3 5 11 4 3" xfId="23873"/>
    <cellStyle name="Comma 3 5 11 4 4" xfId="33589"/>
    <cellStyle name="Comma 3 5 11 4 5" xfId="39055"/>
    <cellStyle name="Comma 3 5 11 5" xfId="5841"/>
    <cellStyle name="Comma 3 5 11 5 2" xfId="15723"/>
    <cellStyle name="Comma 3 5 11 5 3" xfId="25643"/>
    <cellStyle name="Comma 3 5 11 5 4" xfId="46683"/>
    <cellStyle name="Comma 3 5 11 6" xfId="8311"/>
    <cellStyle name="Comma 3 5 11 6 2" xfId="18193"/>
    <cellStyle name="Comma 3 5 11 6 3" xfId="28113"/>
    <cellStyle name="Comma 3 5 11 6 4" xfId="49153"/>
    <cellStyle name="Comma 3 5 11 7" xfId="10789"/>
    <cellStyle name="Comma 3 5 11 7 2" xfId="41749"/>
    <cellStyle name="Comma 3 5 11 8" xfId="20709"/>
    <cellStyle name="Comma 3 5 11 9" xfId="31205"/>
    <cellStyle name="Comma 3 5 12" xfId="562"/>
    <cellStyle name="Comma 3 5 12 10" xfId="37671"/>
    <cellStyle name="Comma 3 5 12 2" xfId="1798"/>
    <cellStyle name="Comma 3 5 12 2 2" xfId="4561"/>
    <cellStyle name="Comma 3 5 12 2 2 2" xfId="14443"/>
    <cellStyle name="Comma 3 5 12 2 2 3" xfId="24363"/>
    <cellStyle name="Comma 3 5 12 2 2 4" xfId="45403"/>
    <cellStyle name="Comma 3 5 12 2 3" xfId="7027"/>
    <cellStyle name="Comma 3 5 12 2 3 2" xfId="16909"/>
    <cellStyle name="Comma 3 5 12 2 3 3" xfId="26829"/>
    <cellStyle name="Comma 3 5 12 2 3 4" xfId="47869"/>
    <cellStyle name="Comma 3 5 12 2 4" xfId="9497"/>
    <cellStyle name="Comma 3 5 12 2 4 2" xfId="19379"/>
    <cellStyle name="Comma 3 5 12 2 4 3" xfId="29299"/>
    <cellStyle name="Comma 3 5 12 2 4 4" xfId="50339"/>
    <cellStyle name="Comma 3 5 12 2 5" xfId="11975"/>
    <cellStyle name="Comma 3 5 12 2 5 2" xfId="42935"/>
    <cellStyle name="Comma 3 5 12 2 6" xfId="21895"/>
    <cellStyle name="Comma 3 5 12 2 7" xfId="34776"/>
    <cellStyle name="Comma 3 5 12 2 8" xfId="40241"/>
    <cellStyle name="Comma 3 5 12 3" xfId="2866"/>
    <cellStyle name="Comma 3 5 12 3 2" xfId="5334"/>
    <cellStyle name="Comma 3 5 12 3 2 2" xfId="15216"/>
    <cellStyle name="Comma 3 5 12 3 2 3" xfId="25136"/>
    <cellStyle name="Comma 3 5 12 3 2 4" xfId="46176"/>
    <cellStyle name="Comma 3 5 12 3 3" xfId="7800"/>
    <cellStyle name="Comma 3 5 12 3 3 2" xfId="17682"/>
    <cellStyle name="Comma 3 5 12 3 3 3" xfId="27602"/>
    <cellStyle name="Comma 3 5 12 3 3 4" xfId="48642"/>
    <cellStyle name="Comma 3 5 12 3 4" xfId="10270"/>
    <cellStyle name="Comma 3 5 12 3 4 2" xfId="20152"/>
    <cellStyle name="Comma 3 5 12 3 4 3" xfId="30072"/>
    <cellStyle name="Comma 3 5 12 3 4 4" xfId="51112"/>
    <cellStyle name="Comma 3 5 12 3 5" xfId="12748"/>
    <cellStyle name="Comma 3 5 12 3 5 2" xfId="43708"/>
    <cellStyle name="Comma 3 5 12 3 6" xfId="22668"/>
    <cellStyle name="Comma 3 5 12 3 7" xfId="35550"/>
    <cellStyle name="Comma 3 5 12 3 8" xfId="41014"/>
    <cellStyle name="Comma 3 5 12 4" xfId="3971"/>
    <cellStyle name="Comma 3 5 12 4 2" xfId="13853"/>
    <cellStyle name="Comma 3 5 12 4 2 2" xfId="44813"/>
    <cellStyle name="Comma 3 5 12 4 3" xfId="23773"/>
    <cellStyle name="Comma 3 5 12 4 4" xfId="33633"/>
    <cellStyle name="Comma 3 5 12 4 5" xfId="39098"/>
    <cellStyle name="Comma 3 5 12 5" xfId="5884"/>
    <cellStyle name="Comma 3 5 12 5 2" xfId="15766"/>
    <cellStyle name="Comma 3 5 12 5 3" xfId="25686"/>
    <cellStyle name="Comma 3 5 12 5 4" xfId="46726"/>
    <cellStyle name="Comma 3 5 12 6" xfId="8354"/>
    <cellStyle name="Comma 3 5 12 6 2" xfId="18236"/>
    <cellStyle name="Comma 3 5 12 6 3" xfId="28156"/>
    <cellStyle name="Comma 3 5 12 6 4" xfId="49196"/>
    <cellStyle name="Comma 3 5 12 7" xfId="10832"/>
    <cellStyle name="Comma 3 5 12 7 2" xfId="41792"/>
    <cellStyle name="Comma 3 5 12 8" xfId="20752"/>
    <cellStyle name="Comma 3 5 12 9" xfId="32205"/>
    <cellStyle name="Comma 3 5 13" xfId="728"/>
    <cellStyle name="Comma 3 5 13 10" xfId="39171"/>
    <cellStyle name="Comma 3 5 13 2" xfId="1871"/>
    <cellStyle name="Comma 3 5 13 2 2" xfId="4634"/>
    <cellStyle name="Comma 3 5 13 2 2 2" xfId="14516"/>
    <cellStyle name="Comma 3 5 13 2 2 3" xfId="24436"/>
    <cellStyle name="Comma 3 5 13 2 2 4" xfId="45476"/>
    <cellStyle name="Comma 3 5 13 2 3" xfId="7100"/>
    <cellStyle name="Comma 3 5 13 2 3 2" xfId="16982"/>
    <cellStyle name="Comma 3 5 13 2 3 3" xfId="26902"/>
    <cellStyle name="Comma 3 5 13 2 3 4" xfId="47942"/>
    <cellStyle name="Comma 3 5 13 2 4" xfId="9570"/>
    <cellStyle name="Comma 3 5 13 2 4 2" xfId="19452"/>
    <cellStyle name="Comma 3 5 13 2 4 3" xfId="29372"/>
    <cellStyle name="Comma 3 5 13 2 4 4" xfId="50412"/>
    <cellStyle name="Comma 3 5 13 2 5" xfId="12048"/>
    <cellStyle name="Comma 3 5 13 2 5 2" xfId="43008"/>
    <cellStyle name="Comma 3 5 13 2 6" xfId="21968"/>
    <cellStyle name="Comma 3 5 13 2 7" xfId="34849"/>
    <cellStyle name="Comma 3 5 13 2 8" xfId="40314"/>
    <cellStyle name="Comma 3 5 13 3" xfId="2939"/>
    <cellStyle name="Comma 3 5 13 3 2" xfId="5407"/>
    <cellStyle name="Comma 3 5 13 3 2 2" xfId="15289"/>
    <cellStyle name="Comma 3 5 13 3 2 3" xfId="25209"/>
    <cellStyle name="Comma 3 5 13 3 2 4" xfId="46249"/>
    <cellStyle name="Comma 3 5 13 3 3" xfId="7873"/>
    <cellStyle name="Comma 3 5 13 3 3 2" xfId="17755"/>
    <cellStyle name="Comma 3 5 13 3 3 3" xfId="27675"/>
    <cellStyle name="Comma 3 5 13 3 3 4" xfId="48715"/>
    <cellStyle name="Comma 3 5 13 3 4" xfId="10343"/>
    <cellStyle name="Comma 3 5 13 3 4 2" xfId="20225"/>
    <cellStyle name="Comma 3 5 13 3 4 3" xfId="30145"/>
    <cellStyle name="Comma 3 5 13 3 4 4" xfId="51185"/>
    <cellStyle name="Comma 3 5 13 3 5" xfId="12821"/>
    <cellStyle name="Comma 3 5 13 3 5 2" xfId="43781"/>
    <cellStyle name="Comma 3 5 13 3 6" xfId="22741"/>
    <cellStyle name="Comma 3 5 13 3 7" xfId="35623"/>
    <cellStyle name="Comma 3 5 13 3 8" xfId="41087"/>
    <cellStyle name="Comma 3 5 13 4" xfId="4062"/>
    <cellStyle name="Comma 3 5 13 4 2" xfId="13944"/>
    <cellStyle name="Comma 3 5 13 4 3" xfId="23864"/>
    <cellStyle name="Comma 3 5 13 4 4" xfId="44904"/>
    <cellStyle name="Comma 3 5 13 5" xfId="5957"/>
    <cellStyle name="Comma 3 5 13 5 2" xfId="15839"/>
    <cellStyle name="Comma 3 5 13 5 3" xfId="25759"/>
    <cellStyle name="Comma 3 5 13 5 4" xfId="46799"/>
    <cellStyle name="Comma 3 5 13 6" xfId="8427"/>
    <cellStyle name="Comma 3 5 13 6 2" xfId="18309"/>
    <cellStyle name="Comma 3 5 13 6 3" xfId="28229"/>
    <cellStyle name="Comma 3 5 13 6 4" xfId="49269"/>
    <cellStyle name="Comma 3 5 13 7" xfId="10905"/>
    <cellStyle name="Comma 3 5 13 7 2" xfId="41865"/>
    <cellStyle name="Comma 3 5 13 8" xfId="20825"/>
    <cellStyle name="Comma 3 5 13 9" xfId="33706"/>
    <cellStyle name="Comma 3 5 14" xfId="1367"/>
    <cellStyle name="Comma 3 5 14 2" xfId="4130"/>
    <cellStyle name="Comma 3 5 14 2 2" xfId="14012"/>
    <cellStyle name="Comma 3 5 14 2 3" xfId="23932"/>
    <cellStyle name="Comma 3 5 14 2 4" xfId="44972"/>
    <cellStyle name="Comma 3 5 14 3" xfId="6596"/>
    <cellStyle name="Comma 3 5 14 3 2" xfId="16478"/>
    <cellStyle name="Comma 3 5 14 3 3" xfId="26398"/>
    <cellStyle name="Comma 3 5 14 3 4" xfId="47438"/>
    <cellStyle name="Comma 3 5 14 4" xfId="9066"/>
    <cellStyle name="Comma 3 5 14 4 2" xfId="18948"/>
    <cellStyle name="Comma 3 5 14 4 3" xfId="28868"/>
    <cellStyle name="Comma 3 5 14 4 4" xfId="49908"/>
    <cellStyle name="Comma 3 5 14 5" xfId="11544"/>
    <cellStyle name="Comma 3 5 14 5 2" xfId="42504"/>
    <cellStyle name="Comma 3 5 14 6" xfId="21464"/>
    <cellStyle name="Comma 3 5 14 7" xfId="34345"/>
    <cellStyle name="Comma 3 5 14 8" xfId="39810"/>
    <cellStyle name="Comma 3 5 15" xfId="2435"/>
    <cellStyle name="Comma 3 5 15 2" xfId="4903"/>
    <cellStyle name="Comma 3 5 15 2 2" xfId="14785"/>
    <cellStyle name="Comma 3 5 15 2 3" xfId="24705"/>
    <cellStyle name="Comma 3 5 15 2 4" xfId="45745"/>
    <cellStyle name="Comma 3 5 15 3" xfId="7369"/>
    <cellStyle name="Comma 3 5 15 3 2" xfId="17251"/>
    <cellStyle name="Comma 3 5 15 3 3" xfId="27171"/>
    <cellStyle name="Comma 3 5 15 3 4" xfId="48211"/>
    <cellStyle name="Comma 3 5 15 4" xfId="9839"/>
    <cellStyle name="Comma 3 5 15 4 2" xfId="19721"/>
    <cellStyle name="Comma 3 5 15 4 3" xfId="29641"/>
    <cellStyle name="Comma 3 5 15 4 4" xfId="50681"/>
    <cellStyle name="Comma 3 5 15 5" xfId="12317"/>
    <cellStyle name="Comma 3 5 15 5 2" xfId="43277"/>
    <cellStyle name="Comma 3 5 15 6" xfId="22237"/>
    <cellStyle name="Comma 3 5 15 7" xfId="35119"/>
    <cellStyle name="Comma 3 5 15 8" xfId="40583"/>
    <cellStyle name="Comma 3 5 16" xfId="2986"/>
    <cellStyle name="Comma 3 5 16 2" xfId="12868"/>
    <cellStyle name="Comma 3 5 16 2 2" xfId="43828"/>
    <cellStyle name="Comma 3 5 16 3" xfId="22788"/>
    <cellStyle name="Comma 3 5 16 4" xfId="33201"/>
    <cellStyle name="Comma 3 5 16 5" xfId="38667"/>
    <cellStyle name="Comma 3 5 17" xfId="5453"/>
    <cellStyle name="Comma 3 5 17 2" xfId="15335"/>
    <cellStyle name="Comma 3 5 17 2 2" xfId="46295"/>
    <cellStyle name="Comma 3 5 17 3" xfId="25255"/>
    <cellStyle name="Comma 3 5 17 4" xfId="41125"/>
    <cellStyle name="Comma 3 5 18" xfId="7923"/>
    <cellStyle name="Comma 3 5 18 2" xfId="17805"/>
    <cellStyle name="Comma 3 5 18 3" xfId="27725"/>
    <cellStyle name="Comma 3 5 18 4" xfId="48765"/>
    <cellStyle name="Comma 3 5 19" xfId="10401"/>
    <cellStyle name="Comma 3 5 19 2" xfId="41361"/>
    <cellStyle name="Comma 3 5 2" xfId="183"/>
    <cellStyle name="Comma 3 5 2 10" xfId="10486"/>
    <cellStyle name="Comma 3 5 2 10 2" xfId="41446"/>
    <cellStyle name="Comma 3 5 2 11" xfId="20406"/>
    <cellStyle name="Comma 3 5 2 12" xfId="30248"/>
    <cellStyle name="Comma 3 5 2 13" xfId="35714"/>
    <cellStyle name="Comma 3 5 2 14" xfId="51333"/>
    <cellStyle name="Comma 3 5 2 15" xfId="52005"/>
    <cellStyle name="Comma 3 5 2 2" xfId="859"/>
    <cellStyle name="Comma 3 5 2 2 10" xfId="52229"/>
    <cellStyle name="Comma 3 5 2 2 2" xfId="3305"/>
    <cellStyle name="Comma 3 5 2 2 2 2" xfId="13187"/>
    <cellStyle name="Comma 3 5 2 2 2 2 2" xfId="44147"/>
    <cellStyle name="Comma 3 5 2 2 2 3" xfId="23107"/>
    <cellStyle name="Comma 3 5 2 2 2 4" xfId="31524"/>
    <cellStyle name="Comma 3 5 2 2 2 5" xfId="36990"/>
    <cellStyle name="Comma 3 5 2 2 3" xfId="6088"/>
    <cellStyle name="Comma 3 5 2 2 3 2" xfId="15970"/>
    <cellStyle name="Comma 3 5 2 2 3 2 2" xfId="46930"/>
    <cellStyle name="Comma 3 5 2 2 3 3" xfId="25890"/>
    <cellStyle name="Comma 3 5 2 2 3 4" xfId="32524"/>
    <cellStyle name="Comma 3 5 2 2 3 5" xfId="37990"/>
    <cellStyle name="Comma 3 5 2 2 4" xfId="8558"/>
    <cellStyle name="Comma 3 5 2 2 4 2" xfId="18440"/>
    <cellStyle name="Comma 3 5 2 2 4 2 2" xfId="49400"/>
    <cellStyle name="Comma 3 5 2 2 4 3" xfId="28360"/>
    <cellStyle name="Comma 3 5 2 2 4 4" xfId="33837"/>
    <cellStyle name="Comma 3 5 2 2 4 5" xfId="39302"/>
    <cellStyle name="Comma 3 5 2 2 5" xfId="11036"/>
    <cellStyle name="Comma 3 5 2 2 5 2" xfId="41996"/>
    <cellStyle name="Comma 3 5 2 2 6" xfId="20956"/>
    <cellStyle name="Comma 3 5 2 2 7" xfId="30522"/>
    <cellStyle name="Comma 3 5 2 2 8" xfId="35988"/>
    <cellStyle name="Comma 3 5 2 2 9" xfId="51558"/>
    <cellStyle name="Comma 3 5 2 3" xfId="860"/>
    <cellStyle name="Comma 3 5 2 3 10" xfId="52453"/>
    <cellStyle name="Comma 3 5 2 3 2" xfId="3542"/>
    <cellStyle name="Comma 3 5 2 3 2 2" xfId="13424"/>
    <cellStyle name="Comma 3 5 2 3 2 2 2" xfId="44384"/>
    <cellStyle name="Comma 3 5 2 3 2 3" xfId="23344"/>
    <cellStyle name="Comma 3 5 2 3 2 4" xfId="31761"/>
    <cellStyle name="Comma 3 5 2 3 2 5" xfId="37227"/>
    <cellStyle name="Comma 3 5 2 3 3" xfId="6089"/>
    <cellStyle name="Comma 3 5 2 3 3 2" xfId="15971"/>
    <cellStyle name="Comma 3 5 2 3 3 2 2" xfId="46931"/>
    <cellStyle name="Comma 3 5 2 3 3 3" xfId="25891"/>
    <cellStyle name="Comma 3 5 2 3 3 4" xfId="32761"/>
    <cellStyle name="Comma 3 5 2 3 3 5" xfId="38227"/>
    <cellStyle name="Comma 3 5 2 3 4" xfId="8559"/>
    <cellStyle name="Comma 3 5 2 3 4 2" xfId="18441"/>
    <cellStyle name="Comma 3 5 2 3 4 2 2" xfId="49401"/>
    <cellStyle name="Comma 3 5 2 3 4 3" xfId="28361"/>
    <cellStyle name="Comma 3 5 2 3 4 4" xfId="33838"/>
    <cellStyle name="Comma 3 5 2 3 4 5" xfId="39303"/>
    <cellStyle name="Comma 3 5 2 3 5" xfId="11037"/>
    <cellStyle name="Comma 3 5 2 3 5 2" xfId="41997"/>
    <cellStyle name="Comma 3 5 2 3 6" xfId="20957"/>
    <cellStyle name="Comma 3 5 2 3 7" xfId="30759"/>
    <cellStyle name="Comma 3 5 2 3 8" xfId="36225"/>
    <cellStyle name="Comma 3 5 2 3 9" xfId="51783"/>
    <cellStyle name="Comma 3 5 2 4" xfId="861"/>
    <cellStyle name="Comma 3 5 2 4 2" xfId="3784"/>
    <cellStyle name="Comma 3 5 2 4 2 2" xfId="13666"/>
    <cellStyle name="Comma 3 5 2 4 2 2 2" xfId="44626"/>
    <cellStyle name="Comma 3 5 2 4 2 3" xfId="23586"/>
    <cellStyle name="Comma 3 5 2 4 2 4" xfId="32003"/>
    <cellStyle name="Comma 3 5 2 4 2 5" xfId="37469"/>
    <cellStyle name="Comma 3 5 2 4 3" xfId="6090"/>
    <cellStyle name="Comma 3 5 2 4 3 2" xfId="15972"/>
    <cellStyle name="Comma 3 5 2 4 3 2 2" xfId="46932"/>
    <cellStyle name="Comma 3 5 2 4 3 3" xfId="25892"/>
    <cellStyle name="Comma 3 5 2 4 3 4" xfId="33003"/>
    <cellStyle name="Comma 3 5 2 4 3 5" xfId="38469"/>
    <cellStyle name="Comma 3 5 2 4 4" xfId="8560"/>
    <cellStyle name="Comma 3 5 2 4 4 2" xfId="18442"/>
    <cellStyle name="Comma 3 5 2 4 4 2 2" xfId="49402"/>
    <cellStyle name="Comma 3 5 2 4 4 3" xfId="28362"/>
    <cellStyle name="Comma 3 5 2 4 4 4" xfId="33839"/>
    <cellStyle name="Comma 3 5 2 4 4 5" xfId="39304"/>
    <cellStyle name="Comma 3 5 2 4 5" xfId="11038"/>
    <cellStyle name="Comma 3 5 2 4 5 2" xfId="41998"/>
    <cellStyle name="Comma 3 5 2 4 6" xfId="20958"/>
    <cellStyle name="Comma 3 5 2 4 7" xfId="31001"/>
    <cellStyle name="Comma 3 5 2 4 8" xfId="36467"/>
    <cellStyle name="Comma 3 5 2 5" xfId="1452"/>
    <cellStyle name="Comma 3 5 2 5 2" xfId="4215"/>
    <cellStyle name="Comma 3 5 2 5 2 2" xfId="14097"/>
    <cellStyle name="Comma 3 5 2 5 2 2 2" xfId="45057"/>
    <cellStyle name="Comma 3 5 2 5 2 3" xfId="24017"/>
    <cellStyle name="Comma 3 5 2 5 2 4" xfId="34430"/>
    <cellStyle name="Comma 3 5 2 5 2 5" xfId="39895"/>
    <cellStyle name="Comma 3 5 2 5 3" xfId="6681"/>
    <cellStyle name="Comma 3 5 2 5 3 2" xfId="16563"/>
    <cellStyle name="Comma 3 5 2 5 3 3" xfId="26483"/>
    <cellStyle name="Comma 3 5 2 5 3 4" xfId="47523"/>
    <cellStyle name="Comma 3 5 2 5 4" xfId="9151"/>
    <cellStyle name="Comma 3 5 2 5 4 2" xfId="19033"/>
    <cellStyle name="Comma 3 5 2 5 4 3" xfId="28953"/>
    <cellStyle name="Comma 3 5 2 5 4 4" xfId="49993"/>
    <cellStyle name="Comma 3 5 2 5 5" xfId="11629"/>
    <cellStyle name="Comma 3 5 2 5 5 2" xfId="42589"/>
    <cellStyle name="Comma 3 5 2 5 6" xfId="21549"/>
    <cellStyle name="Comma 3 5 2 5 7" xfId="31250"/>
    <cellStyle name="Comma 3 5 2 5 8" xfId="36716"/>
    <cellStyle name="Comma 3 5 2 6" xfId="2520"/>
    <cellStyle name="Comma 3 5 2 6 2" xfId="4988"/>
    <cellStyle name="Comma 3 5 2 6 2 2" xfId="14870"/>
    <cellStyle name="Comma 3 5 2 6 2 2 2" xfId="45830"/>
    <cellStyle name="Comma 3 5 2 6 2 3" xfId="24790"/>
    <cellStyle name="Comma 3 5 2 6 2 4" xfId="35204"/>
    <cellStyle name="Comma 3 5 2 6 2 5" xfId="40668"/>
    <cellStyle name="Comma 3 5 2 6 3" xfId="7454"/>
    <cellStyle name="Comma 3 5 2 6 3 2" xfId="17336"/>
    <cellStyle name="Comma 3 5 2 6 3 3" xfId="27256"/>
    <cellStyle name="Comma 3 5 2 6 3 4" xfId="48296"/>
    <cellStyle name="Comma 3 5 2 6 4" xfId="9924"/>
    <cellStyle name="Comma 3 5 2 6 4 2" xfId="19806"/>
    <cellStyle name="Comma 3 5 2 6 4 3" xfId="29726"/>
    <cellStyle name="Comma 3 5 2 6 4 4" xfId="50766"/>
    <cellStyle name="Comma 3 5 2 6 5" xfId="12402"/>
    <cellStyle name="Comma 3 5 2 6 5 2" xfId="43362"/>
    <cellStyle name="Comma 3 5 2 6 6" xfId="22322"/>
    <cellStyle name="Comma 3 5 2 6 7" xfId="32250"/>
    <cellStyle name="Comma 3 5 2 6 8" xfId="37716"/>
    <cellStyle name="Comma 3 5 2 7" xfId="3031"/>
    <cellStyle name="Comma 3 5 2 7 2" xfId="12913"/>
    <cellStyle name="Comma 3 5 2 7 2 2" xfId="43873"/>
    <cellStyle name="Comma 3 5 2 7 3" xfId="22833"/>
    <cellStyle name="Comma 3 5 2 7 4" xfId="33286"/>
    <cellStyle name="Comma 3 5 2 7 5" xfId="38752"/>
    <cellStyle name="Comma 3 5 2 8" xfId="5538"/>
    <cellStyle name="Comma 3 5 2 8 2" xfId="15420"/>
    <cellStyle name="Comma 3 5 2 8 2 2" xfId="46380"/>
    <cellStyle name="Comma 3 5 2 8 3" xfId="25340"/>
    <cellStyle name="Comma 3 5 2 8 4" xfId="41225"/>
    <cellStyle name="Comma 3 5 2 9" xfId="8008"/>
    <cellStyle name="Comma 3 5 2 9 2" xfId="17890"/>
    <cellStyle name="Comma 3 5 2 9 3" xfId="27810"/>
    <cellStyle name="Comma 3 5 2 9 4" xfId="48850"/>
    <cellStyle name="Comma 3 5 20" xfId="20321"/>
    <cellStyle name="Comma 3 5 21" xfId="30203"/>
    <cellStyle name="Comma 3 5 22" xfId="35669"/>
    <cellStyle name="Comma 3 5 23" xfId="51235"/>
    <cellStyle name="Comma 3 5 24" xfId="51907"/>
    <cellStyle name="Comma 3 5 3" xfId="227"/>
    <cellStyle name="Comma 3 5 3 10" xfId="10530"/>
    <cellStyle name="Comma 3 5 3 10 2" xfId="41490"/>
    <cellStyle name="Comma 3 5 3 11" xfId="20450"/>
    <cellStyle name="Comma 3 5 3 12" xfId="30292"/>
    <cellStyle name="Comma 3 5 3 13" xfId="35758"/>
    <cellStyle name="Comma 3 5 3 14" xfId="51369"/>
    <cellStyle name="Comma 3 5 3 15" xfId="52041"/>
    <cellStyle name="Comma 3 5 3 2" xfId="862"/>
    <cellStyle name="Comma 3 5 3 2 10" xfId="52265"/>
    <cellStyle name="Comma 3 5 3 2 2" xfId="3349"/>
    <cellStyle name="Comma 3 5 3 2 2 2" xfId="13231"/>
    <cellStyle name="Comma 3 5 3 2 2 2 2" xfId="44191"/>
    <cellStyle name="Comma 3 5 3 2 2 3" xfId="23151"/>
    <cellStyle name="Comma 3 5 3 2 2 4" xfId="31568"/>
    <cellStyle name="Comma 3 5 3 2 2 5" xfId="37034"/>
    <cellStyle name="Comma 3 5 3 2 3" xfId="6091"/>
    <cellStyle name="Comma 3 5 3 2 3 2" xfId="15973"/>
    <cellStyle name="Comma 3 5 3 2 3 2 2" xfId="46933"/>
    <cellStyle name="Comma 3 5 3 2 3 3" xfId="25893"/>
    <cellStyle name="Comma 3 5 3 2 3 4" xfId="32568"/>
    <cellStyle name="Comma 3 5 3 2 3 5" xfId="38034"/>
    <cellStyle name="Comma 3 5 3 2 4" xfId="8561"/>
    <cellStyle name="Comma 3 5 3 2 4 2" xfId="18443"/>
    <cellStyle name="Comma 3 5 3 2 4 2 2" xfId="49403"/>
    <cellStyle name="Comma 3 5 3 2 4 3" xfId="28363"/>
    <cellStyle name="Comma 3 5 3 2 4 4" xfId="33840"/>
    <cellStyle name="Comma 3 5 3 2 4 5" xfId="39305"/>
    <cellStyle name="Comma 3 5 3 2 5" xfId="11039"/>
    <cellStyle name="Comma 3 5 3 2 5 2" xfId="41999"/>
    <cellStyle name="Comma 3 5 3 2 6" xfId="20959"/>
    <cellStyle name="Comma 3 5 3 2 7" xfId="30566"/>
    <cellStyle name="Comma 3 5 3 2 8" xfId="36032"/>
    <cellStyle name="Comma 3 5 3 2 9" xfId="51594"/>
    <cellStyle name="Comma 3 5 3 3" xfId="863"/>
    <cellStyle name="Comma 3 5 3 3 10" xfId="52489"/>
    <cellStyle name="Comma 3 5 3 3 2" xfId="3586"/>
    <cellStyle name="Comma 3 5 3 3 2 2" xfId="13468"/>
    <cellStyle name="Comma 3 5 3 3 2 2 2" xfId="44428"/>
    <cellStyle name="Comma 3 5 3 3 2 3" xfId="23388"/>
    <cellStyle name="Comma 3 5 3 3 2 4" xfId="31805"/>
    <cellStyle name="Comma 3 5 3 3 2 5" xfId="37271"/>
    <cellStyle name="Comma 3 5 3 3 3" xfId="6092"/>
    <cellStyle name="Comma 3 5 3 3 3 2" xfId="15974"/>
    <cellStyle name="Comma 3 5 3 3 3 2 2" xfId="46934"/>
    <cellStyle name="Comma 3 5 3 3 3 3" xfId="25894"/>
    <cellStyle name="Comma 3 5 3 3 3 4" xfId="32805"/>
    <cellStyle name="Comma 3 5 3 3 3 5" xfId="38271"/>
    <cellStyle name="Comma 3 5 3 3 4" xfId="8562"/>
    <cellStyle name="Comma 3 5 3 3 4 2" xfId="18444"/>
    <cellStyle name="Comma 3 5 3 3 4 2 2" xfId="49404"/>
    <cellStyle name="Comma 3 5 3 3 4 3" xfId="28364"/>
    <cellStyle name="Comma 3 5 3 3 4 4" xfId="33841"/>
    <cellStyle name="Comma 3 5 3 3 4 5" xfId="39306"/>
    <cellStyle name="Comma 3 5 3 3 5" xfId="11040"/>
    <cellStyle name="Comma 3 5 3 3 5 2" xfId="42000"/>
    <cellStyle name="Comma 3 5 3 3 6" xfId="20960"/>
    <cellStyle name="Comma 3 5 3 3 7" xfId="30803"/>
    <cellStyle name="Comma 3 5 3 3 8" xfId="36269"/>
    <cellStyle name="Comma 3 5 3 3 9" xfId="51819"/>
    <cellStyle name="Comma 3 5 3 4" xfId="864"/>
    <cellStyle name="Comma 3 5 3 4 2" xfId="3828"/>
    <cellStyle name="Comma 3 5 3 4 2 2" xfId="13710"/>
    <cellStyle name="Comma 3 5 3 4 2 2 2" xfId="44670"/>
    <cellStyle name="Comma 3 5 3 4 2 3" xfId="23630"/>
    <cellStyle name="Comma 3 5 3 4 2 4" xfId="32047"/>
    <cellStyle name="Comma 3 5 3 4 2 5" xfId="37513"/>
    <cellStyle name="Comma 3 5 3 4 3" xfId="6093"/>
    <cellStyle name="Comma 3 5 3 4 3 2" xfId="15975"/>
    <cellStyle name="Comma 3 5 3 4 3 2 2" xfId="46935"/>
    <cellStyle name="Comma 3 5 3 4 3 3" xfId="25895"/>
    <cellStyle name="Comma 3 5 3 4 3 4" xfId="33047"/>
    <cellStyle name="Comma 3 5 3 4 3 5" xfId="38513"/>
    <cellStyle name="Comma 3 5 3 4 4" xfId="8563"/>
    <cellStyle name="Comma 3 5 3 4 4 2" xfId="18445"/>
    <cellStyle name="Comma 3 5 3 4 4 2 2" xfId="49405"/>
    <cellStyle name="Comma 3 5 3 4 4 3" xfId="28365"/>
    <cellStyle name="Comma 3 5 3 4 4 4" xfId="33842"/>
    <cellStyle name="Comma 3 5 3 4 4 5" xfId="39307"/>
    <cellStyle name="Comma 3 5 3 4 5" xfId="11041"/>
    <cellStyle name="Comma 3 5 3 4 5 2" xfId="42001"/>
    <cellStyle name="Comma 3 5 3 4 6" xfId="20961"/>
    <cellStyle name="Comma 3 5 3 4 7" xfId="31045"/>
    <cellStyle name="Comma 3 5 3 4 8" xfId="36511"/>
    <cellStyle name="Comma 3 5 3 5" xfId="1496"/>
    <cellStyle name="Comma 3 5 3 5 2" xfId="4259"/>
    <cellStyle name="Comma 3 5 3 5 2 2" xfId="14141"/>
    <cellStyle name="Comma 3 5 3 5 2 2 2" xfId="45101"/>
    <cellStyle name="Comma 3 5 3 5 2 3" xfId="24061"/>
    <cellStyle name="Comma 3 5 3 5 2 4" xfId="34474"/>
    <cellStyle name="Comma 3 5 3 5 2 5" xfId="39939"/>
    <cellStyle name="Comma 3 5 3 5 3" xfId="6725"/>
    <cellStyle name="Comma 3 5 3 5 3 2" xfId="16607"/>
    <cellStyle name="Comma 3 5 3 5 3 3" xfId="26527"/>
    <cellStyle name="Comma 3 5 3 5 3 4" xfId="47567"/>
    <cellStyle name="Comma 3 5 3 5 4" xfId="9195"/>
    <cellStyle name="Comma 3 5 3 5 4 2" xfId="19077"/>
    <cellStyle name="Comma 3 5 3 5 4 3" xfId="28997"/>
    <cellStyle name="Comma 3 5 3 5 4 4" xfId="50037"/>
    <cellStyle name="Comma 3 5 3 5 5" xfId="11673"/>
    <cellStyle name="Comma 3 5 3 5 5 2" xfId="42633"/>
    <cellStyle name="Comma 3 5 3 5 6" xfId="21593"/>
    <cellStyle name="Comma 3 5 3 5 7" xfId="31294"/>
    <cellStyle name="Comma 3 5 3 5 8" xfId="36760"/>
    <cellStyle name="Comma 3 5 3 6" xfId="2564"/>
    <cellStyle name="Comma 3 5 3 6 2" xfId="5032"/>
    <cellStyle name="Comma 3 5 3 6 2 2" xfId="14914"/>
    <cellStyle name="Comma 3 5 3 6 2 2 2" xfId="45874"/>
    <cellStyle name="Comma 3 5 3 6 2 3" xfId="24834"/>
    <cellStyle name="Comma 3 5 3 6 2 4" xfId="35248"/>
    <cellStyle name="Comma 3 5 3 6 2 5" xfId="40712"/>
    <cellStyle name="Comma 3 5 3 6 3" xfId="7498"/>
    <cellStyle name="Comma 3 5 3 6 3 2" xfId="17380"/>
    <cellStyle name="Comma 3 5 3 6 3 3" xfId="27300"/>
    <cellStyle name="Comma 3 5 3 6 3 4" xfId="48340"/>
    <cellStyle name="Comma 3 5 3 6 4" xfId="9968"/>
    <cellStyle name="Comma 3 5 3 6 4 2" xfId="19850"/>
    <cellStyle name="Comma 3 5 3 6 4 3" xfId="29770"/>
    <cellStyle name="Comma 3 5 3 6 4 4" xfId="50810"/>
    <cellStyle name="Comma 3 5 3 6 5" xfId="12446"/>
    <cellStyle name="Comma 3 5 3 6 5 2" xfId="43406"/>
    <cellStyle name="Comma 3 5 3 6 6" xfId="22366"/>
    <cellStyle name="Comma 3 5 3 6 7" xfId="32294"/>
    <cellStyle name="Comma 3 5 3 6 8" xfId="37760"/>
    <cellStyle name="Comma 3 5 3 7" xfId="3075"/>
    <cellStyle name="Comma 3 5 3 7 2" xfId="12957"/>
    <cellStyle name="Comma 3 5 3 7 2 2" xfId="43917"/>
    <cellStyle name="Comma 3 5 3 7 3" xfId="22877"/>
    <cellStyle name="Comma 3 5 3 7 4" xfId="33330"/>
    <cellStyle name="Comma 3 5 3 7 5" xfId="38796"/>
    <cellStyle name="Comma 3 5 3 8" xfId="5582"/>
    <cellStyle name="Comma 3 5 3 8 2" xfId="15464"/>
    <cellStyle name="Comma 3 5 3 8 2 2" xfId="46424"/>
    <cellStyle name="Comma 3 5 3 8 3" xfId="25384"/>
    <cellStyle name="Comma 3 5 3 8 4" xfId="41261"/>
    <cellStyle name="Comma 3 5 3 9" xfId="8052"/>
    <cellStyle name="Comma 3 5 3 9 2" xfId="17934"/>
    <cellStyle name="Comma 3 5 3 9 3" xfId="27854"/>
    <cellStyle name="Comma 3 5 3 9 4" xfId="48894"/>
    <cellStyle name="Comma 3 5 4" xfId="264"/>
    <cellStyle name="Comma 3 5 4 10" xfId="10567"/>
    <cellStyle name="Comma 3 5 4 10 2" xfId="41527"/>
    <cellStyle name="Comma 3 5 4 11" xfId="20487"/>
    <cellStyle name="Comma 3 5 4 12" xfId="30329"/>
    <cellStyle name="Comma 3 5 4 13" xfId="35795"/>
    <cellStyle name="Comma 3 5 4 14" xfId="51297"/>
    <cellStyle name="Comma 3 5 4 15" xfId="51969"/>
    <cellStyle name="Comma 3 5 4 2" xfId="865"/>
    <cellStyle name="Comma 3 5 4 2 10" xfId="52193"/>
    <cellStyle name="Comma 3 5 4 2 2" xfId="3386"/>
    <cellStyle name="Comma 3 5 4 2 2 2" xfId="13268"/>
    <cellStyle name="Comma 3 5 4 2 2 2 2" xfId="44228"/>
    <cellStyle name="Comma 3 5 4 2 2 3" xfId="23188"/>
    <cellStyle name="Comma 3 5 4 2 2 4" xfId="31605"/>
    <cellStyle name="Comma 3 5 4 2 2 5" xfId="37071"/>
    <cellStyle name="Comma 3 5 4 2 3" xfId="6094"/>
    <cellStyle name="Comma 3 5 4 2 3 2" xfId="15976"/>
    <cellStyle name="Comma 3 5 4 2 3 2 2" xfId="46936"/>
    <cellStyle name="Comma 3 5 4 2 3 3" xfId="25896"/>
    <cellStyle name="Comma 3 5 4 2 3 4" xfId="32605"/>
    <cellStyle name="Comma 3 5 4 2 3 5" xfId="38071"/>
    <cellStyle name="Comma 3 5 4 2 4" xfId="8564"/>
    <cellStyle name="Comma 3 5 4 2 4 2" xfId="18446"/>
    <cellStyle name="Comma 3 5 4 2 4 2 2" xfId="49406"/>
    <cellStyle name="Comma 3 5 4 2 4 3" xfId="28366"/>
    <cellStyle name="Comma 3 5 4 2 4 4" xfId="33843"/>
    <cellStyle name="Comma 3 5 4 2 4 5" xfId="39308"/>
    <cellStyle name="Comma 3 5 4 2 5" xfId="11042"/>
    <cellStyle name="Comma 3 5 4 2 5 2" xfId="42002"/>
    <cellStyle name="Comma 3 5 4 2 6" xfId="20962"/>
    <cellStyle name="Comma 3 5 4 2 7" xfId="30603"/>
    <cellStyle name="Comma 3 5 4 2 8" xfId="36069"/>
    <cellStyle name="Comma 3 5 4 2 9" xfId="51522"/>
    <cellStyle name="Comma 3 5 4 3" xfId="866"/>
    <cellStyle name="Comma 3 5 4 3 10" xfId="52417"/>
    <cellStyle name="Comma 3 5 4 3 2" xfId="3623"/>
    <cellStyle name="Comma 3 5 4 3 2 2" xfId="13505"/>
    <cellStyle name="Comma 3 5 4 3 2 2 2" xfId="44465"/>
    <cellStyle name="Comma 3 5 4 3 2 3" xfId="23425"/>
    <cellStyle name="Comma 3 5 4 3 2 4" xfId="31842"/>
    <cellStyle name="Comma 3 5 4 3 2 5" xfId="37308"/>
    <cellStyle name="Comma 3 5 4 3 3" xfId="6095"/>
    <cellStyle name="Comma 3 5 4 3 3 2" xfId="15977"/>
    <cellStyle name="Comma 3 5 4 3 3 2 2" xfId="46937"/>
    <cellStyle name="Comma 3 5 4 3 3 3" xfId="25897"/>
    <cellStyle name="Comma 3 5 4 3 3 4" xfId="32842"/>
    <cellStyle name="Comma 3 5 4 3 3 5" xfId="38308"/>
    <cellStyle name="Comma 3 5 4 3 4" xfId="8565"/>
    <cellStyle name="Comma 3 5 4 3 4 2" xfId="18447"/>
    <cellStyle name="Comma 3 5 4 3 4 2 2" xfId="49407"/>
    <cellStyle name="Comma 3 5 4 3 4 3" xfId="28367"/>
    <cellStyle name="Comma 3 5 4 3 4 4" xfId="33844"/>
    <cellStyle name="Comma 3 5 4 3 4 5" xfId="39309"/>
    <cellStyle name="Comma 3 5 4 3 5" xfId="11043"/>
    <cellStyle name="Comma 3 5 4 3 5 2" xfId="42003"/>
    <cellStyle name="Comma 3 5 4 3 6" xfId="20963"/>
    <cellStyle name="Comma 3 5 4 3 7" xfId="30840"/>
    <cellStyle name="Comma 3 5 4 3 8" xfId="36306"/>
    <cellStyle name="Comma 3 5 4 3 9" xfId="51747"/>
    <cellStyle name="Comma 3 5 4 4" xfId="867"/>
    <cellStyle name="Comma 3 5 4 4 2" xfId="3865"/>
    <cellStyle name="Comma 3 5 4 4 2 2" xfId="13747"/>
    <cellStyle name="Comma 3 5 4 4 2 2 2" xfId="44707"/>
    <cellStyle name="Comma 3 5 4 4 2 3" xfId="23667"/>
    <cellStyle name="Comma 3 5 4 4 2 4" xfId="32084"/>
    <cellStyle name="Comma 3 5 4 4 2 5" xfId="37550"/>
    <cellStyle name="Comma 3 5 4 4 3" xfId="6096"/>
    <cellStyle name="Comma 3 5 4 4 3 2" xfId="15978"/>
    <cellStyle name="Comma 3 5 4 4 3 2 2" xfId="46938"/>
    <cellStyle name="Comma 3 5 4 4 3 3" xfId="25898"/>
    <cellStyle name="Comma 3 5 4 4 3 4" xfId="33084"/>
    <cellStyle name="Comma 3 5 4 4 3 5" xfId="38550"/>
    <cellStyle name="Comma 3 5 4 4 4" xfId="8566"/>
    <cellStyle name="Comma 3 5 4 4 4 2" xfId="18448"/>
    <cellStyle name="Comma 3 5 4 4 4 2 2" xfId="49408"/>
    <cellStyle name="Comma 3 5 4 4 4 3" xfId="28368"/>
    <cellStyle name="Comma 3 5 4 4 4 4" xfId="33845"/>
    <cellStyle name="Comma 3 5 4 4 4 5" xfId="39310"/>
    <cellStyle name="Comma 3 5 4 4 5" xfId="11044"/>
    <cellStyle name="Comma 3 5 4 4 5 2" xfId="42004"/>
    <cellStyle name="Comma 3 5 4 4 6" xfId="20964"/>
    <cellStyle name="Comma 3 5 4 4 7" xfId="31082"/>
    <cellStyle name="Comma 3 5 4 4 8" xfId="36548"/>
    <cellStyle name="Comma 3 5 4 5" xfId="1533"/>
    <cellStyle name="Comma 3 5 4 5 2" xfId="4296"/>
    <cellStyle name="Comma 3 5 4 5 2 2" xfId="14178"/>
    <cellStyle name="Comma 3 5 4 5 2 2 2" xfId="45138"/>
    <cellStyle name="Comma 3 5 4 5 2 3" xfId="24098"/>
    <cellStyle name="Comma 3 5 4 5 2 4" xfId="34511"/>
    <cellStyle name="Comma 3 5 4 5 2 5" xfId="39976"/>
    <cellStyle name="Comma 3 5 4 5 3" xfId="6762"/>
    <cellStyle name="Comma 3 5 4 5 3 2" xfId="16644"/>
    <cellStyle name="Comma 3 5 4 5 3 3" xfId="26564"/>
    <cellStyle name="Comma 3 5 4 5 3 4" xfId="47604"/>
    <cellStyle name="Comma 3 5 4 5 4" xfId="9232"/>
    <cellStyle name="Comma 3 5 4 5 4 2" xfId="19114"/>
    <cellStyle name="Comma 3 5 4 5 4 3" xfId="29034"/>
    <cellStyle name="Comma 3 5 4 5 4 4" xfId="50074"/>
    <cellStyle name="Comma 3 5 4 5 5" xfId="11710"/>
    <cellStyle name="Comma 3 5 4 5 5 2" xfId="42670"/>
    <cellStyle name="Comma 3 5 4 5 6" xfId="21630"/>
    <cellStyle name="Comma 3 5 4 5 7" xfId="31331"/>
    <cellStyle name="Comma 3 5 4 5 8" xfId="36797"/>
    <cellStyle name="Comma 3 5 4 6" xfId="2601"/>
    <cellStyle name="Comma 3 5 4 6 2" xfId="5069"/>
    <cellStyle name="Comma 3 5 4 6 2 2" xfId="14951"/>
    <cellStyle name="Comma 3 5 4 6 2 2 2" xfId="45911"/>
    <cellStyle name="Comma 3 5 4 6 2 3" xfId="24871"/>
    <cellStyle name="Comma 3 5 4 6 2 4" xfId="35285"/>
    <cellStyle name="Comma 3 5 4 6 2 5" xfId="40749"/>
    <cellStyle name="Comma 3 5 4 6 3" xfId="7535"/>
    <cellStyle name="Comma 3 5 4 6 3 2" xfId="17417"/>
    <cellStyle name="Comma 3 5 4 6 3 3" xfId="27337"/>
    <cellStyle name="Comma 3 5 4 6 3 4" xfId="48377"/>
    <cellStyle name="Comma 3 5 4 6 4" xfId="10005"/>
    <cellStyle name="Comma 3 5 4 6 4 2" xfId="19887"/>
    <cellStyle name="Comma 3 5 4 6 4 3" xfId="29807"/>
    <cellStyle name="Comma 3 5 4 6 4 4" xfId="50847"/>
    <cellStyle name="Comma 3 5 4 6 5" xfId="12483"/>
    <cellStyle name="Comma 3 5 4 6 5 2" xfId="43443"/>
    <cellStyle name="Comma 3 5 4 6 6" xfId="22403"/>
    <cellStyle name="Comma 3 5 4 6 7" xfId="32331"/>
    <cellStyle name="Comma 3 5 4 6 8" xfId="37797"/>
    <cellStyle name="Comma 3 5 4 7" xfId="3112"/>
    <cellStyle name="Comma 3 5 4 7 2" xfId="12994"/>
    <cellStyle name="Comma 3 5 4 7 2 2" xfId="43954"/>
    <cellStyle name="Comma 3 5 4 7 3" xfId="22914"/>
    <cellStyle name="Comma 3 5 4 7 4" xfId="33367"/>
    <cellStyle name="Comma 3 5 4 7 5" xfId="38833"/>
    <cellStyle name="Comma 3 5 4 8" xfId="5619"/>
    <cellStyle name="Comma 3 5 4 8 2" xfId="15501"/>
    <cellStyle name="Comma 3 5 4 8 2 2" xfId="46461"/>
    <cellStyle name="Comma 3 5 4 8 3" xfId="25421"/>
    <cellStyle name="Comma 3 5 4 8 4" xfId="41189"/>
    <cellStyle name="Comma 3 5 4 9" xfId="8089"/>
    <cellStyle name="Comma 3 5 4 9 2" xfId="17971"/>
    <cellStyle name="Comma 3 5 4 9 3" xfId="27891"/>
    <cellStyle name="Comma 3 5 4 9 4" xfId="48931"/>
    <cellStyle name="Comma 3 5 5" xfId="301"/>
    <cellStyle name="Comma 3 5 5 10" xfId="10604"/>
    <cellStyle name="Comma 3 5 5 10 2" xfId="41564"/>
    <cellStyle name="Comma 3 5 5 11" xfId="20524"/>
    <cellStyle name="Comma 3 5 5 12" xfId="30366"/>
    <cellStyle name="Comma 3 5 5 13" xfId="35832"/>
    <cellStyle name="Comma 3 5 5 14" xfId="51460"/>
    <cellStyle name="Comma 3 5 5 15" xfId="52131"/>
    <cellStyle name="Comma 3 5 5 2" xfId="868"/>
    <cellStyle name="Comma 3 5 5 2 2" xfId="3423"/>
    <cellStyle name="Comma 3 5 5 2 2 2" xfId="13305"/>
    <cellStyle name="Comma 3 5 5 2 2 2 2" xfId="44265"/>
    <cellStyle name="Comma 3 5 5 2 2 3" xfId="23225"/>
    <cellStyle name="Comma 3 5 5 2 2 4" xfId="31642"/>
    <cellStyle name="Comma 3 5 5 2 2 5" xfId="37108"/>
    <cellStyle name="Comma 3 5 5 2 3" xfId="6097"/>
    <cellStyle name="Comma 3 5 5 2 3 2" xfId="15979"/>
    <cellStyle name="Comma 3 5 5 2 3 2 2" xfId="46939"/>
    <cellStyle name="Comma 3 5 5 2 3 3" xfId="25899"/>
    <cellStyle name="Comma 3 5 5 2 3 4" xfId="32642"/>
    <cellStyle name="Comma 3 5 5 2 3 5" xfId="38108"/>
    <cellStyle name="Comma 3 5 5 2 4" xfId="8567"/>
    <cellStyle name="Comma 3 5 5 2 4 2" xfId="18449"/>
    <cellStyle name="Comma 3 5 5 2 4 2 2" xfId="49409"/>
    <cellStyle name="Comma 3 5 5 2 4 3" xfId="28369"/>
    <cellStyle name="Comma 3 5 5 2 4 4" xfId="33846"/>
    <cellStyle name="Comma 3 5 5 2 4 5" xfId="39311"/>
    <cellStyle name="Comma 3 5 5 2 5" xfId="11045"/>
    <cellStyle name="Comma 3 5 5 2 5 2" xfId="42005"/>
    <cellStyle name="Comma 3 5 5 2 6" xfId="20965"/>
    <cellStyle name="Comma 3 5 5 2 7" xfId="30640"/>
    <cellStyle name="Comma 3 5 5 2 8" xfId="36106"/>
    <cellStyle name="Comma 3 5 5 3" xfId="869"/>
    <cellStyle name="Comma 3 5 5 3 2" xfId="3660"/>
    <cellStyle name="Comma 3 5 5 3 2 2" xfId="13542"/>
    <cellStyle name="Comma 3 5 5 3 2 2 2" xfId="44502"/>
    <cellStyle name="Comma 3 5 5 3 2 3" xfId="23462"/>
    <cellStyle name="Comma 3 5 5 3 2 4" xfId="31879"/>
    <cellStyle name="Comma 3 5 5 3 2 5" xfId="37345"/>
    <cellStyle name="Comma 3 5 5 3 3" xfId="6098"/>
    <cellStyle name="Comma 3 5 5 3 3 2" xfId="15980"/>
    <cellStyle name="Comma 3 5 5 3 3 2 2" xfId="46940"/>
    <cellStyle name="Comma 3 5 5 3 3 3" xfId="25900"/>
    <cellStyle name="Comma 3 5 5 3 3 4" xfId="32879"/>
    <cellStyle name="Comma 3 5 5 3 3 5" xfId="38345"/>
    <cellStyle name="Comma 3 5 5 3 4" xfId="8568"/>
    <cellStyle name="Comma 3 5 5 3 4 2" xfId="18450"/>
    <cellStyle name="Comma 3 5 5 3 4 2 2" xfId="49410"/>
    <cellStyle name="Comma 3 5 5 3 4 3" xfId="28370"/>
    <cellStyle name="Comma 3 5 5 3 4 4" xfId="33847"/>
    <cellStyle name="Comma 3 5 5 3 4 5" xfId="39312"/>
    <cellStyle name="Comma 3 5 5 3 5" xfId="11046"/>
    <cellStyle name="Comma 3 5 5 3 5 2" xfId="42006"/>
    <cellStyle name="Comma 3 5 5 3 6" xfId="20966"/>
    <cellStyle name="Comma 3 5 5 3 7" xfId="30877"/>
    <cellStyle name="Comma 3 5 5 3 8" xfId="36343"/>
    <cellStyle name="Comma 3 5 5 4" xfId="870"/>
    <cellStyle name="Comma 3 5 5 4 2" xfId="3902"/>
    <cellStyle name="Comma 3 5 5 4 2 2" xfId="13784"/>
    <cellStyle name="Comma 3 5 5 4 2 2 2" xfId="44744"/>
    <cellStyle name="Comma 3 5 5 4 2 3" xfId="23704"/>
    <cellStyle name="Comma 3 5 5 4 2 4" xfId="32121"/>
    <cellStyle name="Comma 3 5 5 4 2 5" xfId="37587"/>
    <cellStyle name="Comma 3 5 5 4 3" xfId="6099"/>
    <cellStyle name="Comma 3 5 5 4 3 2" xfId="15981"/>
    <cellStyle name="Comma 3 5 5 4 3 2 2" xfId="46941"/>
    <cellStyle name="Comma 3 5 5 4 3 3" xfId="25901"/>
    <cellStyle name="Comma 3 5 5 4 3 4" xfId="33121"/>
    <cellStyle name="Comma 3 5 5 4 3 5" xfId="38587"/>
    <cellStyle name="Comma 3 5 5 4 4" xfId="8569"/>
    <cellStyle name="Comma 3 5 5 4 4 2" xfId="18451"/>
    <cellStyle name="Comma 3 5 5 4 4 2 2" xfId="49411"/>
    <cellStyle name="Comma 3 5 5 4 4 3" xfId="28371"/>
    <cellStyle name="Comma 3 5 5 4 4 4" xfId="33848"/>
    <cellStyle name="Comma 3 5 5 4 4 5" xfId="39313"/>
    <cellStyle name="Comma 3 5 5 4 5" xfId="11047"/>
    <cellStyle name="Comma 3 5 5 4 5 2" xfId="42007"/>
    <cellStyle name="Comma 3 5 5 4 6" xfId="20967"/>
    <cellStyle name="Comma 3 5 5 4 7" xfId="31119"/>
    <cellStyle name="Comma 3 5 5 4 8" xfId="36585"/>
    <cellStyle name="Comma 3 5 5 5" xfId="1570"/>
    <cellStyle name="Comma 3 5 5 5 2" xfId="4333"/>
    <cellStyle name="Comma 3 5 5 5 2 2" xfId="14215"/>
    <cellStyle name="Comma 3 5 5 5 2 2 2" xfId="45175"/>
    <cellStyle name="Comma 3 5 5 5 2 3" xfId="24135"/>
    <cellStyle name="Comma 3 5 5 5 2 4" xfId="34548"/>
    <cellStyle name="Comma 3 5 5 5 2 5" xfId="40013"/>
    <cellStyle name="Comma 3 5 5 5 3" xfId="6799"/>
    <cellStyle name="Comma 3 5 5 5 3 2" xfId="16681"/>
    <cellStyle name="Comma 3 5 5 5 3 3" xfId="26601"/>
    <cellStyle name="Comma 3 5 5 5 3 4" xfId="47641"/>
    <cellStyle name="Comma 3 5 5 5 4" xfId="9269"/>
    <cellStyle name="Comma 3 5 5 5 4 2" xfId="19151"/>
    <cellStyle name="Comma 3 5 5 5 4 3" xfId="29071"/>
    <cellStyle name="Comma 3 5 5 5 4 4" xfId="50111"/>
    <cellStyle name="Comma 3 5 5 5 5" xfId="11747"/>
    <cellStyle name="Comma 3 5 5 5 5 2" xfId="42707"/>
    <cellStyle name="Comma 3 5 5 5 6" xfId="21667"/>
    <cellStyle name="Comma 3 5 5 5 7" xfId="31368"/>
    <cellStyle name="Comma 3 5 5 5 8" xfId="36834"/>
    <cellStyle name="Comma 3 5 5 6" xfId="2638"/>
    <cellStyle name="Comma 3 5 5 6 2" xfId="5106"/>
    <cellStyle name="Comma 3 5 5 6 2 2" xfId="14988"/>
    <cellStyle name="Comma 3 5 5 6 2 2 2" xfId="45948"/>
    <cellStyle name="Comma 3 5 5 6 2 3" xfId="24908"/>
    <cellStyle name="Comma 3 5 5 6 2 4" xfId="35322"/>
    <cellStyle name="Comma 3 5 5 6 2 5" xfId="40786"/>
    <cellStyle name="Comma 3 5 5 6 3" xfId="7572"/>
    <cellStyle name="Comma 3 5 5 6 3 2" xfId="17454"/>
    <cellStyle name="Comma 3 5 5 6 3 3" xfId="27374"/>
    <cellStyle name="Comma 3 5 5 6 3 4" xfId="48414"/>
    <cellStyle name="Comma 3 5 5 6 4" xfId="10042"/>
    <cellStyle name="Comma 3 5 5 6 4 2" xfId="19924"/>
    <cellStyle name="Comma 3 5 5 6 4 3" xfId="29844"/>
    <cellStyle name="Comma 3 5 5 6 4 4" xfId="50884"/>
    <cellStyle name="Comma 3 5 5 6 5" xfId="12520"/>
    <cellStyle name="Comma 3 5 5 6 5 2" xfId="43480"/>
    <cellStyle name="Comma 3 5 5 6 6" xfId="22440"/>
    <cellStyle name="Comma 3 5 5 6 7" xfId="32368"/>
    <cellStyle name="Comma 3 5 5 6 8" xfId="37834"/>
    <cellStyle name="Comma 3 5 5 7" xfId="3149"/>
    <cellStyle name="Comma 3 5 5 7 2" xfId="13031"/>
    <cellStyle name="Comma 3 5 5 7 2 2" xfId="43991"/>
    <cellStyle name="Comma 3 5 5 7 3" xfId="22951"/>
    <cellStyle name="Comma 3 5 5 7 4" xfId="33404"/>
    <cellStyle name="Comma 3 5 5 7 5" xfId="38870"/>
    <cellStyle name="Comma 3 5 5 8" xfId="5656"/>
    <cellStyle name="Comma 3 5 5 8 2" xfId="15538"/>
    <cellStyle name="Comma 3 5 5 8 3" xfId="25458"/>
    <cellStyle name="Comma 3 5 5 8 4" xfId="46498"/>
    <cellStyle name="Comma 3 5 5 9" xfId="8126"/>
    <cellStyle name="Comma 3 5 5 9 2" xfId="18008"/>
    <cellStyle name="Comma 3 5 5 9 3" xfId="27928"/>
    <cellStyle name="Comma 3 5 5 9 4" xfId="48968"/>
    <cellStyle name="Comma 3 5 6" xfId="341"/>
    <cellStyle name="Comma 3 5 6 10" xfId="10644"/>
    <cellStyle name="Comma 3 5 6 10 2" xfId="41604"/>
    <cellStyle name="Comma 3 5 6 11" xfId="20564"/>
    <cellStyle name="Comma 3 5 6 12" xfId="30406"/>
    <cellStyle name="Comma 3 5 6 13" xfId="35872"/>
    <cellStyle name="Comma 3 5 6 14" xfId="51685"/>
    <cellStyle name="Comma 3 5 6 15" xfId="52355"/>
    <cellStyle name="Comma 3 5 6 2" xfId="871"/>
    <cellStyle name="Comma 3 5 6 2 2" xfId="3463"/>
    <cellStyle name="Comma 3 5 6 2 2 2" xfId="13345"/>
    <cellStyle name="Comma 3 5 6 2 2 2 2" xfId="44305"/>
    <cellStyle name="Comma 3 5 6 2 2 3" xfId="23265"/>
    <cellStyle name="Comma 3 5 6 2 2 4" xfId="31682"/>
    <cellStyle name="Comma 3 5 6 2 2 5" xfId="37148"/>
    <cellStyle name="Comma 3 5 6 2 3" xfId="6100"/>
    <cellStyle name="Comma 3 5 6 2 3 2" xfId="15982"/>
    <cellStyle name="Comma 3 5 6 2 3 2 2" xfId="46942"/>
    <cellStyle name="Comma 3 5 6 2 3 3" xfId="25902"/>
    <cellStyle name="Comma 3 5 6 2 3 4" xfId="32682"/>
    <cellStyle name="Comma 3 5 6 2 3 5" xfId="38148"/>
    <cellStyle name="Comma 3 5 6 2 4" xfId="8570"/>
    <cellStyle name="Comma 3 5 6 2 4 2" xfId="18452"/>
    <cellStyle name="Comma 3 5 6 2 4 2 2" xfId="49412"/>
    <cellStyle name="Comma 3 5 6 2 4 3" xfId="28372"/>
    <cellStyle name="Comma 3 5 6 2 4 4" xfId="33849"/>
    <cellStyle name="Comma 3 5 6 2 4 5" xfId="39314"/>
    <cellStyle name="Comma 3 5 6 2 5" xfId="11048"/>
    <cellStyle name="Comma 3 5 6 2 5 2" xfId="42008"/>
    <cellStyle name="Comma 3 5 6 2 6" xfId="20968"/>
    <cellStyle name="Comma 3 5 6 2 7" xfId="30680"/>
    <cellStyle name="Comma 3 5 6 2 8" xfId="36146"/>
    <cellStyle name="Comma 3 5 6 3" xfId="872"/>
    <cellStyle name="Comma 3 5 6 3 2" xfId="3700"/>
    <cellStyle name="Comma 3 5 6 3 2 2" xfId="13582"/>
    <cellStyle name="Comma 3 5 6 3 2 2 2" xfId="44542"/>
    <cellStyle name="Comma 3 5 6 3 2 3" xfId="23502"/>
    <cellStyle name="Comma 3 5 6 3 2 4" xfId="31919"/>
    <cellStyle name="Comma 3 5 6 3 2 5" xfId="37385"/>
    <cellStyle name="Comma 3 5 6 3 3" xfId="6101"/>
    <cellStyle name="Comma 3 5 6 3 3 2" xfId="15983"/>
    <cellStyle name="Comma 3 5 6 3 3 2 2" xfId="46943"/>
    <cellStyle name="Comma 3 5 6 3 3 3" xfId="25903"/>
    <cellStyle name="Comma 3 5 6 3 3 4" xfId="32919"/>
    <cellStyle name="Comma 3 5 6 3 3 5" xfId="38385"/>
    <cellStyle name="Comma 3 5 6 3 4" xfId="8571"/>
    <cellStyle name="Comma 3 5 6 3 4 2" xfId="18453"/>
    <cellStyle name="Comma 3 5 6 3 4 2 2" xfId="49413"/>
    <cellStyle name="Comma 3 5 6 3 4 3" xfId="28373"/>
    <cellStyle name="Comma 3 5 6 3 4 4" xfId="33850"/>
    <cellStyle name="Comma 3 5 6 3 4 5" xfId="39315"/>
    <cellStyle name="Comma 3 5 6 3 5" xfId="11049"/>
    <cellStyle name="Comma 3 5 6 3 5 2" xfId="42009"/>
    <cellStyle name="Comma 3 5 6 3 6" xfId="20969"/>
    <cellStyle name="Comma 3 5 6 3 7" xfId="30917"/>
    <cellStyle name="Comma 3 5 6 3 8" xfId="36383"/>
    <cellStyle name="Comma 3 5 6 4" xfId="873"/>
    <cellStyle name="Comma 3 5 6 4 2" xfId="3942"/>
    <cellStyle name="Comma 3 5 6 4 2 2" xfId="13824"/>
    <cellStyle name="Comma 3 5 6 4 2 2 2" xfId="44784"/>
    <cellStyle name="Comma 3 5 6 4 2 3" xfId="23744"/>
    <cellStyle name="Comma 3 5 6 4 2 4" xfId="32161"/>
    <cellStyle name="Comma 3 5 6 4 2 5" xfId="37627"/>
    <cellStyle name="Comma 3 5 6 4 3" xfId="6102"/>
    <cellStyle name="Comma 3 5 6 4 3 2" xfId="15984"/>
    <cellStyle name="Comma 3 5 6 4 3 2 2" xfId="46944"/>
    <cellStyle name="Comma 3 5 6 4 3 3" xfId="25904"/>
    <cellStyle name="Comma 3 5 6 4 3 4" xfId="33161"/>
    <cellStyle name="Comma 3 5 6 4 3 5" xfId="38627"/>
    <cellStyle name="Comma 3 5 6 4 4" xfId="8572"/>
    <cellStyle name="Comma 3 5 6 4 4 2" xfId="18454"/>
    <cellStyle name="Comma 3 5 6 4 4 2 2" xfId="49414"/>
    <cellStyle name="Comma 3 5 6 4 4 3" xfId="28374"/>
    <cellStyle name="Comma 3 5 6 4 4 4" xfId="33851"/>
    <cellStyle name="Comma 3 5 6 4 4 5" xfId="39316"/>
    <cellStyle name="Comma 3 5 6 4 5" xfId="11050"/>
    <cellStyle name="Comma 3 5 6 4 5 2" xfId="42010"/>
    <cellStyle name="Comma 3 5 6 4 6" xfId="20970"/>
    <cellStyle name="Comma 3 5 6 4 7" xfId="31159"/>
    <cellStyle name="Comma 3 5 6 4 8" xfId="36625"/>
    <cellStyle name="Comma 3 5 6 5" xfId="1610"/>
    <cellStyle name="Comma 3 5 6 5 2" xfId="4373"/>
    <cellStyle name="Comma 3 5 6 5 2 2" xfId="14255"/>
    <cellStyle name="Comma 3 5 6 5 2 2 2" xfId="45215"/>
    <cellStyle name="Comma 3 5 6 5 2 3" xfId="24175"/>
    <cellStyle name="Comma 3 5 6 5 2 4" xfId="34588"/>
    <cellStyle name="Comma 3 5 6 5 2 5" xfId="40053"/>
    <cellStyle name="Comma 3 5 6 5 3" xfId="6839"/>
    <cellStyle name="Comma 3 5 6 5 3 2" xfId="16721"/>
    <cellStyle name="Comma 3 5 6 5 3 3" xfId="26641"/>
    <cellStyle name="Comma 3 5 6 5 3 4" xfId="47681"/>
    <cellStyle name="Comma 3 5 6 5 4" xfId="9309"/>
    <cellStyle name="Comma 3 5 6 5 4 2" xfId="19191"/>
    <cellStyle name="Comma 3 5 6 5 4 3" xfId="29111"/>
    <cellStyle name="Comma 3 5 6 5 4 4" xfId="50151"/>
    <cellStyle name="Comma 3 5 6 5 5" xfId="11787"/>
    <cellStyle name="Comma 3 5 6 5 5 2" xfId="42747"/>
    <cellStyle name="Comma 3 5 6 5 6" xfId="21707"/>
    <cellStyle name="Comma 3 5 6 5 7" xfId="31408"/>
    <cellStyle name="Comma 3 5 6 5 8" xfId="36874"/>
    <cellStyle name="Comma 3 5 6 6" xfId="2678"/>
    <cellStyle name="Comma 3 5 6 6 2" xfId="5146"/>
    <cellStyle name="Comma 3 5 6 6 2 2" xfId="15028"/>
    <cellStyle name="Comma 3 5 6 6 2 2 2" xfId="45988"/>
    <cellStyle name="Comma 3 5 6 6 2 3" xfId="24948"/>
    <cellStyle name="Comma 3 5 6 6 2 4" xfId="35362"/>
    <cellStyle name="Comma 3 5 6 6 2 5" xfId="40826"/>
    <cellStyle name="Comma 3 5 6 6 3" xfId="7612"/>
    <cellStyle name="Comma 3 5 6 6 3 2" xfId="17494"/>
    <cellStyle name="Comma 3 5 6 6 3 3" xfId="27414"/>
    <cellStyle name="Comma 3 5 6 6 3 4" xfId="48454"/>
    <cellStyle name="Comma 3 5 6 6 4" xfId="10082"/>
    <cellStyle name="Comma 3 5 6 6 4 2" xfId="19964"/>
    <cellStyle name="Comma 3 5 6 6 4 3" xfId="29884"/>
    <cellStyle name="Comma 3 5 6 6 4 4" xfId="50924"/>
    <cellStyle name="Comma 3 5 6 6 5" xfId="12560"/>
    <cellStyle name="Comma 3 5 6 6 5 2" xfId="43520"/>
    <cellStyle name="Comma 3 5 6 6 6" xfId="22480"/>
    <cellStyle name="Comma 3 5 6 6 7" xfId="32408"/>
    <cellStyle name="Comma 3 5 6 6 8" xfId="37874"/>
    <cellStyle name="Comma 3 5 6 7" xfId="3189"/>
    <cellStyle name="Comma 3 5 6 7 2" xfId="13071"/>
    <cellStyle name="Comma 3 5 6 7 2 2" xfId="44031"/>
    <cellStyle name="Comma 3 5 6 7 3" xfId="22991"/>
    <cellStyle name="Comma 3 5 6 7 4" xfId="33444"/>
    <cellStyle name="Comma 3 5 6 7 5" xfId="38910"/>
    <cellStyle name="Comma 3 5 6 8" xfId="5696"/>
    <cellStyle name="Comma 3 5 6 8 2" xfId="15578"/>
    <cellStyle name="Comma 3 5 6 8 3" xfId="25498"/>
    <cellStyle name="Comma 3 5 6 8 4" xfId="46538"/>
    <cellStyle name="Comma 3 5 6 9" xfId="8166"/>
    <cellStyle name="Comma 3 5 6 9 2" xfId="18048"/>
    <cellStyle name="Comma 3 5 6 9 3" xfId="27968"/>
    <cellStyle name="Comma 3 5 6 9 4" xfId="49008"/>
    <cellStyle name="Comma 3 5 7" xfId="126"/>
    <cellStyle name="Comma 3 5 7 10" xfId="35909"/>
    <cellStyle name="Comma 3 5 7 2" xfId="1407"/>
    <cellStyle name="Comma 3 5 7 2 2" xfId="4170"/>
    <cellStyle name="Comma 3 5 7 2 2 2" xfId="14052"/>
    <cellStyle name="Comma 3 5 7 2 2 2 2" xfId="45012"/>
    <cellStyle name="Comma 3 5 7 2 2 3" xfId="23972"/>
    <cellStyle name="Comma 3 5 7 2 2 4" xfId="34385"/>
    <cellStyle name="Comma 3 5 7 2 2 5" xfId="39850"/>
    <cellStyle name="Comma 3 5 7 2 3" xfId="6636"/>
    <cellStyle name="Comma 3 5 7 2 3 2" xfId="16518"/>
    <cellStyle name="Comma 3 5 7 2 3 3" xfId="26438"/>
    <cellStyle name="Comma 3 5 7 2 3 4" xfId="47478"/>
    <cellStyle name="Comma 3 5 7 2 4" xfId="9106"/>
    <cellStyle name="Comma 3 5 7 2 4 2" xfId="18988"/>
    <cellStyle name="Comma 3 5 7 2 4 3" xfId="28908"/>
    <cellStyle name="Comma 3 5 7 2 4 4" xfId="49948"/>
    <cellStyle name="Comma 3 5 7 2 5" xfId="11584"/>
    <cellStyle name="Comma 3 5 7 2 5 2" xfId="42544"/>
    <cellStyle name="Comma 3 5 7 2 6" xfId="21504"/>
    <cellStyle name="Comma 3 5 7 2 7" xfId="31445"/>
    <cellStyle name="Comma 3 5 7 2 8" xfId="36911"/>
    <cellStyle name="Comma 3 5 7 3" xfId="2475"/>
    <cellStyle name="Comma 3 5 7 3 2" xfId="4943"/>
    <cellStyle name="Comma 3 5 7 3 2 2" xfId="14825"/>
    <cellStyle name="Comma 3 5 7 3 2 2 2" xfId="45785"/>
    <cellStyle name="Comma 3 5 7 3 2 3" xfId="24745"/>
    <cellStyle name="Comma 3 5 7 3 2 4" xfId="35159"/>
    <cellStyle name="Comma 3 5 7 3 2 5" xfId="40623"/>
    <cellStyle name="Comma 3 5 7 3 3" xfId="7409"/>
    <cellStyle name="Comma 3 5 7 3 3 2" xfId="17291"/>
    <cellStyle name="Comma 3 5 7 3 3 3" xfId="27211"/>
    <cellStyle name="Comma 3 5 7 3 3 4" xfId="48251"/>
    <cellStyle name="Comma 3 5 7 3 4" xfId="9879"/>
    <cellStyle name="Comma 3 5 7 3 4 2" xfId="19761"/>
    <cellStyle name="Comma 3 5 7 3 4 3" xfId="29681"/>
    <cellStyle name="Comma 3 5 7 3 4 4" xfId="50721"/>
    <cellStyle name="Comma 3 5 7 3 5" xfId="12357"/>
    <cellStyle name="Comma 3 5 7 3 5 2" xfId="43317"/>
    <cellStyle name="Comma 3 5 7 3 6" xfId="22277"/>
    <cellStyle name="Comma 3 5 7 3 7" xfId="32445"/>
    <cellStyle name="Comma 3 5 7 3 8" xfId="37911"/>
    <cellStyle name="Comma 3 5 7 4" xfId="3226"/>
    <cellStyle name="Comma 3 5 7 4 2" xfId="13108"/>
    <cellStyle name="Comma 3 5 7 4 2 2" xfId="44068"/>
    <cellStyle name="Comma 3 5 7 4 3" xfId="23028"/>
    <cellStyle name="Comma 3 5 7 4 4" xfId="33241"/>
    <cellStyle name="Comma 3 5 7 4 5" xfId="38707"/>
    <cellStyle name="Comma 3 5 7 5" xfId="5493"/>
    <cellStyle name="Comma 3 5 7 5 2" xfId="15375"/>
    <cellStyle name="Comma 3 5 7 5 3" xfId="25295"/>
    <cellStyle name="Comma 3 5 7 5 4" xfId="46335"/>
    <cellStyle name="Comma 3 5 7 6" xfId="7963"/>
    <cellStyle name="Comma 3 5 7 6 2" xfId="17845"/>
    <cellStyle name="Comma 3 5 7 6 3" xfId="27765"/>
    <cellStyle name="Comma 3 5 7 6 4" xfId="48805"/>
    <cellStyle name="Comma 3 5 7 7" xfId="10441"/>
    <cellStyle name="Comma 3 5 7 7 2" xfId="41401"/>
    <cellStyle name="Comma 3 5 7 8" xfId="20361"/>
    <cellStyle name="Comma 3 5 7 9" xfId="30443"/>
    <cellStyle name="Comma 3 5 8" xfId="375"/>
    <cellStyle name="Comma 3 5 8 10" xfId="35943"/>
    <cellStyle name="Comma 3 5 8 2" xfId="1644"/>
    <cellStyle name="Comma 3 5 8 2 2" xfId="4407"/>
    <cellStyle name="Comma 3 5 8 2 2 2" xfId="14289"/>
    <cellStyle name="Comma 3 5 8 2 2 2 2" xfId="45249"/>
    <cellStyle name="Comma 3 5 8 2 2 3" xfId="24209"/>
    <cellStyle name="Comma 3 5 8 2 2 4" xfId="34622"/>
    <cellStyle name="Comma 3 5 8 2 2 5" xfId="40087"/>
    <cellStyle name="Comma 3 5 8 2 3" xfId="6873"/>
    <cellStyle name="Comma 3 5 8 2 3 2" xfId="16755"/>
    <cellStyle name="Comma 3 5 8 2 3 3" xfId="26675"/>
    <cellStyle name="Comma 3 5 8 2 3 4" xfId="47715"/>
    <cellStyle name="Comma 3 5 8 2 4" xfId="9343"/>
    <cellStyle name="Comma 3 5 8 2 4 2" xfId="19225"/>
    <cellStyle name="Comma 3 5 8 2 4 3" xfId="29145"/>
    <cellStyle name="Comma 3 5 8 2 4 4" xfId="50185"/>
    <cellStyle name="Comma 3 5 8 2 5" xfId="11821"/>
    <cellStyle name="Comma 3 5 8 2 5 2" xfId="42781"/>
    <cellStyle name="Comma 3 5 8 2 6" xfId="21741"/>
    <cellStyle name="Comma 3 5 8 2 7" xfId="31479"/>
    <cellStyle name="Comma 3 5 8 2 8" xfId="36945"/>
    <cellStyle name="Comma 3 5 8 3" xfId="2712"/>
    <cellStyle name="Comma 3 5 8 3 2" xfId="5180"/>
    <cellStyle name="Comma 3 5 8 3 2 2" xfId="15062"/>
    <cellStyle name="Comma 3 5 8 3 2 2 2" xfId="46022"/>
    <cellStyle name="Comma 3 5 8 3 2 3" xfId="24982"/>
    <cellStyle name="Comma 3 5 8 3 2 4" xfId="35396"/>
    <cellStyle name="Comma 3 5 8 3 2 5" xfId="40860"/>
    <cellStyle name="Comma 3 5 8 3 3" xfId="7646"/>
    <cellStyle name="Comma 3 5 8 3 3 2" xfId="17528"/>
    <cellStyle name="Comma 3 5 8 3 3 3" xfId="27448"/>
    <cellStyle name="Comma 3 5 8 3 3 4" xfId="48488"/>
    <cellStyle name="Comma 3 5 8 3 4" xfId="10116"/>
    <cellStyle name="Comma 3 5 8 3 4 2" xfId="19998"/>
    <cellStyle name="Comma 3 5 8 3 4 3" xfId="29918"/>
    <cellStyle name="Comma 3 5 8 3 4 4" xfId="50958"/>
    <cellStyle name="Comma 3 5 8 3 5" xfId="12594"/>
    <cellStyle name="Comma 3 5 8 3 5 2" xfId="43554"/>
    <cellStyle name="Comma 3 5 8 3 6" xfId="22514"/>
    <cellStyle name="Comma 3 5 8 3 7" xfId="32479"/>
    <cellStyle name="Comma 3 5 8 3 8" xfId="37945"/>
    <cellStyle name="Comma 3 5 8 4" xfId="3260"/>
    <cellStyle name="Comma 3 5 8 4 2" xfId="13142"/>
    <cellStyle name="Comma 3 5 8 4 2 2" xfId="44102"/>
    <cellStyle name="Comma 3 5 8 4 3" xfId="23062"/>
    <cellStyle name="Comma 3 5 8 4 4" xfId="33478"/>
    <cellStyle name="Comma 3 5 8 4 5" xfId="38944"/>
    <cellStyle name="Comma 3 5 8 5" xfId="5730"/>
    <cellStyle name="Comma 3 5 8 5 2" xfId="15612"/>
    <cellStyle name="Comma 3 5 8 5 3" xfId="25532"/>
    <cellStyle name="Comma 3 5 8 5 4" xfId="46572"/>
    <cellStyle name="Comma 3 5 8 6" xfId="8200"/>
    <cellStyle name="Comma 3 5 8 6 2" xfId="18082"/>
    <cellStyle name="Comma 3 5 8 6 3" xfId="28002"/>
    <cellStyle name="Comma 3 5 8 6 4" xfId="49042"/>
    <cellStyle name="Comma 3 5 8 7" xfId="10678"/>
    <cellStyle name="Comma 3 5 8 7 2" xfId="41638"/>
    <cellStyle name="Comma 3 5 8 8" xfId="20598"/>
    <cellStyle name="Comma 3 5 8 9" xfId="30477"/>
    <cellStyle name="Comma 3 5 9" xfId="412"/>
    <cellStyle name="Comma 3 5 9 10" xfId="36180"/>
    <cellStyle name="Comma 3 5 9 2" xfId="1681"/>
    <cellStyle name="Comma 3 5 9 2 2" xfId="4444"/>
    <cellStyle name="Comma 3 5 9 2 2 2" xfId="14326"/>
    <cellStyle name="Comma 3 5 9 2 2 2 2" xfId="45286"/>
    <cellStyle name="Comma 3 5 9 2 2 3" xfId="24246"/>
    <cellStyle name="Comma 3 5 9 2 2 4" xfId="34659"/>
    <cellStyle name="Comma 3 5 9 2 2 5" xfId="40124"/>
    <cellStyle name="Comma 3 5 9 2 3" xfId="6910"/>
    <cellStyle name="Comma 3 5 9 2 3 2" xfId="16792"/>
    <cellStyle name="Comma 3 5 9 2 3 3" xfId="26712"/>
    <cellStyle name="Comma 3 5 9 2 3 4" xfId="47752"/>
    <cellStyle name="Comma 3 5 9 2 4" xfId="9380"/>
    <cellStyle name="Comma 3 5 9 2 4 2" xfId="19262"/>
    <cellStyle name="Comma 3 5 9 2 4 3" xfId="29182"/>
    <cellStyle name="Comma 3 5 9 2 4 4" xfId="50222"/>
    <cellStyle name="Comma 3 5 9 2 5" xfId="11858"/>
    <cellStyle name="Comma 3 5 9 2 5 2" xfId="42818"/>
    <cellStyle name="Comma 3 5 9 2 6" xfId="21778"/>
    <cellStyle name="Comma 3 5 9 2 7" xfId="31716"/>
    <cellStyle name="Comma 3 5 9 2 8" xfId="37182"/>
    <cellStyle name="Comma 3 5 9 3" xfId="2749"/>
    <cellStyle name="Comma 3 5 9 3 2" xfId="5217"/>
    <cellStyle name="Comma 3 5 9 3 2 2" xfId="15099"/>
    <cellStyle name="Comma 3 5 9 3 2 2 2" xfId="46059"/>
    <cellStyle name="Comma 3 5 9 3 2 3" xfId="25019"/>
    <cellStyle name="Comma 3 5 9 3 2 4" xfId="35433"/>
    <cellStyle name="Comma 3 5 9 3 2 5" xfId="40897"/>
    <cellStyle name="Comma 3 5 9 3 3" xfId="7683"/>
    <cellStyle name="Comma 3 5 9 3 3 2" xfId="17565"/>
    <cellStyle name="Comma 3 5 9 3 3 3" xfId="27485"/>
    <cellStyle name="Comma 3 5 9 3 3 4" xfId="48525"/>
    <cellStyle name="Comma 3 5 9 3 4" xfId="10153"/>
    <cellStyle name="Comma 3 5 9 3 4 2" xfId="20035"/>
    <cellStyle name="Comma 3 5 9 3 4 3" xfId="29955"/>
    <cellStyle name="Comma 3 5 9 3 4 4" xfId="50995"/>
    <cellStyle name="Comma 3 5 9 3 5" xfId="12631"/>
    <cellStyle name="Comma 3 5 9 3 5 2" xfId="43591"/>
    <cellStyle name="Comma 3 5 9 3 6" xfId="22551"/>
    <cellStyle name="Comma 3 5 9 3 7" xfId="32716"/>
    <cellStyle name="Comma 3 5 9 3 8" xfId="38182"/>
    <cellStyle name="Comma 3 5 9 4" xfId="3497"/>
    <cellStyle name="Comma 3 5 9 4 2" xfId="13379"/>
    <cellStyle name="Comma 3 5 9 4 2 2" xfId="44339"/>
    <cellStyle name="Comma 3 5 9 4 3" xfId="23299"/>
    <cellStyle name="Comma 3 5 9 4 4" xfId="33515"/>
    <cellStyle name="Comma 3 5 9 4 5" xfId="38981"/>
    <cellStyle name="Comma 3 5 9 5" xfId="5767"/>
    <cellStyle name="Comma 3 5 9 5 2" xfId="15649"/>
    <cellStyle name="Comma 3 5 9 5 3" xfId="25569"/>
    <cellStyle name="Comma 3 5 9 5 4" xfId="46609"/>
    <cellStyle name="Comma 3 5 9 6" xfId="8237"/>
    <cellStyle name="Comma 3 5 9 6 2" xfId="18119"/>
    <cellStyle name="Comma 3 5 9 6 3" xfId="28039"/>
    <cellStyle name="Comma 3 5 9 6 4" xfId="49079"/>
    <cellStyle name="Comma 3 5 9 7" xfId="10715"/>
    <cellStyle name="Comma 3 5 9 7 2" xfId="41675"/>
    <cellStyle name="Comma 3 5 9 8" xfId="20635"/>
    <cellStyle name="Comma 3 5 9 9" xfId="30714"/>
    <cellStyle name="Comma 3 6" xfId="67"/>
    <cellStyle name="Comma 3 6 10" xfId="446"/>
    <cellStyle name="Comma 3 6 10 10" xfId="36419"/>
    <cellStyle name="Comma 3 6 10 2" xfId="1715"/>
    <cellStyle name="Comma 3 6 10 2 2" xfId="4478"/>
    <cellStyle name="Comma 3 6 10 2 2 2" xfId="14360"/>
    <cellStyle name="Comma 3 6 10 2 2 2 2" xfId="45320"/>
    <cellStyle name="Comma 3 6 10 2 2 3" xfId="24280"/>
    <cellStyle name="Comma 3 6 10 2 2 4" xfId="34693"/>
    <cellStyle name="Comma 3 6 10 2 2 5" xfId="40158"/>
    <cellStyle name="Comma 3 6 10 2 3" xfId="6944"/>
    <cellStyle name="Comma 3 6 10 2 3 2" xfId="16826"/>
    <cellStyle name="Comma 3 6 10 2 3 3" xfId="26746"/>
    <cellStyle name="Comma 3 6 10 2 3 4" xfId="47786"/>
    <cellStyle name="Comma 3 6 10 2 4" xfId="9414"/>
    <cellStyle name="Comma 3 6 10 2 4 2" xfId="19296"/>
    <cellStyle name="Comma 3 6 10 2 4 3" xfId="29216"/>
    <cellStyle name="Comma 3 6 10 2 4 4" xfId="50256"/>
    <cellStyle name="Comma 3 6 10 2 5" xfId="11892"/>
    <cellStyle name="Comma 3 6 10 2 5 2" xfId="42852"/>
    <cellStyle name="Comma 3 6 10 2 6" xfId="21812"/>
    <cellStyle name="Comma 3 6 10 2 7" xfId="31955"/>
    <cellStyle name="Comma 3 6 10 2 8" xfId="37421"/>
    <cellStyle name="Comma 3 6 10 3" xfId="2783"/>
    <cellStyle name="Comma 3 6 10 3 2" xfId="5251"/>
    <cellStyle name="Comma 3 6 10 3 2 2" xfId="15133"/>
    <cellStyle name="Comma 3 6 10 3 2 2 2" xfId="46093"/>
    <cellStyle name="Comma 3 6 10 3 2 3" xfId="25053"/>
    <cellStyle name="Comma 3 6 10 3 2 4" xfId="35467"/>
    <cellStyle name="Comma 3 6 10 3 2 5" xfId="40931"/>
    <cellStyle name="Comma 3 6 10 3 3" xfId="7717"/>
    <cellStyle name="Comma 3 6 10 3 3 2" xfId="17599"/>
    <cellStyle name="Comma 3 6 10 3 3 3" xfId="27519"/>
    <cellStyle name="Comma 3 6 10 3 3 4" xfId="48559"/>
    <cellStyle name="Comma 3 6 10 3 4" xfId="10187"/>
    <cellStyle name="Comma 3 6 10 3 4 2" xfId="20069"/>
    <cellStyle name="Comma 3 6 10 3 4 3" xfId="29989"/>
    <cellStyle name="Comma 3 6 10 3 4 4" xfId="51029"/>
    <cellStyle name="Comma 3 6 10 3 5" xfId="12665"/>
    <cellStyle name="Comma 3 6 10 3 5 2" xfId="43625"/>
    <cellStyle name="Comma 3 6 10 3 6" xfId="22585"/>
    <cellStyle name="Comma 3 6 10 3 7" xfId="32955"/>
    <cellStyle name="Comma 3 6 10 3 8" xfId="38421"/>
    <cellStyle name="Comma 3 6 10 4" xfId="3736"/>
    <cellStyle name="Comma 3 6 10 4 2" xfId="13618"/>
    <cellStyle name="Comma 3 6 10 4 2 2" xfId="44578"/>
    <cellStyle name="Comma 3 6 10 4 3" xfId="23538"/>
    <cellStyle name="Comma 3 6 10 4 4" xfId="33549"/>
    <cellStyle name="Comma 3 6 10 4 5" xfId="39015"/>
    <cellStyle name="Comma 3 6 10 5" xfId="5801"/>
    <cellStyle name="Comma 3 6 10 5 2" xfId="15683"/>
    <cellStyle name="Comma 3 6 10 5 3" xfId="25603"/>
    <cellStyle name="Comma 3 6 10 5 4" xfId="46643"/>
    <cellStyle name="Comma 3 6 10 6" xfId="8271"/>
    <cellStyle name="Comma 3 6 10 6 2" xfId="18153"/>
    <cellStyle name="Comma 3 6 10 6 3" xfId="28073"/>
    <cellStyle name="Comma 3 6 10 6 4" xfId="49113"/>
    <cellStyle name="Comma 3 6 10 7" xfId="10749"/>
    <cellStyle name="Comma 3 6 10 7 2" xfId="41709"/>
    <cellStyle name="Comma 3 6 10 8" xfId="20669"/>
    <cellStyle name="Comma 3 6 10 9" xfId="30953"/>
    <cellStyle name="Comma 3 6 11" xfId="483"/>
    <cellStyle name="Comma 3 6 11 10" xfId="36668"/>
    <cellStyle name="Comma 3 6 11 2" xfId="1752"/>
    <cellStyle name="Comma 3 6 11 2 2" xfId="4515"/>
    <cellStyle name="Comma 3 6 11 2 2 2" xfId="14397"/>
    <cellStyle name="Comma 3 6 11 2 2 3" xfId="24317"/>
    <cellStyle name="Comma 3 6 11 2 2 4" xfId="45357"/>
    <cellStyle name="Comma 3 6 11 2 3" xfId="6981"/>
    <cellStyle name="Comma 3 6 11 2 3 2" xfId="16863"/>
    <cellStyle name="Comma 3 6 11 2 3 3" xfId="26783"/>
    <cellStyle name="Comma 3 6 11 2 3 4" xfId="47823"/>
    <cellStyle name="Comma 3 6 11 2 4" xfId="9451"/>
    <cellStyle name="Comma 3 6 11 2 4 2" xfId="19333"/>
    <cellStyle name="Comma 3 6 11 2 4 3" xfId="29253"/>
    <cellStyle name="Comma 3 6 11 2 4 4" xfId="50293"/>
    <cellStyle name="Comma 3 6 11 2 5" xfId="11929"/>
    <cellStyle name="Comma 3 6 11 2 5 2" xfId="42889"/>
    <cellStyle name="Comma 3 6 11 2 6" xfId="21849"/>
    <cellStyle name="Comma 3 6 11 2 7" xfId="34730"/>
    <cellStyle name="Comma 3 6 11 2 8" xfId="40195"/>
    <cellStyle name="Comma 3 6 11 3" xfId="2820"/>
    <cellStyle name="Comma 3 6 11 3 2" xfId="5288"/>
    <cellStyle name="Comma 3 6 11 3 2 2" xfId="15170"/>
    <cellStyle name="Comma 3 6 11 3 2 3" xfId="25090"/>
    <cellStyle name="Comma 3 6 11 3 2 4" xfId="46130"/>
    <cellStyle name="Comma 3 6 11 3 3" xfId="7754"/>
    <cellStyle name="Comma 3 6 11 3 3 2" xfId="17636"/>
    <cellStyle name="Comma 3 6 11 3 3 3" xfId="27556"/>
    <cellStyle name="Comma 3 6 11 3 3 4" xfId="48596"/>
    <cellStyle name="Comma 3 6 11 3 4" xfId="10224"/>
    <cellStyle name="Comma 3 6 11 3 4 2" xfId="20106"/>
    <cellStyle name="Comma 3 6 11 3 4 3" xfId="30026"/>
    <cellStyle name="Comma 3 6 11 3 4 4" xfId="51066"/>
    <cellStyle name="Comma 3 6 11 3 5" xfId="12702"/>
    <cellStyle name="Comma 3 6 11 3 5 2" xfId="43662"/>
    <cellStyle name="Comma 3 6 11 3 6" xfId="22622"/>
    <cellStyle name="Comma 3 6 11 3 7" xfId="35504"/>
    <cellStyle name="Comma 3 6 11 3 8" xfId="40968"/>
    <cellStyle name="Comma 3 6 11 4" xfId="3972"/>
    <cellStyle name="Comma 3 6 11 4 2" xfId="13854"/>
    <cellStyle name="Comma 3 6 11 4 2 2" xfId="44814"/>
    <cellStyle name="Comma 3 6 11 4 3" xfId="23774"/>
    <cellStyle name="Comma 3 6 11 4 4" xfId="33586"/>
    <cellStyle name="Comma 3 6 11 4 5" xfId="39052"/>
    <cellStyle name="Comma 3 6 11 5" xfId="5838"/>
    <cellStyle name="Comma 3 6 11 5 2" xfId="15720"/>
    <cellStyle name="Comma 3 6 11 5 3" xfId="25640"/>
    <cellStyle name="Comma 3 6 11 5 4" xfId="46680"/>
    <cellStyle name="Comma 3 6 11 6" xfId="8308"/>
    <cellStyle name="Comma 3 6 11 6 2" xfId="18190"/>
    <cellStyle name="Comma 3 6 11 6 3" xfId="28110"/>
    <cellStyle name="Comma 3 6 11 6 4" xfId="49150"/>
    <cellStyle name="Comma 3 6 11 7" xfId="10786"/>
    <cellStyle name="Comma 3 6 11 7 2" xfId="41746"/>
    <cellStyle name="Comma 3 6 11 8" xfId="20706"/>
    <cellStyle name="Comma 3 6 11 9" xfId="31202"/>
    <cellStyle name="Comma 3 6 12" xfId="556"/>
    <cellStyle name="Comma 3 6 12 10" xfId="37668"/>
    <cellStyle name="Comma 3 6 12 2" xfId="1795"/>
    <cellStyle name="Comma 3 6 12 2 2" xfId="4558"/>
    <cellStyle name="Comma 3 6 12 2 2 2" xfId="14440"/>
    <cellStyle name="Comma 3 6 12 2 2 3" xfId="24360"/>
    <cellStyle name="Comma 3 6 12 2 2 4" xfId="45400"/>
    <cellStyle name="Comma 3 6 12 2 3" xfId="7024"/>
    <cellStyle name="Comma 3 6 12 2 3 2" xfId="16906"/>
    <cellStyle name="Comma 3 6 12 2 3 3" xfId="26826"/>
    <cellStyle name="Comma 3 6 12 2 3 4" xfId="47866"/>
    <cellStyle name="Comma 3 6 12 2 4" xfId="9494"/>
    <cellStyle name="Comma 3 6 12 2 4 2" xfId="19376"/>
    <cellStyle name="Comma 3 6 12 2 4 3" xfId="29296"/>
    <cellStyle name="Comma 3 6 12 2 4 4" xfId="50336"/>
    <cellStyle name="Comma 3 6 12 2 5" xfId="11972"/>
    <cellStyle name="Comma 3 6 12 2 5 2" xfId="42932"/>
    <cellStyle name="Comma 3 6 12 2 6" xfId="21892"/>
    <cellStyle name="Comma 3 6 12 2 7" xfId="34773"/>
    <cellStyle name="Comma 3 6 12 2 8" xfId="40238"/>
    <cellStyle name="Comma 3 6 12 3" xfId="2863"/>
    <cellStyle name="Comma 3 6 12 3 2" xfId="5331"/>
    <cellStyle name="Comma 3 6 12 3 2 2" xfId="15213"/>
    <cellStyle name="Comma 3 6 12 3 2 3" xfId="25133"/>
    <cellStyle name="Comma 3 6 12 3 2 4" xfId="46173"/>
    <cellStyle name="Comma 3 6 12 3 3" xfId="7797"/>
    <cellStyle name="Comma 3 6 12 3 3 2" xfId="17679"/>
    <cellStyle name="Comma 3 6 12 3 3 3" xfId="27599"/>
    <cellStyle name="Comma 3 6 12 3 3 4" xfId="48639"/>
    <cellStyle name="Comma 3 6 12 3 4" xfId="10267"/>
    <cellStyle name="Comma 3 6 12 3 4 2" xfId="20149"/>
    <cellStyle name="Comma 3 6 12 3 4 3" xfId="30069"/>
    <cellStyle name="Comma 3 6 12 3 4 4" xfId="51109"/>
    <cellStyle name="Comma 3 6 12 3 5" xfId="12745"/>
    <cellStyle name="Comma 3 6 12 3 5 2" xfId="43705"/>
    <cellStyle name="Comma 3 6 12 3 6" xfId="22665"/>
    <cellStyle name="Comma 3 6 12 3 7" xfId="35547"/>
    <cellStyle name="Comma 3 6 12 3 8" xfId="41011"/>
    <cellStyle name="Comma 3 6 12 4" xfId="4048"/>
    <cellStyle name="Comma 3 6 12 4 2" xfId="13930"/>
    <cellStyle name="Comma 3 6 12 4 2 2" xfId="44890"/>
    <cellStyle name="Comma 3 6 12 4 3" xfId="23850"/>
    <cellStyle name="Comma 3 6 12 4 4" xfId="33630"/>
    <cellStyle name="Comma 3 6 12 4 5" xfId="39095"/>
    <cellStyle name="Comma 3 6 12 5" xfId="5881"/>
    <cellStyle name="Comma 3 6 12 5 2" xfId="15763"/>
    <cellStyle name="Comma 3 6 12 5 3" xfId="25683"/>
    <cellStyle name="Comma 3 6 12 5 4" xfId="46723"/>
    <cellStyle name="Comma 3 6 12 6" xfId="8351"/>
    <cellStyle name="Comma 3 6 12 6 2" xfId="18233"/>
    <cellStyle name="Comma 3 6 12 6 3" xfId="28153"/>
    <cellStyle name="Comma 3 6 12 6 4" xfId="49193"/>
    <cellStyle name="Comma 3 6 12 7" xfId="10829"/>
    <cellStyle name="Comma 3 6 12 7 2" xfId="41789"/>
    <cellStyle name="Comma 3 6 12 8" xfId="20749"/>
    <cellStyle name="Comma 3 6 12 9" xfId="32202"/>
    <cellStyle name="Comma 3 6 13" xfId="725"/>
    <cellStyle name="Comma 3 6 13 10" xfId="39168"/>
    <cellStyle name="Comma 3 6 13 2" xfId="1868"/>
    <cellStyle name="Comma 3 6 13 2 2" xfId="4631"/>
    <cellStyle name="Comma 3 6 13 2 2 2" xfId="14513"/>
    <cellStyle name="Comma 3 6 13 2 2 3" xfId="24433"/>
    <cellStyle name="Comma 3 6 13 2 2 4" xfId="45473"/>
    <cellStyle name="Comma 3 6 13 2 3" xfId="7097"/>
    <cellStyle name="Comma 3 6 13 2 3 2" xfId="16979"/>
    <cellStyle name="Comma 3 6 13 2 3 3" xfId="26899"/>
    <cellStyle name="Comma 3 6 13 2 3 4" xfId="47939"/>
    <cellStyle name="Comma 3 6 13 2 4" xfId="9567"/>
    <cellStyle name="Comma 3 6 13 2 4 2" xfId="19449"/>
    <cellStyle name="Comma 3 6 13 2 4 3" xfId="29369"/>
    <cellStyle name="Comma 3 6 13 2 4 4" xfId="50409"/>
    <cellStyle name="Comma 3 6 13 2 5" xfId="12045"/>
    <cellStyle name="Comma 3 6 13 2 5 2" xfId="43005"/>
    <cellStyle name="Comma 3 6 13 2 6" xfId="21965"/>
    <cellStyle name="Comma 3 6 13 2 7" xfId="34846"/>
    <cellStyle name="Comma 3 6 13 2 8" xfId="40311"/>
    <cellStyle name="Comma 3 6 13 3" xfId="2936"/>
    <cellStyle name="Comma 3 6 13 3 2" xfId="5404"/>
    <cellStyle name="Comma 3 6 13 3 2 2" xfId="15286"/>
    <cellStyle name="Comma 3 6 13 3 2 3" xfId="25206"/>
    <cellStyle name="Comma 3 6 13 3 2 4" xfId="46246"/>
    <cellStyle name="Comma 3 6 13 3 3" xfId="7870"/>
    <cellStyle name="Comma 3 6 13 3 3 2" xfId="17752"/>
    <cellStyle name="Comma 3 6 13 3 3 3" xfId="27672"/>
    <cellStyle name="Comma 3 6 13 3 3 4" xfId="48712"/>
    <cellStyle name="Comma 3 6 13 3 4" xfId="10340"/>
    <cellStyle name="Comma 3 6 13 3 4 2" xfId="20222"/>
    <cellStyle name="Comma 3 6 13 3 4 3" xfId="30142"/>
    <cellStyle name="Comma 3 6 13 3 4 4" xfId="51182"/>
    <cellStyle name="Comma 3 6 13 3 5" xfId="12818"/>
    <cellStyle name="Comma 3 6 13 3 5 2" xfId="43778"/>
    <cellStyle name="Comma 3 6 13 3 6" xfId="22738"/>
    <cellStyle name="Comma 3 6 13 3 7" xfId="35620"/>
    <cellStyle name="Comma 3 6 13 3 8" xfId="41084"/>
    <cellStyle name="Comma 3 6 13 4" xfId="4001"/>
    <cellStyle name="Comma 3 6 13 4 2" xfId="13883"/>
    <cellStyle name="Comma 3 6 13 4 3" xfId="23803"/>
    <cellStyle name="Comma 3 6 13 4 4" xfId="44843"/>
    <cellStyle name="Comma 3 6 13 5" xfId="5954"/>
    <cellStyle name="Comma 3 6 13 5 2" xfId="15836"/>
    <cellStyle name="Comma 3 6 13 5 3" xfId="25756"/>
    <cellStyle name="Comma 3 6 13 5 4" xfId="46796"/>
    <cellStyle name="Comma 3 6 13 6" xfId="8424"/>
    <cellStyle name="Comma 3 6 13 6 2" xfId="18306"/>
    <cellStyle name="Comma 3 6 13 6 3" xfId="28226"/>
    <cellStyle name="Comma 3 6 13 6 4" xfId="49266"/>
    <cellStyle name="Comma 3 6 13 7" xfId="10902"/>
    <cellStyle name="Comma 3 6 13 7 2" xfId="41862"/>
    <cellStyle name="Comma 3 6 13 8" xfId="20822"/>
    <cellStyle name="Comma 3 6 13 9" xfId="33703"/>
    <cellStyle name="Comma 3 6 14" xfId="1364"/>
    <cellStyle name="Comma 3 6 14 2" xfId="4127"/>
    <cellStyle name="Comma 3 6 14 2 2" xfId="14009"/>
    <cellStyle name="Comma 3 6 14 2 3" xfId="23929"/>
    <cellStyle name="Comma 3 6 14 2 4" xfId="44969"/>
    <cellStyle name="Comma 3 6 14 3" xfId="6593"/>
    <cellStyle name="Comma 3 6 14 3 2" xfId="16475"/>
    <cellStyle name="Comma 3 6 14 3 3" xfId="26395"/>
    <cellStyle name="Comma 3 6 14 3 4" xfId="47435"/>
    <cellStyle name="Comma 3 6 14 4" xfId="9063"/>
    <cellStyle name="Comma 3 6 14 4 2" xfId="18945"/>
    <cellStyle name="Comma 3 6 14 4 3" xfId="28865"/>
    <cellStyle name="Comma 3 6 14 4 4" xfId="49905"/>
    <cellStyle name="Comma 3 6 14 5" xfId="11541"/>
    <cellStyle name="Comma 3 6 14 5 2" xfId="42501"/>
    <cellStyle name="Comma 3 6 14 6" xfId="21461"/>
    <cellStyle name="Comma 3 6 14 7" xfId="34342"/>
    <cellStyle name="Comma 3 6 14 8" xfId="39807"/>
    <cellStyle name="Comma 3 6 15" xfId="2432"/>
    <cellStyle name="Comma 3 6 15 2" xfId="4900"/>
    <cellStyle name="Comma 3 6 15 2 2" xfId="14782"/>
    <cellStyle name="Comma 3 6 15 2 3" xfId="24702"/>
    <cellStyle name="Comma 3 6 15 2 4" xfId="45742"/>
    <cellStyle name="Comma 3 6 15 3" xfId="7366"/>
    <cellStyle name="Comma 3 6 15 3 2" xfId="17248"/>
    <cellStyle name="Comma 3 6 15 3 3" xfId="27168"/>
    <cellStyle name="Comma 3 6 15 3 4" xfId="48208"/>
    <cellStyle name="Comma 3 6 15 4" xfId="9836"/>
    <cellStyle name="Comma 3 6 15 4 2" xfId="19718"/>
    <cellStyle name="Comma 3 6 15 4 3" xfId="29638"/>
    <cellStyle name="Comma 3 6 15 4 4" xfId="50678"/>
    <cellStyle name="Comma 3 6 15 5" xfId="12314"/>
    <cellStyle name="Comma 3 6 15 5 2" xfId="43274"/>
    <cellStyle name="Comma 3 6 15 6" xfId="22234"/>
    <cellStyle name="Comma 3 6 15 7" xfId="35116"/>
    <cellStyle name="Comma 3 6 15 8" xfId="40580"/>
    <cellStyle name="Comma 3 6 16" xfId="2983"/>
    <cellStyle name="Comma 3 6 16 2" xfId="12865"/>
    <cellStyle name="Comma 3 6 16 2 2" xfId="43825"/>
    <cellStyle name="Comma 3 6 16 3" xfId="22785"/>
    <cellStyle name="Comma 3 6 16 4" xfId="33198"/>
    <cellStyle name="Comma 3 6 16 5" xfId="38664"/>
    <cellStyle name="Comma 3 6 17" xfId="5450"/>
    <cellStyle name="Comma 3 6 17 2" xfId="15332"/>
    <cellStyle name="Comma 3 6 17 2 2" xfId="46292"/>
    <cellStyle name="Comma 3 6 17 3" xfId="25252"/>
    <cellStyle name="Comma 3 6 17 4" xfId="41143"/>
    <cellStyle name="Comma 3 6 18" xfId="7920"/>
    <cellStyle name="Comma 3 6 18 2" xfId="17802"/>
    <cellStyle name="Comma 3 6 18 3" xfId="27722"/>
    <cellStyle name="Comma 3 6 18 4" xfId="48762"/>
    <cellStyle name="Comma 3 6 19" xfId="10398"/>
    <cellStyle name="Comma 3 6 19 2" xfId="41358"/>
    <cellStyle name="Comma 3 6 2" xfId="181"/>
    <cellStyle name="Comma 3 6 2 10" xfId="10484"/>
    <cellStyle name="Comma 3 6 2 10 2" xfId="41444"/>
    <cellStyle name="Comma 3 6 2 11" xfId="20404"/>
    <cellStyle name="Comma 3 6 2 12" xfId="30246"/>
    <cellStyle name="Comma 3 6 2 13" xfId="35712"/>
    <cellStyle name="Comma 3 6 2 14" xfId="51387"/>
    <cellStyle name="Comma 3 6 2 15" xfId="52059"/>
    <cellStyle name="Comma 3 6 2 2" xfId="874"/>
    <cellStyle name="Comma 3 6 2 2 10" xfId="52283"/>
    <cellStyle name="Comma 3 6 2 2 2" xfId="3303"/>
    <cellStyle name="Comma 3 6 2 2 2 2" xfId="13185"/>
    <cellStyle name="Comma 3 6 2 2 2 2 2" xfId="44145"/>
    <cellStyle name="Comma 3 6 2 2 2 3" xfId="23105"/>
    <cellStyle name="Comma 3 6 2 2 2 4" xfId="31522"/>
    <cellStyle name="Comma 3 6 2 2 2 5" xfId="36988"/>
    <cellStyle name="Comma 3 6 2 2 3" xfId="6103"/>
    <cellStyle name="Comma 3 6 2 2 3 2" xfId="15985"/>
    <cellStyle name="Comma 3 6 2 2 3 2 2" xfId="46945"/>
    <cellStyle name="Comma 3 6 2 2 3 3" xfId="25905"/>
    <cellStyle name="Comma 3 6 2 2 3 4" xfId="32522"/>
    <cellStyle name="Comma 3 6 2 2 3 5" xfId="37988"/>
    <cellStyle name="Comma 3 6 2 2 4" xfId="8573"/>
    <cellStyle name="Comma 3 6 2 2 4 2" xfId="18455"/>
    <cellStyle name="Comma 3 6 2 2 4 2 2" xfId="49415"/>
    <cellStyle name="Comma 3 6 2 2 4 3" xfId="28375"/>
    <cellStyle name="Comma 3 6 2 2 4 4" xfId="33852"/>
    <cellStyle name="Comma 3 6 2 2 4 5" xfId="39317"/>
    <cellStyle name="Comma 3 6 2 2 5" xfId="11051"/>
    <cellStyle name="Comma 3 6 2 2 5 2" xfId="42011"/>
    <cellStyle name="Comma 3 6 2 2 6" xfId="20971"/>
    <cellStyle name="Comma 3 6 2 2 7" xfId="30520"/>
    <cellStyle name="Comma 3 6 2 2 8" xfId="35986"/>
    <cellStyle name="Comma 3 6 2 2 9" xfId="51612"/>
    <cellStyle name="Comma 3 6 2 3" xfId="875"/>
    <cellStyle name="Comma 3 6 2 3 10" xfId="52507"/>
    <cellStyle name="Comma 3 6 2 3 2" xfId="3540"/>
    <cellStyle name="Comma 3 6 2 3 2 2" xfId="13422"/>
    <cellStyle name="Comma 3 6 2 3 2 2 2" xfId="44382"/>
    <cellStyle name="Comma 3 6 2 3 2 3" xfId="23342"/>
    <cellStyle name="Comma 3 6 2 3 2 4" xfId="31759"/>
    <cellStyle name="Comma 3 6 2 3 2 5" xfId="37225"/>
    <cellStyle name="Comma 3 6 2 3 3" xfId="6104"/>
    <cellStyle name="Comma 3 6 2 3 3 2" xfId="15986"/>
    <cellStyle name="Comma 3 6 2 3 3 2 2" xfId="46946"/>
    <cellStyle name="Comma 3 6 2 3 3 3" xfId="25906"/>
    <cellStyle name="Comma 3 6 2 3 3 4" xfId="32759"/>
    <cellStyle name="Comma 3 6 2 3 3 5" xfId="38225"/>
    <cellStyle name="Comma 3 6 2 3 4" xfId="8574"/>
    <cellStyle name="Comma 3 6 2 3 4 2" xfId="18456"/>
    <cellStyle name="Comma 3 6 2 3 4 2 2" xfId="49416"/>
    <cellStyle name="Comma 3 6 2 3 4 3" xfId="28376"/>
    <cellStyle name="Comma 3 6 2 3 4 4" xfId="33853"/>
    <cellStyle name="Comma 3 6 2 3 4 5" xfId="39318"/>
    <cellStyle name="Comma 3 6 2 3 5" xfId="11052"/>
    <cellStyle name="Comma 3 6 2 3 5 2" xfId="42012"/>
    <cellStyle name="Comma 3 6 2 3 6" xfId="20972"/>
    <cellStyle name="Comma 3 6 2 3 7" xfId="30757"/>
    <cellStyle name="Comma 3 6 2 3 8" xfId="36223"/>
    <cellStyle name="Comma 3 6 2 3 9" xfId="51837"/>
    <cellStyle name="Comma 3 6 2 4" xfId="876"/>
    <cellStyle name="Comma 3 6 2 4 2" xfId="3782"/>
    <cellStyle name="Comma 3 6 2 4 2 2" xfId="13664"/>
    <cellStyle name="Comma 3 6 2 4 2 2 2" xfId="44624"/>
    <cellStyle name="Comma 3 6 2 4 2 3" xfId="23584"/>
    <cellStyle name="Comma 3 6 2 4 2 4" xfId="32001"/>
    <cellStyle name="Comma 3 6 2 4 2 5" xfId="37467"/>
    <cellStyle name="Comma 3 6 2 4 3" xfId="6105"/>
    <cellStyle name="Comma 3 6 2 4 3 2" xfId="15987"/>
    <cellStyle name="Comma 3 6 2 4 3 2 2" xfId="46947"/>
    <cellStyle name="Comma 3 6 2 4 3 3" xfId="25907"/>
    <cellStyle name="Comma 3 6 2 4 3 4" xfId="33001"/>
    <cellStyle name="Comma 3 6 2 4 3 5" xfId="38467"/>
    <cellStyle name="Comma 3 6 2 4 4" xfId="8575"/>
    <cellStyle name="Comma 3 6 2 4 4 2" xfId="18457"/>
    <cellStyle name="Comma 3 6 2 4 4 2 2" xfId="49417"/>
    <cellStyle name="Comma 3 6 2 4 4 3" xfId="28377"/>
    <cellStyle name="Comma 3 6 2 4 4 4" xfId="33854"/>
    <cellStyle name="Comma 3 6 2 4 4 5" xfId="39319"/>
    <cellStyle name="Comma 3 6 2 4 5" xfId="11053"/>
    <cellStyle name="Comma 3 6 2 4 5 2" xfId="42013"/>
    <cellStyle name="Comma 3 6 2 4 6" xfId="20973"/>
    <cellStyle name="Comma 3 6 2 4 7" xfId="30999"/>
    <cellStyle name="Comma 3 6 2 4 8" xfId="36465"/>
    <cellStyle name="Comma 3 6 2 5" xfId="1450"/>
    <cellStyle name="Comma 3 6 2 5 2" xfId="4213"/>
    <cellStyle name="Comma 3 6 2 5 2 2" xfId="14095"/>
    <cellStyle name="Comma 3 6 2 5 2 2 2" xfId="45055"/>
    <cellStyle name="Comma 3 6 2 5 2 3" xfId="24015"/>
    <cellStyle name="Comma 3 6 2 5 2 4" xfId="34428"/>
    <cellStyle name="Comma 3 6 2 5 2 5" xfId="39893"/>
    <cellStyle name="Comma 3 6 2 5 3" xfId="6679"/>
    <cellStyle name="Comma 3 6 2 5 3 2" xfId="16561"/>
    <cellStyle name="Comma 3 6 2 5 3 3" xfId="26481"/>
    <cellStyle name="Comma 3 6 2 5 3 4" xfId="47521"/>
    <cellStyle name="Comma 3 6 2 5 4" xfId="9149"/>
    <cellStyle name="Comma 3 6 2 5 4 2" xfId="19031"/>
    <cellStyle name="Comma 3 6 2 5 4 3" xfId="28951"/>
    <cellStyle name="Comma 3 6 2 5 4 4" xfId="49991"/>
    <cellStyle name="Comma 3 6 2 5 5" xfId="11627"/>
    <cellStyle name="Comma 3 6 2 5 5 2" xfId="42587"/>
    <cellStyle name="Comma 3 6 2 5 6" xfId="21547"/>
    <cellStyle name="Comma 3 6 2 5 7" xfId="31248"/>
    <cellStyle name="Comma 3 6 2 5 8" xfId="36714"/>
    <cellStyle name="Comma 3 6 2 6" xfId="2518"/>
    <cellStyle name="Comma 3 6 2 6 2" xfId="4986"/>
    <cellStyle name="Comma 3 6 2 6 2 2" xfId="14868"/>
    <cellStyle name="Comma 3 6 2 6 2 2 2" xfId="45828"/>
    <cellStyle name="Comma 3 6 2 6 2 3" xfId="24788"/>
    <cellStyle name="Comma 3 6 2 6 2 4" xfId="35202"/>
    <cellStyle name="Comma 3 6 2 6 2 5" xfId="40666"/>
    <cellStyle name="Comma 3 6 2 6 3" xfId="7452"/>
    <cellStyle name="Comma 3 6 2 6 3 2" xfId="17334"/>
    <cellStyle name="Comma 3 6 2 6 3 3" xfId="27254"/>
    <cellStyle name="Comma 3 6 2 6 3 4" xfId="48294"/>
    <cellStyle name="Comma 3 6 2 6 4" xfId="9922"/>
    <cellStyle name="Comma 3 6 2 6 4 2" xfId="19804"/>
    <cellStyle name="Comma 3 6 2 6 4 3" xfId="29724"/>
    <cellStyle name="Comma 3 6 2 6 4 4" xfId="50764"/>
    <cellStyle name="Comma 3 6 2 6 5" xfId="12400"/>
    <cellStyle name="Comma 3 6 2 6 5 2" xfId="43360"/>
    <cellStyle name="Comma 3 6 2 6 6" xfId="22320"/>
    <cellStyle name="Comma 3 6 2 6 7" xfId="32248"/>
    <cellStyle name="Comma 3 6 2 6 8" xfId="37714"/>
    <cellStyle name="Comma 3 6 2 7" xfId="3029"/>
    <cellStyle name="Comma 3 6 2 7 2" xfId="12911"/>
    <cellStyle name="Comma 3 6 2 7 2 2" xfId="43871"/>
    <cellStyle name="Comma 3 6 2 7 3" xfId="22831"/>
    <cellStyle name="Comma 3 6 2 7 4" xfId="33284"/>
    <cellStyle name="Comma 3 6 2 7 5" xfId="38750"/>
    <cellStyle name="Comma 3 6 2 8" xfId="5536"/>
    <cellStyle name="Comma 3 6 2 8 2" xfId="15418"/>
    <cellStyle name="Comma 3 6 2 8 2 2" xfId="46378"/>
    <cellStyle name="Comma 3 6 2 8 3" xfId="25338"/>
    <cellStyle name="Comma 3 6 2 8 4" xfId="41279"/>
    <cellStyle name="Comma 3 6 2 9" xfId="8006"/>
    <cellStyle name="Comma 3 6 2 9 2" xfId="17888"/>
    <cellStyle name="Comma 3 6 2 9 3" xfId="27808"/>
    <cellStyle name="Comma 3 6 2 9 4" xfId="48848"/>
    <cellStyle name="Comma 3 6 20" xfId="20318"/>
    <cellStyle name="Comma 3 6 21" xfId="30200"/>
    <cellStyle name="Comma 3 6 22" xfId="35666"/>
    <cellStyle name="Comma 3 6 23" xfId="51253"/>
    <cellStyle name="Comma 3 6 24" xfId="51925"/>
    <cellStyle name="Comma 3 6 3" xfId="230"/>
    <cellStyle name="Comma 3 6 3 10" xfId="10533"/>
    <cellStyle name="Comma 3 6 3 10 2" xfId="41493"/>
    <cellStyle name="Comma 3 6 3 11" xfId="20453"/>
    <cellStyle name="Comma 3 6 3 12" xfId="30295"/>
    <cellStyle name="Comma 3 6 3 13" xfId="35761"/>
    <cellStyle name="Comma 3 6 3 14" xfId="51315"/>
    <cellStyle name="Comma 3 6 3 15" xfId="51987"/>
    <cellStyle name="Comma 3 6 3 2" xfId="877"/>
    <cellStyle name="Comma 3 6 3 2 10" xfId="52211"/>
    <cellStyle name="Comma 3 6 3 2 2" xfId="3352"/>
    <cellStyle name="Comma 3 6 3 2 2 2" xfId="13234"/>
    <cellStyle name="Comma 3 6 3 2 2 2 2" xfId="44194"/>
    <cellStyle name="Comma 3 6 3 2 2 3" xfId="23154"/>
    <cellStyle name="Comma 3 6 3 2 2 4" xfId="31571"/>
    <cellStyle name="Comma 3 6 3 2 2 5" xfId="37037"/>
    <cellStyle name="Comma 3 6 3 2 3" xfId="6106"/>
    <cellStyle name="Comma 3 6 3 2 3 2" xfId="15988"/>
    <cellStyle name="Comma 3 6 3 2 3 2 2" xfId="46948"/>
    <cellStyle name="Comma 3 6 3 2 3 3" xfId="25908"/>
    <cellStyle name="Comma 3 6 3 2 3 4" xfId="32571"/>
    <cellStyle name="Comma 3 6 3 2 3 5" xfId="38037"/>
    <cellStyle name="Comma 3 6 3 2 4" xfId="8576"/>
    <cellStyle name="Comma 3 6 3 2 4 2" xfId="18458"/>
    <cellStyle name="Comma 3 6 3 2 4 2 2" xfId="49418"/>
    <cellStyle name="Comma 3 6 3 2 4 3" xfId="28378"/>
    <cellStyle name="Comma 3 6 3 2 4 4" xfId="33855"/>
    <cellStyle name="Comma 3 6 3 2 4 5" xfId="39320"/>
    <cellStyle name="Comma 3 6 3 2 5" xfId="11054"/>
    <cellStyle name="Comma 3 6 3 2 5 2" xfId="42014"/>
    <cellStyle name="Comma 3 6 3 2 6" xfId="20974"/>
    <cellStyle name="Comma 3 6 3 2 7" xfId="30569"/>
    <cellStyle name="Comma 3 6 3 2 8" xfId="36035"/>
    <cellStyle name="Comma 3 6 3 2 9" xfId="51540"/>
    <cellStyle name="Comma 3 6 3 3" xfId="878"/>
    <cellStyle name="Comma 3 6 3 3 10" xfId="52435"/>
    <cellStyle name="Comma 3 6 3 3 2" xfId="3589"/>
    <cellStyle name="Comma 3 6 3 3 2 2" xfId="13471"/>
    <cellStyle name="Comma 3 6 3 3 2 2 2" xfId="44431"/>
    <cellStyle name="Comma 3 6 3 3 2 3" xfId="23391"/>
    <cellStyle name="Comma 3 6 3 3 2 4" xfId="31808"/>
    <cellStyle name="Comma 3 6 3 3 2 5" xfId="37274"/>
    <cellStyle name="Comma 3 6 3 3 3" xfId="6107"/>
    <cellStyle name="Comma 3 6 3 3 3 2" xfId="15989"/>
    <cellStyle name="Comma 3 6 3 3 3 2 2" xfId="46949"/>
    <cellStyle name="Comma 3 6 3 3 3 3" xfId="25909"/>
    <cellStyle name="Comma 3 6 3 3 3 4" xfId="32808"/>
    <cellStyle name="Comma 3 6 3 3 3 5" xfId="38274"/>
    <cellStyle name="Comma 3 6 3 3 4" xfId="8577"/>
    <cellStyle name="Comma 3 6 3 3 4 2" xfId="18459"/>
    <cellStyle name="Comma 3 6 3 3 4 2 2" xfId="49419"/>
    <cellStyle name="Comma 3 6 3 3 4 3" xfId="28379"/>
    <cellStyle name="Comma 3 6 3 3 4 4" xfId="33856"/>
    <cellStyle name="Comma 3 6 3 3 4 5" xfId="39321"/>
    <cellStyle name="Comma 3 6 3 3 5" xfId="11055"/>
    <cellStyle name="Comma 3 6 3 3 5 2" xfId="42015"/>
    <cellStyle name="Comma 3 6 3 3 6" xfId="20975"/>
    <cellStyle name="Comma 3 6 3 3 7" xfId="30806"/>
    <cellStyle name="Comma 3 6 3 3 8" xfId="36272"/>
    <cellStyle name="Comma 3 6 3 3 9" xfId="51765"/>
    <cellStyle name="Comma 3 6 3 4" xfId="879"/>
    <cellStyle name="Comma 3 6 3 4 2" xfId="3831"/>
    <cellStyle name="Comma 3 6 3 4 2 2" xfId="13713"/>
    <cellStyle name="Comma 3 6 3 4 2 2 2" xfId="44673"/>
    <cellStyle name="Comma 3 6 3 4 2 3" xfId="23633"/>
    <cellStyle name="Comma 3 6 3 4 2 4" xfId="32050"/>
    <cellStyle name="Comma 3 6 3 4 2 5" xfId="37516"/>
    <cellStyle name="Comma 3 6 3 4 3" xfId="6108"/>
    <cellStyle name="Comma 3 6 3 4 3 2" xfId="15990"/>
    <cellStyle name="Comma 3 6 3 4 3 2 2" xfId="46950"/>
    <cellStyle name="Comma 3 6 3 4 3 3" xfId="25910"/>
    <cellStyle name="Comma 3 6 3 4 3 4" xfId="33050"/>
    <cellStyle name="Comma 3 6 3 4 3 5" xfId="38516"/>
    <cellStyle name="Comma 3 6 3 4 4" xfId="8578"/>
    <cellStyle name="Comma 3 6 3 4 4 2" xfId="18460"/>
    <cellStyle name="Comma 3 6 3 4 4 2 2" xfId="49420"/>
    <cellStyle name="Comma 3 6 3 4 4 3" xfId="28380"/>
    <cellStyle name="Comma 3 6 3 4 4 4" xfId="33857"/>
    <cellStyle name="Comma 3 6 3 4 4 5" xfId="39322"/>
    <cellStyle name="Comma 3 6 3 4 5" xfId="11056"/>
    <cellStyle name="Comma 3 6 3 4 5 2" xfId="42016"/>
    <cellStyle name="Comma 3 6 3 4 6" xfId="20976"/>
    <cellStyle name="Comma 3 6 3 4 7" xfId="31048"/>
    <cellStyle name="Comma 3 6 3 4 8" xfId="36514"/>
    <cellStyle name="Comma 3 6 3 5" xfId="1499"/>
    <cellStyle name="Comma 3 6 3 5 2" xfId="4262"/>
    <cellStyle name="Comma 3 6 3 5 2 2" xfId="14144"/>
    <cellStyle name="Comma 3 6 3 5 2 2 2" xfId="45104"/>
    <cellStyle name="Comma 3 6 3 5 2 3" xfId="24064"/>
    <cellStyle name="Comma 3 6 3 5 2 4" xfId="34477"/>
    <cellStyle name="Comma 3 6 3 5 2 5" xfId="39942"/>
    <cellStyle name="Comma 3 6 3 5 3" xfId="6728"/>
    <cellStyle name="Comma 3 6 3 5 3 2" xfId="16610"/>
    <cellStyle name="Comma 3 6 3 5 3 3" xfId="26530"/>
    <cellStyle name="Comma 3 6 3 5 3 4" xfId="47570"/>
    <cellStyle name="Comma 3 6 3 5 4" xfId="9198"/>
    <cellStyle name="Comma 3 6 3 5 4 2" xfId="19080"/>
    <cellStyle name="Comma 3 6 3 5 4 3" xfId="29000"/>
    <cellStyle name="Comma 3 6 3 5 4 4" xfId="50040"/>
    <cellStyle name="Comma 3 6 3 5 5" xfId="11676"/>
    <cellStyle name="Comma 3 6 3 5 5 2" xfId="42636"/>
    <cellStyle name="Comma 3 6 3 5 6" xfId="21596"/>
    <cellStyle name="Comma 3 6 3 5 7" xfId="31297"/>
    <cellStyle name="Comma 3 6 3 5 8" xfId="36763"/>
    <cellStyle name="Comma 3 6 3 6" xfId="2567"/>
    <cellStyle name="Comma 3 6 3 6 2" xfId="5035"/>
    <cellStyle name="Comma 3 6 3 6 2 2" xfId="14917"/>
    <cellStyle name="Comma 3 6 3 6 2 2 2" xfId="45877"/>
    <cellStyle name="Comma 3 6 3 6 2 3" xfId="24837"/>
    <cellStyle name="Comma 3 6 3 6 2 4" xfId="35251"/>
    <cellStyle name="Comma 3 6 3 6 2 5" xfId="40715"/>
    <cellStyle name="Comma 3 6 3 6 3" xfId="7501"/>
    <cellStyle name="Comma 3 6 3 6 3 2" xfId="17383"/>
    <cellStyle name="Comma 3 6 3 6 3 3" xfId="27303"/>
    <cellStyle name="Comma 3 6 3 6 3 4" xfId="48343"/>
    <cellStyle name="Comma 3 6 3 6 4" xfId="9971"/>
    <cellStyle name="Comma 3 6 3 6 4 2" xfId="19853"/>
    <cellStyle name="Comma 3 6 3 6 4 3" xfId="29773"/>
    <cellStyle name="Comma 3 6 3 6 4 4" xfId="50813"/>
    <cellStyle name="Comma 3 6 3 6 5" xfId="12449"/>
    <cellStyle name="Comma 3 6 3 6 5 2" xfId="43409"/>
    <cellStyle name="Comma 3 6 3 6 6" xfId="22369"/>
    <cellStyle name="Comma 3 6 3 6 7" xfId="32297"/>
    <cellStyle name="Comma 3 6 3 6 8" xfId="37763"/>
    <cellStyle name="Comma 3 6 3 7" xfId="3078"/>
    <cellStyle name="Comma 3 6 3 7 2" xfId="12960"/>
    <cellStyle name="Comma 3 6 3 7 2 2" xfId="43920"/>
    <cellStyle name="Comma 3 6 3 7 3" xfId="22880"/>
    <cellStyle name="Comma 3 6 3 7 4" xfId="33333"/>
    <cellStyle name="Comma 3 6 3 7 5" xfId="38799"/>
    <cellStyle name="Comma 3 6 3 8" xfId="5585"/>
    <cellStyle name="Comma 3 6 3 8 2" xfId="15467"/>
    <cellStyle name="Comma 3 6 3 8 2 2" xfId="46427"/>
    <cellStyle name="Comma 3 6 3 8 3" xfId="25387"/>
    <cellStyle name="Comma 3 6 3 8 4" xfId="41207"/>
    <cellStyle name="Comma 3 6 3 9" xfId="8055"/>
    <cellStyle name="Comma 3 6 3 9 2" xfId="17937"/>
    <cellStyle name="Comma 3 6 3 9 3" xfId="27857"/>
    <cellStyle name="Comma 3 6 3 9 4" xfId="48897"/>
    <cellStyle name="Comma 3 6 4" xfId="267"/>
    <cellStyle name="Comma 3 6 4 10" xfId="10570"/>
    <cellStyle name="Comma 3 6 4 10 2" xfId="41530"/>
    <cellStyle name="Comma 3 6 4 11" xfId="20490"/>
    <cellStyle name="Comma 3 6 4 12" xfId="30332"/>
    <cellStyle name="Comma 3 6 4 13" xfId="35798"/>
    <cellStyle name="Comma 3 6 4 14" xfId="51478"/>
    <cellStyle name="Comma 3 6 4 15" xfId="52149"/>
    <cellStyle name="Comma 3 6 4 2" xfId="880"/>
    <cellStyle name="Comma 3 6 4 2 2" xfId="3389"/>
    <cellStyle name="Comma 3 6 4 2 2 2" xfId="13271"/>
    <cellStyle name="Comma 3 6 4 2 2 2 2" xfId="44231"/>
    <cellStyle name="Comma 3 6 4 2 2 3" xfId="23191"/>
    <cellStyle name="Comma 3 6 4 2 2 4" xfId="31608"/>
    <cellStyle name="Comma 3 6 4 2 2 5" xfId="37074"/>
    <cellStyle name="Comma 3 6 4 2 3" xfId="6109"/>
    <cellStyle name="Comma 3 6 4 2 3 2" xfId="15991"/>
    <cellStyle name="Comma 3 6 4 2 3 2 2" xfId="46951"/>
    <cellStyle name="Comma 3 6 4 2 3 3" xfId="25911"/>
    <cellStyle name="Comma 3 6 4 2 3 4" xfId="32608"/>
    <cellStyle name="Comma 3 6 4 2 3 5" xfId="38074"/>
    <cellStyle name="Comma 3 6 4 2 4" xfId="8579"/>
    <cellStyle name="Comma 3 6 4 2 4 2" xfId="18461"/>
    <cellStyle name="Comma 3 6 4 2 4 2 2" xfId="49421"/>
    <cellStyle name="Comma 3 6 4 2 4 3" xfId="28381"/>
    <cellStyle name="Comma 3 6 4 2 4 4" xfId="33858"/>
    <cellStyle name="Comma 3 6 4 2 4 5" xfId="39323"/>
    <cellStyle name="Comma 3 6 4 2 5" xfId="11057"/>
    <cellStyle name="Comma 3 6 4 2 5 2" xfId="42017"/>
    <cellStyle name="Comma 3 6 4 2 6" xfId="20977"/>
    <cellStyle name="Comma 3 6 4 2 7" xfId="30606"/>
    <cellStyle name="Comma 3 6 4 2 8" xfId="36072"/>
    <cellStyle name="Comma 3 6 4 3" xfId="881"/>
    <cellStyle name="Comma 3 6 4 3 2" xfId="3626"/>
    <cellStyle name="Comma 3 6 4 3 2 2" xfId="13508"/>
    <cellStyle name="Comma 3 6 4 3 2 2 2" xfId="44468"/>
    <cellStyle name="Comma 3 6 4 3 2 3" xfId="23428"/>
    <cellStyle name="Comma 3 6 4 3 2 4" xfId="31845"/>
    <cellStyle name="Comma 3 6 4 3 2 5" xfId="37311"/>
    <cellStyle name="Comma 3 6 4 3 3" xfId="6110"/>
    <cellStyle name="Comma 3 6 4 3 3 2" xfId="15992"/>
    <cellStyle name="Comma 3 6 4 3 3 2 2" xfId="46952"/>
    <cellStyle name="Comma 3 6 4 3 3 3" xfId="25912"/>
    <cellStyle name="Comma 3 6 4 3 3 4" xfId="32845"/>
    <cellStyle name="Comma 3 6 4 3 3 5" xfId="38311"/>
    <cellStyle name="Comma 3 6 4 3 4" xfId="8580"/>
    <cellStyle name="Comma 3 6 4 3 4 2" xfId="18462"/>
    <cellStyle name="Comma 3 6 4 3 4 2 2" xfId="49422"/>
    <cellStyle name="Comma 3 6 4 3 4 3" xfId="28382"/>
    <cellStyle name="Comma 3 6 4 3 4 4" xfId="33859"/>
    <cellStyle name="Comma 3 6 4 3 4 5" xfId="39324"/>
    <cellStyle name="Comma 3 6 4 3 5" xfId="11058"/>
    <cellStyle name="Comma 3 6 4 3 5 2" xfId="42018"/>
    <cellStyle name="Comma 3 6 4 3 6" xfId="20978"/>
    <cellStyle name="Comma 3 6 4 3 7" xfId="30843"/>
    <cellStyle name="Comma 3 6 4 3 8" xfId="36309"/>
    <cellStyle name="Comma 3 6 4 4" xfId="882"/>
    <cellStyle name="Comma 3 6 4 4 2" xfId="3868"/>
    <cellStyle name="Comma 3 6 4 4 2 2" xfId="13750"/>
    <cellStyle name="Comma 3 6 4 4 2 2 2" xfId="44710"/>
    <cellStyle name="Comma 3 6 4 4 2 3" xfId="23670"/>
    <cellStyle name="Comma 3 6 4 4 2 4" xfId="32087"/>
    <cellStyle name="Comma 3 6 4 4 2 5" xfId="37553"/>
    <cellStyle name="Comma 3 6 4 4 3" xfId="6111"/>
    <cellStyle name="Comma 3 6 4 4 3 2" xfId="15993"/>
    <cellStyle name="Comma 3 6 4 4 3 2 2" xfId="46953"/>
    <cellStyle name="Comma 3 6 4 4 3 3" xfId="25913"/>
    <cellStyle name="Comma 3 6 4 4 3 4" xfId="33087"/>
    <cellStyle name="Comma 3 6 4 4 3 5" xfId="38553"/>
    <cellStyle name="Comma 3 6 4 4 4" xfId="8581"/>
    <cellStyle name="Comma 3 6 4 4 4 2" xfId="18463"/>
    <cellStyle name="Comma 3 6 4 4 4 2 2" xfId="49423"/>
    <cellStyle name="Comma 3 6 4 4 4 3" xfId="28383"/>
    <cellStyle name="Comma 3 6 4 4 4 4" xfId="33860"/>
    <cellStyle name="Comma 3 6 4 4 4 5" xfId="39325"/>
    <cellStyle name="Comma 3 6 4 4 5" xfId="11059"/>
    <cellStyle name="Comma 3 6 4 4 5 2" xfId="42019"/>
    <cellStyle name="Comma 3 6 4 4 6" xfId="20979"/>
    <cellStyle name="Comma 3 6 4 4 7" xfId="31085"/>
    <cellStyle name="Comma 3 6 4 4 8" xfId="36551"/>
    <cellStyle name="Comma 3 6 4 5" xfId="1536"/>
    <cellStyle name="Comma 3 6 4 5 2" xfId="4299"/>
    <cellStyle name="Comma 3 6 4 5 2 2" xfId="14181"/>
    <cellStyle name="Comma 3 6 4 5 2 2 2" xfId="45141"/>
    <cellStyle name="Comma 3 6 4 5 2 3" xfId="24101"/>
    <cellStyle name="Comma 3 6 4 5 2 4" xfId="34514"/>
    <cellStyle name="Comma 3 6 4 5 2 5" xfId="39979"/>
    <cellStyle name="Comma 3 6 4 5 3" xfId="6765"/>
    <cellStyle name="Comma 3 6 4 5 3 2" xfId="16647"/>
    <cellStyle name="Comma 3 6 4 5 3 3" xfId="26567"/>
    <cellStyle name="Comma 3 6 4 5 3 4" xfId="47607"/>
    <cellStyle name="Comma 3 6 4 5 4" xfId="9235"/>
    <cellStyle name="Comma 3 6 4 5 4 2" xfId="19117"/>
    <cellStyle name="Comma 3 6 4 5 4 3" xfId="29037"/>
    <cellStyle name="Comma 3 6 4 5 4 4" xfId="50077"/>
    <cellStyle name="Comma 3 6 4 5 5" xfId="11713"/>
    <cellStyle name="Comma 3 6 4 5 5 2" xfId="42673"/>
    <cellStyle name="Comma 3 6 4 5 6" xfId="21633"/>
    <cellStyle name="Comma 3 6 4 5 7" xfId="31334"/>
    <cellStyle name="Comma 3 6 4 5 8" xfId="36800"/>
    <cellStyle name="Comma 3 6 4 6" xfId="2604"/>
    <cellStyle name="Comma 3 6 4 6 2" xfId="5072"/>
    <cellStyle name="Comma 3 6 4 6 2 2" xfId="14954"/>
    <cellStyle name="Comma 3 6 4 6 2 2 2" xfId="45914"/>
    <cellStyle name="Comma 3 6 4 6 2 3" xfId="24874"/>
    <cellStyle name="Comma 3 6 4 6 2 4" xfId="35288"/>
    <cellStyle name="Comma 3 6 4 6 2 5" xfId="40752"/>
    <cellStyle name="Comma 3 6 4 6 3" xfId="7538"/>
    <cellStyle name="Comma 3 6 4 6 3 2" xfId="17420"/>
    <cellStyle name="Comma 3 6 4 6 3 3" xfId="27340"/>
    <cellStyle name="Comma 3 6 4 6 3 4" xfId="48380"/>
    <cellStyle name="Comma 3 6 4 6 4" xfId="10008"/>
    <cellStyle name="Comma 3 6 4 6 4 2" xfId="19890"/>
    <cellStyle name="Comma 3 6 4 6 4 3" xfId="29810"/>
    <cellStyle name="Comma 3 6 4 6 4 4" xfId="50850"/>
    <cellStyle name="Comma 3 6 4 6 5" xfId="12486"/>
    <cellStyle name="Comma 3 6 4 6 5 2" xfId="43446"/>
    <cellStyle name="Comma 3 6 4 6 6" xfId="22406"/>
    <cellStyle name="Comma 3 6 4 6 7" xfId="32334"/>
    <cellStyle name="Comma 3 6 4 6 8" xfId="37800"/>
    <cellStyle name="Comma 3 6 4 7" xfId="3115"/>
    <cellStyle name="Comma 3 6 4 7 2" xfId="12997"/>
    <cellStyle name="Comma 3 6 4 7 2 2" xfId="43957"/>
    <cellStyle name="Comma 3 6 4 7 3" xfId="22917"/>
    <cellStyle name="Comma 3 6 4 7 4" xfId="33370"/>
    <cellStyle name="Comma 3 6 4 7 5" xfId="38836"/>
    <cellStyle name="Comma 3 6 4 8" xfId="5622"/>
    <cellStyle name="Comma 3 6 4 8 2" xfId="15504"/>
    <cellStyle name="Comma 3 6 4 8 3" xfId="25424"/>
    <cellStyle name="Comma 3 6 4 8 4" xfId="46464"/>
    <cellStyle name="Comma 3 6 4 9" xfId="8092"/>
    <cellStyle name="Comma 3 6 4 9 2" xfId="17974"/>
    <cellStyle name="Comma 3 6 4 9 3" xfId="27894"/>
    <cellStyle name="Comma 3 6 4 9 4" xfId="48934"/>
    <cellStyle name="Comma 3 6 5" xfId="304"/>
    <cellStyle name="Comma 3 6 5 10" xfId="10607"/>
    <cellStyle name="Comma 3 6 5 10 2" xfId="41567"/>
    <cellStyle name="Comma 3 6 5 11" xfId="20527"/>
    <cellStyle name="Comma 3 6 5 12" xfId="30369"/>
    <cellStyle name="Comma 3 6 5 13" xfId="35835"/>
    <cellStyle name="Comma 3 6 5 14" xfId="51703"/>
    <cellStyle name="Comma 3 6 5 15" xfId="52373"/>
    <cellStyle name="Comma 3 6 5 2" xfId="883"/>
    <cellStyle name="Comma 3 6 5 2 2" xfId="3426"/>
    <cellStyle name="Comma 3 6 5 2 2 2" xfId="13308"/>
    <cellStyle name="Comma 3 6 5 2 2 2 2" xfId="44268"/>
    <cellStyle name="Comma 3 6 5 2 2 3" xfId="23228"/>
    <cellStyle name="Comma 3 6 5 2 2 4" xfId="31645"/>
    <cellStyle name="Comma 3 6 5 2 2 5" xfId="37111"/>
    <cellStyle name="Comma 3 6 5 2 3" xfId="6112"/>
    <cellStyle name="Comma 3 6 5 2 3 2" xfId="15994"/>
    <cellStyle name="Comma 3 6 5 2 3 2 2" xfId="46954"/>
    <cellStyle name="Comma 3 6 5 2 3 3" xfId="25914"/>
    <cellStyle name="Comma 3 6 5 2 3 4" xfId="32645"/>
    <cellStyle name="Comma 3 6 5 2 3 5" xfId="38111"/>
    <cellStyle name="Comma 3 6 5 2 4" xfId="8582"/>
    <cellStyle name="Comma 3 6 5 2 4 2" xfId="18464"/>
    <cellStyle name="Comma 3 6 5 2 4 2 2" xfId="49424"/>
    <cellStyle name="Comma 3 6 5 2 4 3" xfId="28384"/>
    <cellStyle name="Comma 3 6 5 2 4 4" xfId="33861"/>
    <cellStyle name="Comma 3 6 5 2 4 5" xfId="39326"/>
    <cellStyle name="Comma 3 6 5 2 5" xfId="11060"/>
    <cellStyle name="Comma 3 6 5 2 5 2" xfId="42020"/>
    <cellStyle name="Comma 3 6 5 2 6" xfId="20980"/>
    <cellStyle name="Comma 3 6 5 2 7" xfId="30643"/>
    <cellStyle name="Comma 3 6 5 2 8" xfId="36109"/>
    <cellStyle name="Comma 3 6 5 3" xfId="884"/>
    <cellStyle name="Comma 3 6 5 3 2" xfId="3663"/>
    <cellStyle name="Comma 3 6 5 3 2 2" xfId="13545"/>
    <cellStyle name="Comma 3 6 5 3 2 2 2" xfId="44505"/>
    <cellStyle name="Comma 3 6 5 3 2 3" xfId="23465"/>
    <cellStyle name="Comma 3 6 5 3 2 4" xfId="31882"/>
    <cellStyle name="Comma 3 6 5 3 2 5" xfId="37348"/>
    <cellStyle name="Comma 3 6 5 3 3" xfId="6113"/>
    <cellStyle name="Comma 3 6 5 3 3 2" xfId="15995"/>
    <cellStyle name="Comma 3 6 5 3 3 2 2" xfId="46955"/>
    <cellStyle name="Comma 3 6 5 3 3 3" xfId="25915"/>
    <cellStyle name="Comma 3 6 5 3 3 4" xfId="32882"/>
    <cellStyle name="Comma 3 6 5 3 3 5" xfId="38348"/>
    <cellStyle name="Comma 3 6 5 3 4" xfId="8583"/>
    <cellStyle name="Comma 3 6 5 3 4 2" xfId="18465"/>
    <cellStyle name="Comma 3 6 5 3 4 2 2" xfId="49425"/>
    <cellStyle name="Comma 3 6 5 3 4 3" xfId="28385"/>
    <cellStyle name="Comma 3 6 5 3 4 4" xfId="33862"/>
    <cellStyle name="Comma 3 6 5 3 4 5" xfId="39327"/>
    <cellStyle name="Comma 3 6 5 3 5" xfId="11061"/>
    <cellStyle name="Comma 3 6 5 3 5 2" xfId="42021"/>
    <cellStyle name="Comma 3 6 5 3 6" xfId="20981"/>
    <cellStyle name="Comma 3 6 5 3 7" xfId="30880"/>
    <cellStyle name="Comma 3 6 5 3 8" xfId="36346"/>
    <cellStyle name="Comma 3 6 5 4" xfId="885"/>
    <cellStyle name="Comma 3 6 5 4 2" xfId="3905"/>
    <cellStyle name="Comma 3 6 5 4 2 2" xfId="13787"/>
    <cellStyle name="Comma 3 6 5 4 2 2 2" xfId="44747"/>
    <cellStyle name="Comma 3 6 5 4 2 3" xfId="23707"/>
    <cellStyle name="Comma 3 6 5 4 2 4" xfId="32124"/>
    <cellStyle name="Comma 3 6 5 4 2 5" xfId="37590"/>
    <cellStyle name="Comma 3 6 5 4 3" xfId="6114"/>
    <cellStyle name="Comma 3 6 5 4 3 2" xfId="15996"/>
    <cellStyle name="Comma 3 6 5 4 3 2 2" xfId="46956"/>
    <cellStyle name="Comma 3 6 5 4 3 3" xfId="25916"/>
    <cellStyle name="Comma 3 6 5 4 3 4" xfId="33124"/>
    <cellStyle name="Comma 3 6 5 4 3 5" xfId="38590"/>
    <cellStyle name="Comma 3 6 5 4 4" xfId="8584"/>
    <cellStyle name="Comma 3 6 5 4 4 2" xfId="18466"/>
    <cellStyle name="Comma 3 6 5 4 4 2 2" xfId="49426"/>
    <cellStyle name="Comma 3 6 5 4 4 3" xfId="28386"/>
    <cellStyle name="Comma 3 6 5 4 4 4" xfId="33863"/>
    <cellStyle name="Comma 3 6 5 4 4 5" xfId="39328"/>
    <cellStyle name="Comma 3 6 5 4 5" xfId="11062"/>
    <cellStyle name="Comma 3 6 5 4 5 2" xfId="42022"/>
    <cellStyle name="Comma 3 6 5 4 6" xfId="20982"/>
    <cellStyle name="Comma 3 6 5 4 7" xfId="31122"/>
    <cellStyle name="Comma 3 6 5 4 8" xfId="36588"/>
    <cellStyle name="Comma 3 6 5 5" xfId="1573"/>
    <cellStyle name="Comma 3 6 5 5 2" xfId="4336"/>
    <cellStyle name="Comma 3 6 5 5 2 2" xfId="14218"/>
    <cellStyle name="Comma 3 6 5 5 2 2 2" xfId="45178"/>
    <cellStyle name="Comma 3 6 5 5 2 3" xfId="24138"/>
    <cellStyle name="Comma 3 6 5 5 2 4" xfId="34551"/>
    <cellStyle name="Comma 3 6 5 5 2 5" xfId="40016"/>
    <cellStyle name="Comma 3 6 5 5 3" xfId="6802"/>
    <cellStyle name="Comma 3 6 5 5 3 2" xfId="16684"/>
    <cellStyle name="Comma 3 6 5 5 3 3" xfId="26604"/>
    <cellStyle name="Comma 3 6 5 5 3 4" xfId="47644"/>
    <cellStyle name="Comma 3 6 5 5 4" xfId="9272"/>
    <cellStyle name="Comma 3 6 5 5 4 2" xfId="19154"/>
    <cellStyle name="Comma 3 6 5 5 4 3" xfId="29074"/>
    <cellStyle name="Comma 3 6 5 5 4 4" xfId="50114"/>
    <cellStyle name="Comma 3 6 5 5 5" xfId="11750"/>
    <cellStyle name="Comma 3 6 5 5 5 2" xfId="42710"/>
    <cellStyle name="Comma 3 6 5 5 6" xfId="21670"/>
    <cellStyle name="Comma 3 6 5 5 7" xfId="31371"/>
    <cellStyle name="Comma 3 6 5 5 8" xfId="36837"/>
    <cellStyle name="Comma 3 6 5 6" xfId="2641"/>
    <cellStyle name="Comma 3 6 5 6 2" xfId="5109"/>
    <cellStyle name="Comma 3 6 5 6 2 2" xfId="14991"/>
    <cellStyle name="Comma 3 6 5 6 2 2 2" xfId="45951"/>
    <cellStyle name="Comma 3 6 5 6 2 3" xfId="24911"/>
    <cellStyle name="Comma 3 6 5 6 2 4" xfId="35325"/>
    <cellStyle name="Comma 3 6 5 6 2 5" xfId="40789"/>
    <cellStyle name="Comma 3 6 5 6 3" xfId="7575"/>
    <cellStyle name="Comma 3 6 5 6 3 2" xfId="17457"/>
    <cellStyle name="Comma 3 6 5 6 3 3" xfId="27377"/>
    <cellStyle name="Comma 3 6 5 6 3 4" xfId="48417"/>
    <cellStyle name="Comma 3 6 5 6 4" xfId="10045"/>
    <cellStyle name="Comma 3 6 5 6 4 2" xfId="19927"/>
    <cellStyle name="Comma 3 6 5 6 4 3" xfId="29847"/>
    <cellStyle name="Comma 3 6 5 6 4 4" xfId="50887"/>
    <cellStyle name="Comma 3 6 5 6 5" xfId="12523"/>
    <cellStyle name="Comma 3 6 5 6 5 2" xfId="43483"/>
    <cellStyle name="Comma 3 6 5 6 6" xfId="22443"/>
    <cellStyle name="Comma 3 6 5 6 7" xfId="32371"/>
    <cellStyle name="Comma 3 6 5 6 8" xfId="37837"/>
    <cellStyle name="Comma 3 6 5 7" xfId="3152"/>
    <cellStyle name="Comma 3 6 5 7 2" xfId="13034"/>
    <cellStyle name="Comma 3 6 5 7 2 2" xfId="43994"/>
    <cellStyle name="Comma 3 6 5 7 3" xfId="22954"/>
    <cellStyle name="Comma 3 6 5 7 4" xfId="33407"/>
    <cellStyle name="Comma 3 6 5 7 5" xfId="38873"/>
    <cellStyle name="Comma 3 6 5 8" xfId="5659"/>
    <cellStyle name="Comma 3 6 5 8 2" xfId="15541"/>
    <cellStyle name="Comma 3 6 5 8 3" xfId="25461"/>
    <cellStyle name="Comma 3 6 5 8 4" xfId="46501"/>
    <cellStyle name="Comma 3 6 5 9" xfId="8129"/>
    <cellStyle name="Comma 3 6 5 9 2" xfId="18011"/>
    <cellStyle name="Comma 3 6 5 9 3" xfId="27931"/>
    <cellStyle name="Comma 3 6 5 9 4" xfId="48971"/>
    <cellStyle name="Comma 3 6 6" xfId="344"/>
    <cellStyle name="Comma 3 6 6 10" xfId="10647"/>
    <cellStyle name="Comma 3 6 6 10 2" xfId="41607"/>
    <cellStyle name="Comma 3 6 6 11" xfId="20567"/>
    <cellStyle name="Comma 3 6 6 12" xfId="30409"/>
    <cellStyle name="Comma 3 6 6 13" xfId="35875"/>
    <cellStyle name="Comma 3 6 6 2" xfId="886"/>
    <cellStyle name="Comma 3 6 6 2 2" xfId="3466"/>
    <cellStyle name="Comma 3 6 6 2 2 2" xfId="13348"/>
    <cellStyle name="Comma 3 6 6 2 2 2 2" xfId="44308"/>
    <cellStyle name="Comma 3 6 6 2 2 3" xfId="23268"/>
    <cellStyle name="Comma 3 6 6 2 2 4" xfId="31685"/>
    <cellStyle name="Comma 3 6 6 2 2 5" xfId="37151"/>
    <cellStyle name="Comma 3 6 6 2 3" xfId="6115"/>
    <cellStyle name="Comma 3 6 6 2 3 2" xfId="15997"/>
    <cellStyle name="Comma 3 6 6 2 3 2 2" xfId="46957"/>
    <cellStyle name="Comma 3 6 6 2 3 3" xfId="25917"/>
    <cellStyle name="Comma 3 6 6 2 3 4" xfId="32685"/>
    <cellStyle name="Comma 3 6 6 2 3 5" xfId="38151"/>
    <cellStyle name="Comma 3 6 6 2 4" xfId="8585"/>
    <cellStyle name="Comma 3 6 6 2 4 2" xfId="18467"/>
    <cellStyle name="Comma 3 6 6 2 4 2 2" xfId="49427"/>
    <cellStyle name="Comma 3 6 6 2 4 3" xfId="28387"/>
    <cellStyle name="Comma 3 6 6 2 4 4" xfId="33864"/>
    <cellStyle name="Comma 3 6 6 2 4 5" xfId="39329"/>
    <cellStyle name="Comma 3 6 6 2 5" xfId="11063"/>
    <cellStyle name="Comma 3 6 6 2 5 2" xfId="42023"/>
    <cellStyle name="Comma 3 6 6 2 6" xfId="20983"/>
    <cellStyle name="Comma 3 6 6 2 7" xfId="30683"/>
    <cellStyle name="Comma 3 6 6 2 8" xfId="36149"/>
    <cellStyle name="Comma 3 6 6 3" xfId="887"/>
    <cellStyle name="Comma 3 6 6 3 2" xfId="3703"/>
    <cellStyle name="Comma 3 6 6 3 2 2" xfId="13585"/>
    <cellStyle name="Comma 3 6 6 3 2 2 2" xfId="44545"/>
    <cellStyle name="Comma 3 6 6 3 2 3" xfId="23505"/>
    <cellStyle name="Comma 3 6 6 3 2 4" xfId="31922"/>
    <cellStyle name="Comma 3 6 6 3 2 5" xfId="37388"/>
    <cellStyle name="Comma 3 6 6 3 3" xfId="6116"/>
    <cellStyle name="Comma 3 6 6 3 3 2" xfId="15998"/>
    <cellStyle name="Comma 3 6 6 3 3 2 2" xfId="46958"/>
    <cellStyle name="Comma 3 6 6 3 3 3" xfId="25918"/>
    <cellStyle name="Comma 3 6 6 3 3 4" xfId="32922"/>
    <cellStyle name="Comma 3 6 6 3 3 5" xfId="38388"/>
    <cellStyle name="Comma 3 6 6 3 4" xfId="8586"/>
    <cellStyle name="Comma 3 6 6 3 4 2" xfId="18468"/>
    <cellStyle name="Comma 3 6 6 3 4 2 2" xfId="49428"/>
    <cellStyle name="Comma 3 6 6 3 4 3" xfId="28388"/>
    <cellStyle name="Comma 3 6 6 3 4 4" xfId="33865"/>
    <cellStyle name="Comma 3 6 6 3 4 5" xfId="39330"/>
    <cellStyle name="Comma 3 6 6 3 5" xfId="11064"/>
    <cellStyle name="Comma 3 6 6 3 5 2" xfId="42024"/>
    <cellStyle name="Comma 3 6 6 3 6" xfId="20984"/>
    <cellStyle name="Comma 3 6 6 3 7" xfId="30920"/>
    <cellStyle name="Comma 3 6 6 3 8" xfId="36386"/>
    <cellStyle name="Comma 3 6 6 4" xfId="888"/>
    <cellStyle name="Comma 3 6 6 4 2" xfId="3945"/>
    <cellStyle name="Comma 3 6 6 4 2 2" xfId="13827"/>
    <cellStyle name="Comma 3 6 6 4 2 2 2" xfId="44787"/>
    <cellStyle name="Comma 3 6 6 4 2 3" xfId="23747"/>
    <cellStyle name="Comma 3 6 6 4 2 4" xfId="32164"/>
    <cellStyle name="Comma 3 6 6 4 2 5" xfId="37630"/>
    <cellStyle name="Comma 3 6 6 4 3" xfId="6117"/>
    <cellStyle name="Comma 3 6 6 4 3 2" xfId="15999"/>
    <cellStyle name="Comma 3 6 6 4 3 2 2" xfId="46959"/>
    <cellStyle name="Comma 3 6 6 4 3 3" xfId="25919"/>
    <cellStyle name="Comma 3 6 6 4 3 4" xfId="33164"/>
    <cellStyle name="Comma 3 6 6 4 3 5" xfId="38630"/>
    <cellStyle name="Comma 3 6 6 4 4" xfId="8587"/>
    <cellStyle name="Comma 3 6 6 4 4 2" xfId="18469"/>
    <cellStyle name="Comma 3 6 6 4 4 2 2" xfId="49429"/>
    <cellStyle name="Comma 3 6 6 4 4 3" xfId="28389"/>
    <cellStyle name="Comma 3 6 6 4 4 4" xfId="33866"/>
    <cellStyle name="Comma 3 6 6 4 4 5" xfId="39331"/>
    <cellStyle name="Comma 3 6 6 4 5" xfId="11065"/>
    <cellStyle name="Comma 3 6 6 4 5 2" xfId="42025"/>
    <cellStyle name="Comma 3 6 6 4 6" xfId="20985"/>
    <cellStyle name="Comma 3 6 6 4 7" xfId="31162"/>
    <cellStyle name="Comma 3 6 6 4 8" xfId="36628"/>
    <cellStyle name="Comma 3 6 6 5" xfId="1613"/>
    <cellStyle name="Comma 3 6 6 5 2" xfId="4376"/>
    <cellStyle name="Comma 3 6 6 5 2 2" xfId="14258"/>
    <cellStyle name="Comma 3 6 6 5 2 2 2" xfId="45218"/>
    <cellStyle name="Comma 3 6 6 5 2 3" xfId="24178"/>
    <cellStyle name="Comma 3 6 6 5 2 4" xfId="34591"/>
    <cellStyle name="Comma 3 6 6 5 2 5" xfId="40056"/>
    <cellStyle name="Comma 3 6 6 5 3" xfId="6842"/>
    <cellStyle name="Comma 3 6 6 5 3 2" xfId="16724"/>
    <cellStyle name="Comma 3 6 6 5 3 3" xfId="26644"/>
    <cellStyle name="Comma 3 6 6 5 3 4" xfId="47684"/>
    <cellStyle name="Comma 3 6 6 5 4" xfId="9312"/>
    <cellStyle name="Comma 3 6 6 5 4 2" xfId="19194"/>
    <cellStyle name="Comma 3 6 6 5 4 3" xfId="29114"/>
    <cellStyle name="Comma 3 6 6 5 4 4" xfId="50154"/>
    <cellStyle name="Comma 3 6 6 5 5" xfId="11790"/>
    <cellStyle name="Comma 3 6 6 5 5 2" xfId="42750"/>
    <cellStyle name="Comma 3 6 6 5 6" xfId="21710"/>
    <cellStyle name="Comma 3 6 6 5 7" xfId="31411"/>
    <cellStyle name="Comma 3 6 6 5 8" xfId="36877"/>
    <cellStyle name="Comma 3 6 6 6" xfId="2681"/>
    <cellStyle name="Comma 3 6 6 6 2" xfId="5149"/>
    <cellStyle name="Comma 3 6 6 6 2 2" xfId="15031"/>
    <cellStyle name="Comma 3 6 6 6 2 2 2" xfId="45991"/>
    <cellStyle name="Comma 3 6 6 6 2 3" xfId="24951"/>
    <cellStyle name="Comma 3 6 6 6 2 4" xfId="35365"/>
    <cellStyle name="Comma 3 6 6 6 2 5" xfId="40829"/>
    <cellStyle name="Comma 3 6 6 6 3" xfId="7615"/>
    <cellStyle name="Comma 3 6 6 6 3 2" xfId="17497"/>
    <cellStyle name="Comma 3 6 6 6 3 3" xfId="27417"/>
    <cellStyle name="Comma 3 6 6 6 3 4" xfId="48457"/>
    <cellStyle name="Comma 3 6 6 6 4" xfId="10085"/>
    <cellStyle name="Comma 3 6 6 6 4 2" xfId="19967"/>
    <cellStyle name="Comma 3 6 6 6 4 3" xfId="29887"/>
    <cellStyle name="Comma 3 6 6 6 4 4" xfId="50927"/>
    <cellStyle name="Comma 3 6 6 6 5" xfId="12563"/>
    <cellStyle name="Comma 3 6 6 6 5 2" xfId="43523"/>
    <cellStyle name="Comma 3 6 6 6 6" xfId="22483"/>
    <cellStyle name="Comma 3 6 6 6 7" xfId="32411"/>
    <cellStyle name="Comma 3 6 6 6 8" xfId="37877"/>
    <cellStyle name="Comma 3 6 6 7" xfId="3192"/>
    <cellStyle name="Comma 3 6 6 7 2" xfId="13074"/>
    <cellStyle name="Comma 3 6 6 7 2 2" xfId="44034"/>
    <cellStyle name="Comma 3 6 6 7 3" xfId="22994"/>
    <cellStyle name="Comma 3 6 6 7 4" xfId="33447"/>
    <cellStyle name="Comma 3 6 6 7 5" xfId="38913"/>
    <cellStyle name="Comma 3 6 6 8" xfId="5699"/>
    <cellStyle name="Comma 3 6 6 8 2" xfId="15581"/>
    <cellStyle name="Comma 3 6 6 8 3" xfId="25501"/>
    <cellStyle name="Comma 3 6 6 8 4" xfId="46541"/>
    <cellStyle name="Comma 3 6 6 9" xfId="8169"/>
    <cellStyle name="Comma 3 6 6 9 2" xfId="18051"/>
    <cellStyle name="Comma 3 6 6 9 3" xfId="27971"/>
    <cellStyle name="Comma 3 6 6 9 4" xfId="49011"/>
    <cellStyle name="Comma 3 6 7" xfId="123"/>
    <cellStyle name="Comma 3 6 7 10" xfId="35912"/>
    <cellStyle name="Comma 3 6 7 2" xfId="1404"/>
    <cellStyle name="Comma 3 6 7 2 2" xfId="4167"/>
    <cellStyle name="Comma 3 6 7 2 2 2" xfId="14049"/>
    <cellStyle name="Comma 3 6 7 2 2 2 2" xfId="45009"/>
    <cellStyle name="Comma 3 6 7 2 2 3" xfId="23969"/>
    <cellStyle name="Comma 3 6 7 2 2 4" xfId="34382"/>
    <cellStyle name="Comma 3 6 7 2 2 5" xfId="39847"/>
    <cellStyle name="Comma 3 6 7 2 3" xfId="6633"/>
    <cellStyle name="Comma 3 6 7 2 3 2" xfId="16515"/>
    <cellStyle name="Comma 3 6 7 2 3 3" xfId="26435"/>
    <cellStyle name="Comma 3 6 7 2 3 4" xfId="47475"/>
    <cellStyle name="Comma 3 6 7 2 4" xfId="9103"/>
    <cellStyle name="Comma 3 6 7 2 4 2" xfId="18985"/>
    <cellStyle name="Comma 3 6 7 2 4 3" xfId="28905"/>
    <cellStyle name="Comma 3 6 7 2 4 4" xfId="49945"/>
    <cellStyle name="Comma 3 6 7 2 5" xfId="11581"/>
    <cellStyle name="Comma 3 6 7 2 5 2" xfId="42541"/>
    <cellStyle name="Comma 3 6 7 2 6" xfId="21501"/>
    <cellStyle name="Comma 3 6 7 2 7" xfId="31448"/>
    <cellStyle name="Comma 3 6 7 2 8" xfId="36914"/>
    <cellStyle name="Comma 3 6 7 3" xfId="2472"/>
    <cellStyle name="Comma 3 6 7 3 2" xfId="4940"/>
    <cellStyle name="Comma 3 6 7 3 2 2" xfId="14822"/>
    <cellStyle name="Comma 3 6 7 3 2 2 2" xfId="45782"/>
    <cellStyle name="Comma 3 6 7 3 2 3" xfId="24742"/>
    <cellStyle name="Comma 3 6 7 3 2 4" xfId="35156"/>
    <cellStyle name="Comma 3 6 7 3 2 5" xfId="40620"/>
    <cellStyle name="Comma 3 6 7 3 3" xfId="7406"/>
    <cellStyle name="Comma 3 6 7 3 3 2" xfId="17288"/>
    <cellStyle name="Comma 3 6 7 3 3 3" xfId="27208"/>
    <cellStyle name="Comma 3 6 7 3 3 4" xfId="48248"/>
    <cellStyle name="Comma 3 6 7 3 4" xfId="9876"/>
    <cellStyle name="Comma 3 6 7 3 4 2" xfId="19758"/>
    <cellStyle name="Comma 3 6 7 3 4 3" xfId="29678"/>
    <cellStyle name="Comma 3 6 7 3 4 4" xfId="50718"/>
    <cellStyle name="Comma 3 6 7 3 5" xfId="12354"/>
    <cellStyle name="Comma 3 6 7 3 5 2" xfId="43314"/>
    <cellStyle name="Comma 3 6 7 3 6" xfId="22274"/>
    <cellStyle name="Comma 3 6 7 3 7" xfId="32448"/>
    <cellStyle name="Comma 3 6 7 3 8" xfId="37914"/>
    <cellStyle name="Comma 3 6 7 4" xfId="3229"/>
    <cellStyle name="Comma 3 6 7 4 2" xfId="13111"/>
    <cellStyle name="Comma 3 6 7 4 2 2" xfId="44071"/>
    <cellStyle name="Comma 3 6 7 4 3" xfId="23031"/>
    <cellStyle name="Comma 3 6 7 4 4" xfId="33238"/>
    <cellStyle name="Comma 3 6 7 4 5" xfId="38704"/>
    <cellStyle name="Comma 3 6 7 5" xfId="5490"/>
    <cellStyle name="Comma 3 6 7 5 2" xfId="15372"/>
    <cellStyle name="Comma 3 6 7 5 3" xfId="25292"/>
    <cellStyle name="Comma 3 6 7 5 4" xfId="46332"/>
    <cellStyle name="Comma 3 6 7 6" xfId="7960"/>
    <cellStyle name="Comma 3 6 7 6 2" xfId="17842"/>
    <cellStyle name="Comma 3 6 7 6 3" xfId="27762"/>
    <cellStyle name="Comma 3 6 7 6 4" xfId="48802"/>
    <cellStyle name="Comma 3 6 7 7" xfId="10438"/>
    <cellStyle name="Comma 3 6 7 7 2" xfId="41398"/>
    <cellStyle name="Comma 3 6 7 8" xfId="20358"/>
    <cellStyle name="Comma 3 6 7 9" xfId="30446"/>
    <cellStyle name="Comma 3 6 8" xfId="372"/>
    <cellStyle name="Comma 3 6 8 10" xfId="35940"/>
    <cellStyle name="Comma 3 6 8 2" xfId="1641"/>
    <cellStyle name="Comma 3 6 8 2 2" xfId="4404"/>
    <cellStyle name="Comma 3 6 8 2 2 2" xfId="14286"/>
    <cellStyle name="Comma 3 6 8 2 2 2 2" xfId="45246"/>
    <cellStyle name="Comma 3 6 8 2 2 3" xfId="24206"/>
    <cellStyle name="Comma 3 6 8 2 2 4" xfId="34619"/>
    <cellStyle name="Comma 3 6 8 2 2 5" xfId="40084"/>
    <cellStyle name="Comma 3 6 8 2 3" xfId="6870"/>
    <cellStyle name="Comma 3 6 8 2 3 2" xfId="16752"/>
    <cellStyle name="Comma 3 6 8 2 3 3" xfId="26672"/>
    <cellStyle name="Comma 3 6 8 2 3 4" xfId="47712"/>
    <cellStyle name="Comma 3 6 8 2 4" xfId="9340"/>
    <cellStyle name="Comma 3 6 8 2 4 2" xfId="19222"/>
    <cellStyle name="Comma 3 6 8 2 4 3" xfId="29142"/>
    <cellStyle name="Comma 3 6 8 2 4 4" xfId="50182"/>
    <cellStyle name="Comma 3 6 8 2 5" xfId="11818"/>
    <cellStyle name="Comma 3 6 8 2 5 2" xfId="42778"/>
    <cellStyle name="Comma 3 6 8 2 6" xfId="21738"/>
    <cellStyle name="Comma 3 6 8 2 7" xfId="31476"/>
    <cellStyle name="Comma 3 6 8 2 8" xfId="36942"/>
    <cellStyle name="Comma 3 6 8 3" xfId="2709"/>
    <cellStyle name="Comma 3 6 8 3 2" xfId="5177"/>
    <cellStyle name="Comma 3 6 8 3 2 2" xfId="15059"/>
    <cellStyle name="Comma 3 6 8 3 2 2 2" xfId="46019"/>
    <cellStyle name="Comma 3 6 8 3 2 3" xfId="24979"/>
    <cellStyle name="Comma 3 6 8 3 2 4" xfId="35393"/>
    <cellStyle name="Comma 3 6 8 3 2 5" xfId="40857"/>
    <cellStyle name="Comma 3 6 8 3 3" xfId="7643"/>
    <cellStyle name="Comma 3 6 8 3 3 2" xfId="17525"/>
    <cellStyle name="Comma 3 6 8 3 3 3" xfId="27445"/>
    <cellStyle name="Comma 3 6 8 3 3 4" xfId="48485"/>
    <cellStyle name="Comma 3 6 8 3 4" xfId="10113"/>
    <cellStyle name="Comma 3 6 8 3 4 2" xfId="19995"/>
    <cellStyle name="Comma 3 6 8 3 4 3" xfId="29915"/>
    <cellStyle name="Comma 3 6 8 3 4 4" xfId="50955"/>
    <cellStyle name="Comma 3 6 8 3 5" xfId="12591"/>
    <cellStyle name="Comma 3 6 8 3 5 2" xfId="43551"/>
    <cellStyle name="Comma 3 6 8 3 6" xfId="22511"/>
    <cellStyle name="Comma 3 6 8 3 7" xfId="32476"/>
    <cellStyle name="Comma 3 6 8 3 8" xfId="37942"/>
    <cellStyle name="Comma 3 6 8 4" xfId="3257"/>
    <cellStyle name="Comma 3 6 8 4 2" xfId="13139"/>
    <cellStyle name="Comma 3 6 8 4 2 2" xfId="44099"/>
    <cellStyle name="Comma 3 6 8 4 3" xfId="23059"/>
    <cellStyle name="Comma 3 6 8 4 4" xfId="33475"/>
    <cellStyle name="Comma 3 6 8 4 5" xfId="38941"/>
    <cellStyle name="Comma 3 6 8 5" xfId="5727"/>
    <cellStyle name="Comma 3 6 8 5 2" xfId="15609"/>
    <cellStyle name="Comma 3 6 8 5 3" xfId="25529"/>
    <cellStyle name="Comma 3 6 8 5 4" xfId="46569"/>
    <cellStyle name="Comma 3 6 8 6" xfId="8197"/>
    <cellStyle name="Comma 3 6 8 6 2" xfId="18079"/>
    <cellStyle name="Comma 3 6 8 6 3" xfId="27999"/>
    <cellStyle name="Comma 3 6 8 6 4" xfId="49039"/>
    <cellStyle name="Comma 3 6 8 7" xfId="10675"/>
    <cellStyle name="Comma 3 6 8 7 2" xfId="41635"/>
    <cellStyle name="Comma 3 6 8 8" xfId="20595"/>
    <cellStyle name="Comma 3 6 8 9" xfId="30474"/>
    <cellStyle name="Comma 3 6 9" xfId="409"/>
    <cellStyle name="Comma 3 6 9 10" xfId="36177"/>
    <cellStyle name="Comma 3 6 9 2" xfId="1678"/>
    <cellStyle name="Comma 3 6 9 2 2" xfId="4441"/>
    <cellStyle name="Comma 3 6 9 2 2 2" xfId="14323"/>
    <cellStyle name="Comma 3 6 9 2 2 2 2" xfId="45283"/>
    <cellStyle name="Comma 3 6 9 2 2 3" xfId="24243"/>
    <cellStyle name="Comma 3 6 9 2 2 4" xfId="34656"/>
    <cellStyle name="Comma 3 6 9 2 2 5" xfId="40121"/>
    <cellStyle name="Comma 3 6 9 2 3" xfId="6907"/>
    <cellStyle name="Comma 3 6 9 2 3 2" xfId="16789"/>
    <cellStyle name="Comma 3 6 9 2 3 3" xfId="26709"/>
    <cellStyle name="Comma 3 6 9 2 3 4" xfId="47749"/>
    <cellStyle name="Comma 3 6 9 2 4" xfId="9377"/>
    <cellStyle name="Comma 3 6 9 2 4 2" xfId="19259"/>
    <cellStyle name="Comma 3 6 9 2 4 3" xfId="29179"/>
    <cellStyle name="Comma 3 6 9 2 4 4" xfId="50219"/>
    <cellStyle name="Comma 3 6 9 2 5" xfId="11855"/>
    <cellStyle name="Comma 3 6 9 2 5 2" xfId="42815"/>
    <cellStyle name="Comma 3 6 9 2 6" xfId="21775"/>
    <cellStyle name="Comma 3 6 9 2 7" xfId="31713"/>
    <cellStyle name="Comma 3 6 9 2 8" xfId="37179"/>
    <cellStyle name="Comma 3 6 9 3" xfId="2746"/>
    <cellStyle name="Comma 3 6 9 3 2" xfId="5214"/>
    <cellStyle name="Comma 3 6 9 3 2 2" xfId="15096"/>
    <cellStyle name="Comma 3 6 9 3 2 2 2" xfId="46056"/>
    <cellStyle name="Comma 3 6 9 3 2 3" xfId="25016"/>
    <cellStyle name="Comma 3 6 9 3 2 4" xfId="35430"/>
    <cellStyle name="Comma 3 6 9 3 2 5" xfId="40894"/>
    <cellStyle name="Comma 3 6 9 3 3" xfId="7680"/>
    <cellStyle name="Comma 3 6 9 3 3 2" xfId="17562"/>
    <cellStyle name="Comma 3 6 9 3 3 3" xfId="27482"/>
    <cellStyle name="Comma 3 6 9 3 3 4" xfId="48522"/>
    <cellStyle name="Comma 3 6 9 3 4" xfId="10150"/>
    <cellStyle name="Comma 3 6 9 3 4 2" xfId="20032"/>
    <cellStyle name="Comma 3 6 9 3 4 3" xfId="29952"/>
    <cellStyle name="Comma 3 6 9 3 4 4" xfId="50992"/>
    <cellStyle name="Comma 3 6 9 3 5" xfId="12628"/>
    <cellStyle name="Comma 3 6 9 3 5 2" xfId="43588"/>
    <cellStyle name="Comma 3 6 9 3 6" xfId="22548"/>
    <cellStyle name="Comma 3 6 9 3 7" xfId="32713"/>
    <cellStyle name="Comma 3 6 9 3 8" xfId="38179"/>
    <cellStyle name="Comma 3 6 9 4" xfId="3494"/>
    <cellStyle name="Comma 3 6 9 4 2" xfId="13376"/>
    <cellStyle name="Comma 3 6 9 4 2 2" xfId="44336"/>
    <cellStyle name="Comma 3 6 9 4 3" xfId="23296"/>
    <cellStyle name="Comma 3 6 9 4 4" xfId="33512"/>
    <cellStyle name="Comma 3 6 9 4 5" xfId="38978"/>
    <cellStyle name="Comma 3 6 9 5" xfId="5764"/>
    <cellStyle name="Comma 3 6 9 5 2" xfId="15646"/>
    <cellStyle name="Comma 3 6 9 5 3" xfId="25566"/>
    <cellStyle name="Comma 3 6 9 5 4" xfId="46606"/>
    <cellStyle name="Comma 3 6 9 6" xfId="8234"/>
    <cellStyle name="Comma 3 6 9 6 2" xfId="18116"/>
    <cellStyle name="Comma 3 6 9 6 3" xfId="28036"/>
    <cellStyle name="Comma 3 6 9 6 4" xfId="49076"/>
    <cellStyle name="Comma 3 6 9 7" xfId="10712"/>
    <cellStyle name="Comma 3 6 9 7 2" xfId="41672"/>
    <cellStyle name="Comma 3 6 9 8" xfId="20632"/>
    <cellStyle name="Comma 3 6 9 9" xfId="30711"/>
    <cellStyle name="Comma 3 7" xfId="85"/>
    <cellStyle name="Comma 3 7 10" xfId="7934"/>
    <cellStyle name="Comma 3 7 10 2" xfId="17816"/>
    <cellStyle name="Comma 3 7 10 3" xfId="27736"/>
    <cellStyle name="Comma 3 7 10 4" xfId="48776"/>
    <cellStyle name="Comma 3 7 11" xfId="10412"/>
    <cellStyle name="Comma 3 7 11 2" xfId="41372"/>
    <cellStyle name="Comma 3 7 12" xfId="20332"/>
    <cellStyle name="Comma 3 7 13" xfId="30214"/>
    <cellStyle name="Comma 3 7 14" xfId="35680"/>
    <cellStyle name="Comma 3 7 15" xfId="51272"/>
    <cellStyle name="Comma 3 7 16" xfId="51944"/>
    <cellStyle name="Comma 3 7 2" xfId="192"/>
    <cellStyle name="Comma 3 7 2 10" xfId="10495"/>
    <cellStyle name="Comma 3 7 2 10 2" xfId="41455"/>
    <cellStyle name="Comma 3 7 2 11" xfId="20415"/>
    <cellStyle name="Comma 3 7 2 12" xfId="30257"/>
    <cellStyle name="Comma 3 7 2 13" xfId="35723"/>
    <cellStyle name="Comma 3 7 2 14" xfId="51351"/>
    <cellStyle name="Comma 3 7 2 15" xfId="52023"/>
    <cellStyle name="Comma 3 7 2 2" xfId="889"/>
    <cellStyle name="Comma 3 7 2 2 10" xfId="52247"/>
    <cellStyle name="Comma 3 7 2 2 2" xfId="3314"/>
    <cellStyle name="Comma 3 7 2 2 2 2" xfId="13196"/>
    <cellStyle name="Comma 3 7 2 2 2 2 2" xfId="44156"/>
    <cellStyle name="Comma 3 7 2 2 2 3" xfId="23116"/>
    <cellStyle name="Comma 3 7 2 2 2 4" xfId="31533"/>
    <cellStyle name="Comma 3 7 2 2 2 5" xfId="36999"/>
    <cellStyle name="Comma 3 7 2 2 3" xfId="6118"/>
    <cellStyle name="Comma 3 7 2 2 3 2" xfId="16000"/>
    <cellStyle name="Comma 3 7 2 2 3 2 2" xfId="46960"/>
    <cellStyle name="Comma 3 7 2 2 3 3" xfId="25920"/>
    <cellStyle name="Comma 3 7 2 2 3 4" xfId="32533"/>
    <cellStyle name="Comma 3 7 2 2 3 5" xfId="37999"/>
    <cellStyle name="Comma 3 7 2 2 4" xfId="8588"/>
    <cellStyle name="Comma 3 7 2 2 4 2" xfId="18470"/>
    <cellStyle name="Comma 3 7 2 2 4 2 2" xfId="49430"/>
    <cellStyle name="Comma 3 7 2 2 4 3" xfId="28390"/>
    <cellStyle name="Comma 3 7 2 2 4 4" xfId="33867"/>
    <cellStyle name="Comma 3 7 2 2 4 5" xfId="39332"/>
    <cellStyle name="Comma 3 7 2 2 5" xfId="11066"/>
    <cellStyle name="Comma 3 7 2 2 5 2" xfId="42026"/>
    <cellStyle name="Comma 3 7 2 2 6" xfId="20986"/>
    <cellStyle name="Comma 3 7 2 2 7" xfId="30531"/>
    <cellStyle name="Comma 3 7 2 2 8" xfId="35997"/>
    <cellStyle name="Comma 3 7 2 2 9" xfId="51576"/>
    <cellStyle name="Comma 3 7 2 3" xfId="890"/>
    <cellStyle name="Comma 3 7 2 3 10" xfId="52471"/>
    <cellStyle name="Comma 3 7 2 3 2" xfId="3551"/>
    <cellStyle name="Comma 3 7 2 3 2 2" xfId="13433"/>
    <cellStyle name="Comma 3 7 2 3 2 2 2" xfId="44393"/>
    <cellStyle name="Comma 3 7 2 3 2 3" xfId="23353"/>
    <cellStyle name="Comma 3 7 2 3 2 4" xfId="31770"/>
    <cellStyle name="Comma 3 7 2 3 2 5" xfId="37236"/>
    <cellStyle name="Comma 3 7 2 3 3" xfId="6119"/>
    <cellStyle name="Comma 3 7 2 3 3 2" xfId="16001"/>
    <cellStyle name="Comma 3 7 2 3 3 2 2" xfId="46961"/>
    <cellStyle name="Comma 3 7 2 3 3 3" xfId="25921"/>
    <cellStyle name="Comma 3 7 2 3 3 4" xfId="32770"/>
    <cellStyle name="Comma 3 7 2 3 3 5" xfId="38236"/>
    <cellStyle name="Comma 3 7 2 3 4" xfId="8589"/>
    <cellStyle name="Comma 3 7 2 3 4 2" xfId="18471"/>
    <cellStyle name="Comma 3 7 2 3 4 2 2" xfId="49431"/>
    <cellStyle name="Comma 3 7 2 3 4 3" xfId="28391"/>
    <cellStyle name="Comma 3 7 2 3 4 4" xfId="33868"/>
    <cellStyle name="Comma 3 7 2 3 4 5" xfId="39333"/>
    <cellStyle name="Comma 3 7 2 3 5" xfId="11067"/>
    <cellStyle name="Comma 3 7 2 3 5 2" xfId="42027"/>
    <cellStyle name="Comma 3 7 2 3 6" xfId="20987"/>
    <cellStyle name="Comma 3 7 2 3 7" xfId="30768"/>
    <cellStyle name="Comma 3 7 2 3 8" xfId="36234"/>
    <cellStyle name="Comma 3 7 2 3 9" xfId="51801"/>
    <cellStyle name="Comma 3 7 2 4" xfId="891"/>
    <cellStyle name="Comma 3 7 2 4 2" xfId="3793"/>
    <cellStyle name="Comma 3 7 2 4 2 2" xfId="13675"/>
    <cellStyle name="Comma 3 7 2 4 2 2 2" xfId="44635"/>
    <cellStyle name="Comma 3 7 2 4 2 3" xfId="23595"/>
    <cellStyle name="Comma 3 7 2 4 2 4" xfId="32012"/>
    <cellStyle name="Comma 3 7 2 4 2 5" xfId="37478"/>
    <cellStyle name="Comma 3 7 2 4 3" xfId="6120"/>
    <cellStyle name="Comma 3 7 2 4 3 2" xfId="16002"/>
    <cellStyle name="Comma 3 7 2 4 3 2 2" xfId="46962"/>
    <cellStyle name="Comma 3 7 2 4 3 3" xfId="25922"/>
    <cellStyle name="Comma 3 7 2 4 3 4" xfId="33012"/>
    <cellStyle name="Comma 3 7 2 4 3 5" xfId="38478"/>
    <cellStyle name="Comma 3 7 2 4 4" xfId="8590"/>
    <cellStyle name="Comma 3 7 2 4 4 2" xfId="18472"/>
    <cellStyle name="Comma 3 7 2 4 4 2 2" xfId="49432"/>
    <cellStyle name="Comma 3 7 2 4 4 3" xfId="28392"/>
    <cellStyle name="Comma 3 7 2 4 4 4" xfId="33869"/>
    <cellStyle name="Comma 3 7 2 4 4 5" xfId="39334"/>
    <cellStyle name="Comma 3 7 2 4 5" xfId="11068"/>
    <cellStyle name="Comma 3 7 2 4 5 2" xfId="42028"/>
    <cellStyle name="Comma 3 7 2 4 6" xfId="20988"/>
    <cellStyle name="Comma 3 7 2 4 7" xfId="31010"/>
    <cellStyle name="Comma 3 7 2 4 8" xfId="36476"/>
    <cellStyle name="Comma 3 7 2 5" xfId="1461"/>
    <cellStyle name="Comma 3 7 2 5 2" xfId="4224"/>
    <cellStyle name="Comma 3 7 2 5 2 2" xfId="14106"/>
    <cellStyle name="Comma 3 7 2 5 2 2 2" xfId="45066"/>
    <cellStyle name="Comma 3 7 2 5 2 3" xfId="24026"/>
    <cellStyle name="Comma 3 7 2 5 2 4" xfId="34439"/>
    <cellStyle name="Comma 3 7 2 5 2 5" xfId="39904"/>
    <cellStyle name="Comma 3 7 2 5 3" xfId="6690"/>
    <cellStyle name="Comma 3 7 2 5 3 2" xfId="16572"/>
    <cellStyle name="Comma 3 7 2 5 3 3" xfId="26492"/>
    <cellStyle name="Comma 3 7 2 5 3 4" xfId="47532"/>
    <cellStyle name="Comma 3 7 2 5 4" xfId="9160"/>
    <cellStyle name="Comma 3 7 2 5 4 2" xfId="19042"/>
    <cellStyle name="Comma 3 7 2 5 4 3" xfId="28962"/>
    <cellStyle name="Comma 3 7 2 5 4 4" xfId="50002"/>
    <cellStyle name="Comma 3 7 2 5 5" xfId="11638"/>
    <cellStyle name="Comma 3 7 2 5 5 2" xfId="42598"/>
    <cellStyle name="Comma 3 7 2 5 6" xfId="21558"/>
    <cellStyle name="Comma 3 7 2 5 7" xfId="31259"/>
    <cellStyle name="Comma 3 7 2 5 8" xfId="36725"/>
    <cellStyle name="Comma 3 7 2 6" xfId="2529"/>
    <cellStyle name="Comma 3 7 2 6 2" xfId="4997"/>
    <cellStyle name="Comma 3 7 2 6 2 2" xfId="14879"/>
    <cellStyle name="Comma 3 7 2 6 2 2 2" xfId="45839"/>
    <cellStyle name="Comma 3 7 2 6 2 3" xfId="24799"/>
    <cellStyle name="Comma 3 7 2 6 2 4" xfId="35213"/>
    <cellStyle name="Comma 3 7 2 6 2 5" xfId="40677"/>
    <cellStyle name="Comma 3 7 2 6 3" xfId="7463"/>
    <cellStyle name="Comma 3 7 2 6 3 2" xfId="17345"/>
    <cellStyle name="Comma 3 7 2 6 3 3" xfId="27265"/>
    <cellStyle name="Comma 3 7 2 6 3 4" xfId="48305"/>
    <cellStyle name="Comma 3 7 2 6 4" xfId="9933"/>
    <cellStyle name="Comma 3 7 2 6 4 2" xfId="19815"/>
    <cellStyle name="Comma 3 7 2 6 4 3" xfId="29735"/>
    <cellStyle name="Comma 3 7 2 6 4 4" xfId="50775"/>
    <cellStyle name="Comma 3 7 2 6 5" xfId="12411"/>
    <cellStyle name="Comma 3 7 2 6 5 2" xfId="43371"/>
    <cellStyle name="Comma 3 7 2 6 6" xfId="22331"/>
    <cellStyle name="Comma 3 7 2 6 7" xfId="32259"/>
    <cellStyle name="Comma 3 7 2 6 8" xfId="37725"/>
    <cellStyle name="Comma 3 7 2 7" xfId="3040"/>
    <cellStyle name="Comma 3 7 2 7 2" xfId="12922"/>
    <cellStyle name="Comma 3 7 2 7 2 2" xfId="43882"/>
    <cellStyle name="Comma 3 7 2 7 3" xfId="22842"/>
    <cellStyle name="Comma 3 7 2 7 4" xfId="33295"/>
    <cellStyle name="Comma 3 7 2 7 5" xfId="38761"/>
    <cellStyle name="Comma 3 7 2 8" xfId="5547"/>
    <cellStyle name="Comma 3 7 2 8 2" xfId="15429"/>
    <cellStyle name="Comma 3 7 2 8 2 2" xfId="46389"/>
    <cellStyle name="Comma 3 7 2 8 3" xfId="25349"/>
    <cellStyle name="Comma 3 7 2 8 4" xfId="41243"/>
    <cellStyle name="Comma 3 7 2 9" xfId="8017"/>
    <cellStyle name="Comma 3 7 2 9 2" xfId="17899"/>
    <cellStyle name="Comma 3 7 2 9 3" xfId="27819"/>
    <cellStyle name="Comma 3 7 2 9 4" xfId="48859"/>
    <cellStyle name="Comma 3 7 3" xfId="137"/>
    <cellStyle name="Comma 3 7 3 10" xfId="35954"/>
    <cellStyle name="Comma 3 7 3 11" xfId="51497"/>
    <cellStyle name="Comma 3 7 3 12" xfId="52168"/>
    <cellStyle name="Comma 3 7 3 2" xfId="1418"/>
    <cellStyle name="Comma 3 7 3 2 2" xfId="4181"/>
    <cellStyle name="Comma 3 7 3 2 2 2" xfId="14063"/>
    <cellStyle name="Comma 3 7 3 2 2 2 2" xfId="45023"/>
    <cellStyle name="Comma 3 7 3 2 2 3" xfId="23983"/>
    <cellStyle name="Comma 3 7 3 2 2 4" xfId="34396"/>
    <cellStyle name="Comma 3 7 3 2 2 5" xfId="39861"/>
    <cellStyle name="Comma 3 7 3 2 3" xfId="6647"/>
    <cellStyle name="Comma 3 7 3 2 3 2" xfId="16529"/>
    <cellStyle name="Comma 3 7 3 2 3 3" xfId="26449"/>
    <cellStyle name="Comma 3 7 3 2 3 4" xfId="47489"/>
    <cellStyle name="Comma 3 7 3 2 4" xfId="9117"/>
    <cellStyle name="Comma 3 7 3 2 4 2" xfId="18999"/>
    <cellStyle name="Comma 3 7 3 2 4 3" xfId="28919"/>
    <cellStyle name="Comma 3 7 3 2 4 4" xfId="49959"/>
    <cellStyle name="Comma 3 7 3 2 5" xfId="11595"/>
    <cellStyle name="Comma 3 7 3 2 5 2" xfId="42555"/>
    <cellStyle name="Comma 3 7 3 2 6" xfId="21515"/>
    <cellStyle name="Comma 3 7 3 2 7" xfId="31490"/>
    <cellStyle name="Comma 3 7 3 2 8" xfId="36956"/>
    <cellStyle name="Comma 3 7 3 3" xfId="2486"/>
    <cellStyle name="Comma 3 7 3 3 2" xfId="4954"/>
    <cellStyle name="Comma 3 7 3 3 2 2" xfId="14836"/>
    <cellStyle name="Comma 3 7 3 3 2 2 2" xfId="45796"/>
    <cellStyle name="Comma 3 7 3 3 2 3" xfId="24756"/>
    <cellStyle name="Comma 3 7 3 3 2 4" xfId="35170"/>
    <cellStyle name="Comma 3 7 3 3 2 5" xfId="40634"/>
    <cellStyle name="Comma 3 7 3 3 3" xfId="7420"/>
    <cellStyle name="Comma 3 7 3 3 3 2" xfId="17302"/>
    <cellStyle name="Comma 3 7 3 3 3 3" xfId="27222"/>
    <cellStyle name="Comma 3 7 3 3 3 4" xfId="48262"/>
    <cellStyle name="Comma 3 7 3 3 4" xfId="9890"/>
    <cellStyle name="Comma 3 7 3 3 4 2" xfId="19772"/>
    <cellStyle name="Comma 3 7 3 3 4 3" xfId="29692"/>
    <cellStyle name="Comma 3 7 3 3 4 4" xfId="50732"/>
    <cellStyle name="Comma 3 7 3 3 5" xfId="12368"/>
    <cellStyle name="Comma 3 7 3 3 5 2" xfId="43328"/>
    <cellStyle name="Comma 3 7 3 3 6" xfId="22288"/>
    <cellStyle name="Comma 3 7 3 3 7" xfId="32490"/>
    <cellStyle name="Comma 3 7 3 3 8" xfId="37956"/>
    <cellStyle name="Comma 3 7 3 4" xfId="3271"/>
    <cellStyle name="Comma 3 7 3 4 2" xfId="13153"/>
    <cellStyle name="Comma 3 7 3 4 2 2" xfId="44113"/>
    <cellStyle name="Comma 3 7 3 4 3" xfId="23073"/>
    <cellStyle name="Comma 3 7 3 4 4" xfId="33252"/>
    <cellStyle name="Comma 3 7 3 4 5" xfId="38718"/>
    <cellStyle name="Comma 3 7 3 5" xfId="5504"/>
    <cellStyle name="Comma 3 7 3 5 2" xfId="15386"/>
    <cellStyle name="Comma 3 7 3 5 3" xfId="25306"/>
    <cellStyle name="Comma 3 7 3 5 4" xfId="46346"/>
    <cellStyle name="Comma 3 7 3 6" xfId="7974"/>
    <cellStyle name="Comma 3 7 3 6 2" xfId="17856"/>
    <cellStyle name="Comma 3 7 3 6 3" xfId="27776"/>
    <cellStyle name="Comma 3 7 3 6 4" xfId="48816"/>
    <cellStyle name="Comma 3 7 3 7" xfId="10452"/>
    <cellStyle name="Comma 3 7 3 7 2" xfId="41412"/>
    <cellStyle name="Comma 3 7 3 8" xfId="20372"/>
    <cellStyle name="Comma 3 7 3 9" xfId="30488"/>
    <cellStyle name="Comma 3 7 4" xfId="892"/>
    <cellStyle name="Comma 3 7 4 10" xfId="52392"/>
    <cellStyle name="Comma 3 7 4 2" xfId="3508"/>
    <cellStyle name="Comma 3 7 4 2 2" xfId="13390"/>
    <cellStyle name="Comma 3 7 4 2 2 2" xfId="44350"/>
    <cellStyle name="Comma 3 7 4 2 3" xfId="23310"/>
    <cellStyle name="Comma 3 7 4 2 4" xfId="31727"/>
    <cellStyle name="Comma 3 7 4 2 5" xfId="37193"/>
    <cellStyle name="Comma 3 7 4 3" xfId="6121"/>
    <cellStyle name="Comma 3 7 4 3 2" xfId="16003"/>
    <cellStyle name="Comma 3 7 4 3 2 2" xfId="46963"/>
    <cellStyle name="Comma 3 7 4 3 3" xfId="25923"/>
    <cellStyle name="Comma 3 7 4 3 4" xfId="32727"/>
    <cellStyle name="Comma 3 7 4 3 5" xfId="38193"/>
    <cellStyle name="Comma 3 7 4 4" xfId="8591"/>
    <cellStyle name="Comma 3 7 4 4 2" xfId="18473"/>
    <cellStyle name="Comma 3 7 4 4 2 2" xfId="49433"/>
    <cellStyle name="Comma 3 7 4 4 3" xfId="28393"/>
    <cellStyle name="Comma 3 7 4 4 4" xfId="33870"/>
    <cellStyle name="Comma 3 7 4 4 5" xfId="39335"/>
    <cellStyle name="Comma 3 7 4 5" xfId="11069"/>
    <cellStyle name="Comma 3 7 4 5 2" xfId="42029"/>
    <cellStyle name="Comma 3 7 4 6" xfId="20989"/>
    <cellStyle name="Comma 3 7 4 7" xfId="30725"/>
    <cellStyle name="Comma 3 7 4 8" xfId="36191"/>
    <cellStyle name="Comma 3 7 4 9" xfId="51722"/>
    <cellStyle name="Comma 3 7 5" xfId="893"/>
    <cellStyle name="Comma 3 7 5 2" xfId="3750"/>
    <cellStyle name="Comma 3 7 5 2 2" xfId="13632"/>
    <cellStyle name="Comma 3 7 5 2 2 2" xfId="44592"/>
    <cellStyle name="Comma 3 7 5 2 3" xfId="23552"/>
    <cellStyle name="Comma 3 7 5 2 4" xfId="31969"/>
    <cellStyle name="Comma 3 7 5 2 5" xfId="37435"/>
    <cellStyle name="Comma 3 7 5 3" xfId="6122"/>
    <cellStyle name="Comma 3 7 5 3 2" xfId="16004"/>
    <cellStyle name="Comma 3 7 5 3 2 2" xfId="46964"/>
    <cellStyle name="Comma 3 7 5 3 3" xfId="25924"/>
    <cellStyle name="Comma 3 7 5 3 4" xfId="32969"/>
    <cellStyle name="Comma 3 7 5 3 5" xfId="38435"/>
    <cellStyle name="Comma 3 7 5 4" xfId="8592"/>
    <cellStyle name="Comma 3 7 5 4 2" xfId="18474"/>
    <cellStyle name="Comma 3 7 5 4 2 2" xfId="49434"/>
    <cellStyle name="Comma 3 7 5 4 3" xfId="28394"/>
    <cellStyle name="Comma 3 7 5 4 4" xfId="33871"/>
    <cellStyle name="Comma 3 7 5 4 5" xfId="39336"/>
    <cellStyle name="Comma 3 7 5 5" xfId="11070"/>
    <cellStyle name="Comma 3 7 5 5 2" xfId="42030"/>
    <cellStyle name="Comma 3 7 5 6" xfId="20990"/>
    <cellStyle name="Comma 3 7 5 7" xfId="30967"/>
    <cellStyle name="Comma 3 7 5 8" xfId="36433"/>
    <cellStyle name="Comma 3 7 6" xfId="1378"/>
    <cellStyle name="Comma 3 7 6 2" xfId="4141"/>
    <cellStyle name="Comma 3 7 6 2 2" xfId="14023"/>
    <cellStyle name="Comma 3 7 6 2 2 2" xfId="44983"/>
    <cellStyle name="Comma 3 7 6 2 3" xfId="23943"/>
    <cellStyle name="Comma 3 7 6 2 4" xfId="34356"/>
    <cellStyle name="Comma 3 7 6 2 5" xfId="39821"/>
    <cellStyle name="Comma 3 7 6 3" xfId="6607"/>
    <cellStyle name="Comma 3 7 6 3 2" xfId="16489"/>
    <cellStyle name="Comma 3 7 6 3 3" xfId="26409"/>
    <cellStyle name="Comma 3 7 6 3 4" xfId="47449"/>
    <cellStyle name="Comma 3 7 6 4" xfId="9077"/>
    <cellStyle name="Comma 3 7 6 4 2" xfId="18959"/>
    <cellStyle name="Comma 3 7 6 4 3" xfId="28879"/>
    <cellStyle name="Comma 3 7 6 4 4" xfId="49919"/>
    <cellStyle name="Comma 3 7 6 5" xfId="11555"/>
    <cellStyle name="Comma 3 7 6 5 2" xfId="42515"/>
    <cellStyle name="Comma 3 7 6 6" xfId="21475"/>
    <cellStyle name="Comma 3 7 6 7" xfId="31216"/>
    <cellStyle name="Comma 3 7 6 8" xfId="36682"/>
    <cellStyle name="Comma 3 7 7" xfId="2446"/>
    <cellStyle name="Comma 3 7 7 2" xfId="4914"/>
    <cellStyle name="Comma 3 7 7 2 2" xfId="14796"/>
    <cellStyle name="Comma 3 7 7 2 2 2" xfId="45756"/>
    <cellStyle name="Comma 3 7 7 2 3" xfId="24716"/>
    <cellStyle name="Comma 3 7 7 2 4" xfId="35130"/>
    <cellStyle name="Comma 3 7 7 2 5" xfId="40594"/>
    <cellStyle name="Comma 3 7 7 3" xfId="7380"/>
    <cellStyle name="Comma 3 7 7 3 2" xfId="17262"/>
    <cellStyle name="Comma 3 7 7 3 3" xfId="27182"/>
    <cellStyle name="Comma 3 7 7 3 4" xfId="48222"/>
    <cellStyle name="Comma 3 7 7 4" xfId="9850"/>
    <cellStyle name="Comma 3 7 7 4 2" xfId="19732"/>
    <cellStyle name="Comma 3 7 7 4 3" xfId="29652"/>
    <cellStyle name="Comma 3 7 7 4 4" xfId="50692"/>
    <cellStyle name="Comma 3 7 7 5" xfId="12328"/>
    <cellStyle name="Comma 3 7 7 5 2" xfId="43288"/>
    <cellStyle name="Comma 3 7 7 6" xfId="22248"/>
    <cellStyle name="Comma 3 7 7 7" xfId="32216"/>
    <cellStyle name="Comma 3 7 7 8" xfId="37682"/>
    <cellStyle name="Comma 3 7 8" xfId="2997"/>
    <cellStyle name="Comma 3 7 8 2" xfId="12879"/>
    <cellStyle name="Comma 3 7 8 2 2" xfId="43839"/>
    <cellStyle name="Comma 3 7 8 3" xfId="22799"/>
    <cellStyle name="Comma 3 7 8 4" xfId="33212"/>
    <cellStyle name="Comma 3 7 8 5" xfId="38678"/>
    <cellStyle name="Comma 3 7 9" xfId="5464"/>
    <cellStyle name="Comma 3 7 9 2" xfId="15346"/>
    <cellStyle name="Comma 3 7 9 2 2" xfId="46306"/>
    <cellStyle name="Comma 3 7 9 3" xfId="25266"/>
    <cellStyle name="Comma 3 7 9 4" xfId="41162"/>
    <cellStyle name="Comma 3 8" xfId="140"/>
    <cellStyle name="Comma 3 8 10" xfId="7977"/>
    <cellStyle name="Comma 3 8 10 2" xfId="17859"/>
    <cellStyle name="Comma 3 8 10 3" xfId="27779"/>
    <cellStyle name="Comma 3 8 10 4" xfId="48819"/>
    <cellStyle name="Comma 3 8 11" xfId="10455"/>
    <cellStyle name="Comma 3 8 11 2" xfId="41415"/>
    <cellStyle name="Comma 3 8 12" xfId="20375"/>
    <cellStyle name="Comma 3 8 13" xfId="30217"/>
    <cellStyle name="Comma 3 8 14" xfId="35683"/>
    <cellStyle name="Comma 3 8 15" xfId="51406"/>
    <cellStyle name="Comma 3 8 16" xfId="52078"/>
    <cellStyle name="Comma 3 8 2" xfId="195"/>
    <cellStyle name="Comma 3 8 2 10" xfId="10498"/>
    <cellStyle name="Comma 3 8 2 10 2" xfId="41458"/>
    <cellStyle name="Comma 3 8 2 11" xfId="20418"/>
    <cellStyle name="Comma 3 8 2 12" xfId="30260"/>
    <cellStyle name="Comma 3 8 2 13" xfId="35726"/>
    <cellStyle name="Comma 3 8 2 14" xfId="51631"/>
    <cellStyle name="Comma 3 8 2 15" xfId="52302"/>
    <cellStyle name="Comma 3 8 2 2" xfId="894"/>
    <cellStyle name="Comma 3 8 2 2 2" xfId="3317"/>
    <cellStyle name="Comma 3 8 2 2 2 2" xfId="13199"/>
    <cellStyle name="Comma 3 8 2 2 2 2 2" xfId="44159"/>
    <cellStyle name="Comma 3 8 2 2 2 3" xfId="23119"/>
    <cellStyle name="Comma 3 8 2 2 2 4" xfId="31536"/>
    <cellStyle name="Comma 3 8 2 2 2 5" xfId="37002"/>
    <cellStyle name="Comma 3 8 2 2 3" xfId="6123"/>
    <cellStyle name="Comma 3 8 2 2 3 2" xfId="16005"/>
    <cellStyle name="Comma 3 8 2 2 3 2 2" xfId="46965"/>
    <cellStyle name="Comma 3 8 2 2 3 3" xfId="25925"/>
    <cellStyle name="Comma 3 8 2 2 3 4" xfId="32536"/>
    <cellStyle name="Comma 3 8 2 2 3 5" xfId="38002"/>
    <cellStyle name="Comma 3 8 2 2 4" xfId="8593"/>
    <cellStyle name="Comma 3 8 2 2 4 2" xfId="18475"/>
    <cellStyle name="Comma 3 8 2 2 4 2 2" xfId="49435"/>
    <cellStyle name="Comma 3 8 2 2 4 3" xfId="28395"/>
    <cellStyle name="Comma 3 8 2 2 4 4" xfId="33872"/>
    <cellStyle name="Comma 3 8 2 2 4 5" xfId="39337"/>
    <cellStyle name="Comma 3 8 2 2 5" xfId="11071"/>
    <cellStyle name="Comma 3 8 2 2 5 2" xfId="42031"/>
    <cellStyle name="Comma 3 8 2 2 6" xfId="20991"/>
    <cellStyle name="Comma 3 8 2 2 7" xfId="30534"/>
    <cellStyle name="Comma 3 8 2 2 8" xfId="36000"/>
    <cellStyle name="Comma 3 8 2 3" xfId="895"/>
    <cellStyle name="Comma 3 8 2 3 2" xfId="3554"/>
    <cellStyle name="Comma 3 8 2 3 2 2" xfId="13436"/>
    <cellStyle name="Comma 3 8 2 3 2 2 2" xfId="44396"/>
    <cellStyle name="Comma 3 8 2 3 2 3" xfId="23356"/>
    <cellStyle name="Comma 3 8 2 3 2 4" xfId="31773"/>
    <cellStyle name="Comma 3 8 2 3 2 5" xfId="37239"/>
    <cellStyle name="Comma 3 8 2 3 3" xfId="6124"/>
    <cellStyle name="Comma 3 8 2 3 3 2" xfId="16006"/>
    <cellStyle name="Comma 3 8 2 3 3 2 2" xfId="46966"/>
    <cellStyle name="Comma 3 8 2 3 3 3" xfId="25926"/>
    <cellStyle name="Comma 3 8 2 3 3 4" xfId="32773"/>
    <cellStyle name="Comma 3 8 2 3 3 5" xfId="38239"/>
    <cellStyle name="Comma 3 8 2 3 4" xfId="8594"/>
    <cellStyle name="Comma 3 8 2 3 4 2" xfId="18476"/>
    <cellStyle name="Comma 3 8 2 3 4 2 2" xfId="49436"/>
    <cellStyle name="Comma 3 8 2 3 4 3" xfId="28396"/>
    <cellStyle name="Comma 3 8 2 3 4 4" xfId="33873"/>
    <cellStyle name="Comma 3 8 2 3 4 5" xfId="39338"/>
    <cellStyle name="Comma 3 8 2 3 5" xfId="11072"/>
    <cellStyle name="Comma 3 8 2 3 5 2" xfId="42032"/>
    <cellStyle name="Comma 3 8 2 3 6" xfId="20992"/>
    <cellStyle name="Comma 3 8 2 3 7" xfId="30771"/>
    <cellStyle name="Comma 3 8 2 3 8" xfId="36237"/>
    <cellStyle name="Comma 3 8 2 4" xfId="896"/>
    <cellStyle name="Comma 3 8 2 4 2" xfId="3796"/>
    <cellStyle name="Comma 3 8 2 4 2 2" xfId="13678"/>
    <cellStyle name="Comma 3 8 2 4 2 2 2" xfId="44638"/>
    <cellStyle name="Comma 3 8 2 4 2 3" xfId="23598"/>
    <cellStyle name="Comma 3 8 2 4 2 4" xfId="32015"/>
    <cellStyle name="Comma 3 8 2 4 2 5" xfId="37481"/>
    <cellStyle name="Comma 3 8 2 4 3" xfId="6125"/>
    <cellStyle name="Comma 3 8 2 4 3 2" xfId="16007"/>
    <cellStyle name="Comma 3 8 2 4 3 2 2" xfId="46967"/>
    <cellStyle name="Comma 3 8 2 4 3 3" xfId="25927"/>
    <cellStyle name="Comma 3 8 2 4 3 4" xfId="33015"/>
    <cellStyle name="Comma 3 8 2 4 3 5" xfId="38481"/>
    <cellStyle name="Comma 3 8 2 4 4" xfId="8595"/>
    <cellStyle name="Comma 3 8 2 4 4 2" xfId="18477"/>
    <cellStyle name="Comma 3 8 2 4 4 2 2" xfId="49437"/>
    <cellStyle name="Comma 3 8 2 4 4 3" xfId="28397"/>
    <cellStyle name="Comma 3 8 2 4 4 4" xfId="33874"/>
    <cellStyle name="Comma 3 8 2 4 4 5" xfId="39339"/>
    <cellStyle name="Comma 3 8 2 4 5" xfId="11073"/>
    <cellStyle name="Comma 3 8 2 4 5 2" xfId="42033"/>
    <cellStyle name="Comma 3 8 2 4 6" xfId="20993"/>
    <cellStyle name="Comma 3 8 2 4 7" xfId="31013"/>
    <cellStyle name="Comma 3 8 2 4 8" xfId="36479"/>
    <cellStyle name="Comma 3 8 2 5" xfId="1464"/>
    <cellStyle name="Comma 3 8 2 5 2" xfId="4227"/>
    <cellStyle name="Comma 3 8 2 5 2 2" xfId="14109"/>
    <cellStyle name="Comma 3 8 2 5 2 2 2" xfId="45069"/>
    <cellStyle name="Comma 3 8 2 5 2 3" xfId="24029"/>
    <cellStyle name="Comma 3 8 2 5 2 4" xfId="34442"/>
    <cellStyle name="Comma 3 8 2 5 2 5" xfId="39907"/>
    <cellStyle name="Comma 3 8 2 5 3" xfId="6693"/>
    <cellStyle name="Comma 3 8 2 5 3 2" xfId="16575"/>
    <cellStyle name="Comma 3 8 2 5 3 3" xfId="26495"/>
    <cellStyle name="Comma 3 8 2 5 3 4" xfId="47535"/>
    <cellStyle name="Comma 3 8 2 5 4" xfId="9163"/>
    <cellStyle name="Comma 3 8 2 5 4 2" xfId="19045"/>
    <cellStyle name="Comma 3 8 2 5 4 3" xfId="28965"/>
    <cellStyle name="Comma 3 8 2 5 4 4" xfId="50005"/>
    <cellStyle name="Comma 3 8 2 5 5" xfId="11641"/>
    <cellStyle name="Comma 3 8 2 5 5 2" xfId="42601"/>
    <cellStyle name="Comma 3 8 2 5 6" xfId="21561"/>
    <cellStyle name="Comma 3 8 2 5 7" xfId="31262"/>
    <cellStyle name="Comma 3 8 2 5 8" xfId="36728"/>
    <cellStyle name="Comma 3 8 2 6" xfId="2532"/>
    <cellStyle name="Comma 3 8 2 6 2" xfId="5000"/>
    <cellStyle name="Comma 3 8 2 6 2 2" xfId="14882"/>
    <cellStyle name="Comma 3 8 2 6 2 2 2" xfId="45842"/>
    <cellStyle name="Comma 3 8 2 6 2 3" xfId="24802"/>
    <cellStyle name="Comma 3 8 2 6 2 4" xfId="35216"/>
    <cellStyle name="Comma 3 8 2 6 2 5" xfId="40680"/>
    <cellStyle name="Comma 3 8 2 6 3" xfId="7466"/>
    <cellStyle name="Comma 3 8 2 6 3 2" xfId="17348"/>
    <cellStyle name="Comma 3 8 2 6 3 3" xfId="27268"/>
    <cellStyle name="Comma 3 8 2 6 3 4" xfId="48308"/>
    <cellStyle name="Comma 3 8 2 6 4" xfId="9936"/>
    <cellStyle name="Comma 3 8 2 6 4 2" xfId="19818"/>
    <cellStyle name="Comma 3 8 2 6 4 3" xfId="29738"/>
    <cellStyle name="Comma 3 8 2 6 4 4" xfId="50778"/>
    <cellStyle name="Comma 3 8 2 6 5" xfId="12414"/>
    <cellStyle name="Comma 3 8 2 6 5 2" xfId="43374"/>
    <cellStyle name="Comma 3 8 2 6 6" xfId="22334"/>
    <cellStyle name="Comma 3 8 2 6 7" xfId="32262"/>
    <cellStyle name="Comma 3 8 2 6 8" xfId="37728"/>
    <cellStyle name="Comma 3 8 2 7" xfId="3043"/>
    <cellStyle name="Comma 3 8 2 7 2" xfId="12925"/>
    <cellStyle name="Comma 3 8 2 7 2 2" xfId="43885"/>
    <cellStyle name="Comma 3 8 2 7 3" xfId="22845"/>
    <cellStyle name="Comma 3 8 2 7 4" xfId="33298"/>
    <cellStyle name="Comma 3 8 2 7 5" xfId="38764"/>
    <cellStyle name="Comma 3 8 2 8" xfId="5550"/>
    <cellStyle name="Comma 3 8 2 8 2" xfId="15432"/>
    <cellStyle name="Comma 3 8 2 8 3" xfId="25352"/>
    <cellStyle name="Comma 3 8 2 8 4" xfId="46392"/>
    <cellStyle name="Comma 3 8 2 9" xfId="8020"/>
    <cellStyle name="Comma 3 8 2 9 2" xfId="17902"/>
    <cellStyle name="Comma 3 8 2 9 3" xfId="27822"/>
    <cellStyle name="Comma 3 8 2 9 4" xfId="48862"/>
    <cellStyle name="Comma 3 8 3" xfId="897"/>
    <cellStyle name="Comma 3 8 3 10" xfId="52526"/>
    <cellStyle name="Comma 3 8 3 2" xfId="3274"/>
    <cellStyle name="Comma 3 8 3 2 2" xfId="13156"/>
    <cellStyle name="Comma 3 8 3 2 2 2" xfId="44116"/>
    <cellStyle name="Comma 3 8 3 2 3" xfId="23076"/>
    <cellStyle name="Comma 3 8 3 2 4" xfId="31493"/>
    <cellStyle name="Comma 3 8 3 2 5" xfId="36959"/>
    <cellStyle name="Comma 3 8 3 3" xfId="6126"/>
    <cellStyle name="Comma 3 8 3 3 2" xfId="16008"/>
    <cellStyle name="Comma 3 8 3 3 2 2" xfId="46968"/>
    <cellStyle name="Comma 3 8 3 3 3" xfId="25928"/>
    <cellStyle name="Comma 3 8 3 3 4" xfId="32493"/>
    <cellStyle name="Comma 3 8 3 3 5" xfId="37959"/>
    <cellStyle name="Comma 3 8 3 4" xfId="8596"/>
    <cellStyle name="Comma 3 8 3 4 2" xfId="18478"/>
    <cellStyle name="Comma 3 8 3 4 2 2" xfId="49438"/>
    <cellStyle name="Comma 3 8 3 4 3" xfId="28398"/>
    <cellStyle name="Comma 3 8 3 4 4" xfId="33875"/>
    <cellStyle name="Comma 3 8 3 4 5" xfId="39340"/>
    <cellStyle name="Comma 3 8 3 5" xfId="11074"/>
    <cellStyle name="Comma 3 8 3 5 2" xfId="42034"/>
    <cellStyle name="Comma 3 8 3 6" xfId="20994"/>
    <cellStyle name="Comma 3 8 3 7" xfId="30491"/>
    <cellStyle name="Comma 3 8 3 8" xfId="35957"/>
    <cellStyle name="Comma 3 8 3 9" xfId="51856"/>
    <cellStyle name="Comma 3 8 4" xfId="898"/>
    <cellStyle name="Comma 3 8 4 2" xfId="3511"/>
    <cellStyle name="Comma 3 8 4 2 2" xfId="13393"/>
    <cellStyle name="Comma 3 8 4 2 2 2" xfId="44353"/>
    <cellStyle name="Comma 3 8 4 2 3" xfId="23313"/>
    <cellStyle name="Comma 3 8 4 2 4" xfId="31730"/>
    <cellStyle name="Comma 3 8 4 2 5" xfId="37196"/>
    <cellStyle name="Comma 3 8 4 3" xfId="6127"/>
    <cellStyle name="Comma 3 8 4 3 2" xfId="16009"/>
    <cellStyle name="Comma 3 8 4 3 2 2" xfId="46969"/>
    <cellStyle name="Comma 3 8 4 3 3" xfId="25929"/>
    <cellStyle name="Comma 3 8 4 3 4" xfId="32730"/>
    <cellStyle name="Comma 3 8 4 3 5" xfId="38196"/>
    <cellStyle name="Comma 3 8 4 4" xfId="8597"/>
    <cellStyle name="Comma 3 8 4 4 2" xfId="18479"/>
    <cellStyle name="Comma 3 8 4 4 2 2" xfId="49439"/>
    <cellStyle name="Comma 3 8 4 4 3" xfId="28399"/>
    <cellStyle name="Comma 3 8 4 4 4" xfId="33876"/>
    <cellStyle name="Comma 3 8 4 4 5" xfId="39341"/>
    <cellStyle name="Comma 3 8 4 5" xfId="11075"/>
    <cellStyle name="Comma 3 8 4 5 2" xfId="42035"/>
    <cellStyle name="Comma 3 8 4 6" xfId="20995"/>
    <cellStyle name="Comma 3 8 4 7" xfId="30728"/>
    <cellStyle name="Comma 3 8 4 8" xfId="36194"/>
    <cellStyle name="Comma 3 8 5" xfId="899"/>
    <cellStyle name="Comma 3 8 5 2" xfId="3753"/>
    <cellStyle name="Comma 3 8 5 2 2" xfId="13635"/>
    <cellStyle name="Comma 3 8 5 2 2 2" xfId="44595"/>
    <cellStyle name="Comma 3 8 5 2 3" xfId="23555"/>
    <cellStyle name="Comma 3 8 5 2 4" xfId="31972"/>
    <cellStyle name="Comma 3 8 5 2 5" xfId="37438"/>
    <cellStyle name="Comma 3 8 5 3" xfId="6128"/>
    <cellStyle name="Comma 3 8 5 3 2" xfId="16010"/>
    <cellStyle name="Comma 3 8 5 3 2 2" xfId="46970"/>
    <cellStyle name="Comma 3 8 5 3 3" xfId="25930"/>
    <cellStyle name="Comma 3 8 5 3 4" xfId="32972"/>
    <cellStyle name="Comma 3 8 5 3 5" xfId="38438"/>
    <cellStyle name="Comma 3 8 5 4" xfId="8598"/>
    <cellStyle name="Comma 3 8 5 4 2" xfId="18480"/>
    <cellStyle name="Comma 3 8 5 4 2 2" xfId="49440"/>
    <cellStyle name="Comma 3 8 5 4 3" xfId="28400"/>
    <cellStyle name="Comma 3 8 5 4 4" xfId="33877"/>
    <cellStyle name="Comma 3 8 5 4 5" xfId="39342"/>
    <cellStyle name="Comma 3 8 5 5" xfId="11076"/>
    <cellStyle name="Comma 3 8 5 5 2" xfId="42036"/>
    <cellStyle name="Comma 3 8 5 6" xfId="20996"/>
    <cellStyle name="Comma 3 8 5 7" xfId="30970"/>
    <cellStyle name="Comma 3 8 5 8" xfId="36436"/>
    <cellStyle name="Comma 3 8 6" xfId="1421"/>
    <cellStyle name="Comma 3 8 6 2" xfId="4184"/>
    <cellStyle name="Comma 3 8 6 2 2" xfId="14066"/>
    <cellStyle name="Comma 3 8 6 2 2 2" xfId="45026"/>
    <cellStyle name="Comma 3 8 6 2 3" xfId="23986"/>
    <cellStyle name="Comma 3 8 6 2 4" xfId="34399"/>
    <cellStyle name="Comma 3 8 6 2 5" xfId="39864"/>
    <cellStyle name="Comma 3 8 6 3" xfId="6650"/>
    <cellStyle name="Comma 3 8 6 3 2" xfId="16532"/>
    <cellStyle name="Comma 3 8 6 3 3" xfId="26452"/>
    <cellStyle name="Comma 3 8 6 3 4" xfId="47492"/>
    <cellStyle name="Comma 3 8 6 4" xfId="9120"/>
    <cellStyle name="Comma 3 8 6 4 2" xfId="19002"/>
    <cellStyle name="Comma 3 8 6 4 3" xfId="28922"/>
    <cellStyle name="Comma 3 8 6 4 4" xfId="49962"/>
    <cellStyle name="Comma 3 8 6 5" xfId="11598"/>
    <cellStyle name="Comma 3 8 6 5 2" xfId="42558"/>
    <cellStyle name="Comma 3 8 6 6" xfId="21518"/>
    <cellStyle name="Comma 3 8 6 7" xfId="31219"/>
    <cellStyle name="Comma 3 8 6 8" xfId="36685"/>
    <cellStyle name="Comma 3 8 7" xfId="2489"/>
    <cellStyle name="Comma 3 8 7 2" xfId="4957"/>
    <cellStyle name="Comma 3 8 7 2 2" xfId="14839"/>
    <cellStyle name="Comma 3 8 7 2 2 2" xfId="45799"/>
    <cellStyle name="Comma 3 8 7 2 3" xfId="24759"/>
    <cellStyle name="Comma 3 8 7 2 4" xfId="35173"/>
    <cellStyle name="Comma 3 8 7 2 5" xfId="40637"/>
    <cellStyle name="Comma 3 8 7 3" xfId="7423"/>
    <cellStyle name="Comma 3 8 7 3 2" xfId="17305"/>
    <cellStyle name="Comma 3 8 7 3 3" xfId="27225"/>
    <cellStyle name="Comma 3 8 7 3 4" xfId="48265"/>
    <cellStyle name="Comma 3 8 7 4" xfId="9893"/>
    <cellStyle name="Comma 3 8 7 4 2" xfId="19775"/>
    <cellStyle name="Comma 3 8 7 4 3" xfId="29695"/>
    <cellStyle name="Comma 3 8 7 4 4" xfId="50735"/>
    <cellStyle name="Comma 3 8 7 5" xfId="12371"/>
    <cellStyle name="Comma 3 8 7 5 2" xfId="43331"/>
    <cellStyle name="Comma 3 8 7 6" xfId="22291"/>
    <cellStyle name="Comma 3 8 7 7" xfId="32219"/>
    <cellStyle name="Comma 3 8 7 8" xfId="37685"/>
    <cellStyle name="Comma 3 8 8" xfId="3000"/>
    <cellStyle name="Comma 3 8 8 2" xfId="12882"/>
    <cellStyle name="Comma 3 8 8 2 2" xfId="43842"/>
    <cellStyle name="Comma 3 8 8 3" xfId="22802"/>
    <cellStyle name="Comma 3 8 8 4" xfId="33255"/>
    <cellStyle name="Comma 3 8 8 5" xfId="38721"/>
    <cellStyle name="Comma 3 8 9" xfId="5507"/>
    <cellStyle name="Comma 3 8 9 2" xfId="15389"/>
    <cellStyle name="Comma 3 8 9 2 2" xfId="46349"/>
    <cellStyle name="Comma 3 8 9 3" xfId="25309"/>
    <cellStyle name="Comma 3 8 9 4" xfId="41298"/>
    <cellStyle name="Comma 3 9" xfId="146"/>
    <cellStyle name="Comma 3 9 10" xfId="10461"/>
    <cellStyle name="Comma 3 9 10 2" xfId="41421"/>
    <cellStyle name="Comma 3 9 11" xfId="20381"/>
    <cellStyle name="Comma 3 9 12" xfId="30223"/>
    <cellStyle name="Comma 3 9 13" xfId="35689"/>
    <cellStyle name="Comma 3 9 14" xfId="51414"/>
    <cellStyle name="Comma 3 9 15" xfId="52086"/>
    <cellStyle name="Comma 3 9 2" xfId="900"/>
    <cellStyle name="Comma 3 9 2 10" xfId="52310"/>
    <cellStyle name="Comma 3 9 2 2" xfId="3280"/>
    <cellStyle name="Comma 3 9 2 2 2" xfId="13162"/>
    <cellStyle name="Comma 3 9 2 2 2 2" xfId="44122"/>
    <cellStyle name="Comma 3 9 2 2 3" xfId="23082"/>
    <cellStyle name="Comma 3 9 2 2 4" xfId="31499"/>
    <cellStyle name="Comma 3 9 2 2 5" xfId="36965"/>
    <cellStyle name="Comma 3 9 2 3" xfId="6129"/>
    <cellStyle name="Comma 3 9 2 3 2" xfId="16011"/>
    <cellStyle name="Comma 3 9 2 3 2 2" xfId="46971"/>
    <cellStyle name="Comma 3 9 2 3 3" xfId="25931"/>
    <cellStyle name="Comma 3 9 2 3 4" xfId="32499"/>
    <cellStyle name="Comma 3 9 2 3 5" xfId="37965"/>
    <cellStyle name="Comma 3 9 2 4" xfId="8599"/>
    <cellStyle name="Comma 3 9 2 4 2" xfId="18481"/>
    <cellStyle name="Comma 3 9 2 4 2 2" xfId="49441"/>
    <cellStyle name="Comma 3 9 2 4 3" xfId="28401"/>
    <cellStyle name="Comma 3 9 2 4 4" xfId="33878"/>
    <cellStyle name="Comma 3 9 2 4 5" xfId="39343"/>
    <cellStyle name="Comma 3 9 2 5" xfId="11077"/>
    <cellStyle name="Comma 3 9 2 5 2" xfId="42037"/>
    <cellStyle name="Comma 3 9 2 6" xfId="20997"/>
    <cellStyle name="Comma 3 9 2 7" xfId="30497"/>
    <cellStyle name="Comma 3 9 2 8" xfId="35963"/>
    <cellStyle name="Comma 3 9 2 9" xfId="51639"/>
    <cellStyle name="Comma 3 9 3" xfId="901"/>
    <cellStyle name="Comma 3 9 3 10" xfId="52534"/>
    <cellStyle name="Comma 3 9 3 2" xfId="3517"/>
    <cellStyle name="Comma 3 9 3 2 2" xfId="13399"/>
    <cellStyle name="Comma 3 9 3 2 2 2" xfId="44359"/>
    <cellStyle name="Comma 3 9 3 2 3" xfId="23319"/>
    <cellStyle name="Comma 3 9 3 2 4" xfId="31736"/>
    <cellStyle name="Comma 3 9 3 2 5" xfId="37202"/>
    <cellStyle name="Comma 3 9 3 3" xfId="6130"/>
    <cellStyle name="Comma 3 9 3 3 2" xfId="16012"/>
    <cellStyle name="Comma 3 9 3 3 2 2" xfId="46972"/>
    <cellStyle name="Comma 3 9 3 3 3" xfId="25932"/>
    <cellStyle name="Comma 3 9 3 3 4" xfId="32736"/>
    <cellStyle name="Comma 3 9 3 3 5" xfId="38202"/>
    <cellStyle name="Comma 3 9 3 4" xfId="8600"/>
    <cellStyle name="Comma 3 9 3 4 2" xfId="18482"/>
    <cellStyle name="Comma 3 9 3 4 2 2" xfId="49442"/>
    <cellStyle name="Comma 3 9 3 4 3" xfId="28402"/>
    <cellStyle name="Comma 3 9 3 4 4" xfId="33879"/>
    <cellStyle name="Comma 3 9 3 4 5" xfId="39344"/>
    <cellStyle name="Comma 3 9 3 5" xfId="11078"/>
    <cellStyle name="Comma 3 9 3 5 2" xfId="42038"/>
    <cellStyle name="Comma 3 9 3 6" xfId="20998"/>
    <cellStyle name="Comma 3 9 3 7" xfId="30734"/>
    <cellStyle name="Comma 3 9 3 8" xfId="36200"/>
    <cellStyle name="Comma 3 9 3 9" xfId="51864"/>
    <cellStyle name="Comma 3 9 4" xfId="902"/>
    <cellStyle name="Comma 3 9 4 2" xfId="3759"/>
    <cellStyle name="Comma 3 9 4 2 2" xfId="13641"/>
    <cellStyle name="Comma 3 9 4 2 2 2" xfId="44601"/>
    <cellStyle name="Comma 3 9 4 2 3" xfId="23561"/>
    <cellStyle name="Comma 3 9 4 2 4" xfId="31978"/>
    <cellStyle name="Comma 3 9 4 2 5" xfId="37444"/>
    <cellStyle name="Comma 3 9 4 3" xfId="6131"/>
    <cellStyle name="Comma 3 9 4 3 2" xfId="16013"/>
    <cellStyle name="Comma 3 9 4 3 2 2" xfId="46973"/>
    <cellStyle name="Comma 3 9 4 3 3" xfId="25933"/>
    <cellStyle name="Comma 3 9 4 3 4" xfId="32978"/>
    <cellStyle name="Comma 3 9 4 3 5" xfId="38444"/>
    <cellStyle name="Comma 3 9 4 4" xfId="8601"/>
    <cellStyle name="Comma 3 9 4 4 2" xfId="18483"/>
    <cellStyle name="Comma 3 9 4 4 2 2" xfId="49443"/>
    <cellStyle name="Comma 3 9 4 4 3" xfId="28403"/>
    <cellStyle name="Comma 3 9 4 4 4" xfId="33880"/>
    <cellStyle name="Comma 3 9 4 4 5" xfId="39345"/>
    <cellStyle name="Comma 3 9 4 5" xfId="11079"/>
    <cellStyle name="Comma 3 9 4 5 2" xfId="42039"/>
    <cellStyle name="Comma 3 9 4 6" xfId="20999"/>
    <cellStyle name="Comma 3 9 4 7" xfId="30976"/>
    <cellStyle name="Comma 3 9 4 8" xfId="36442"/>
    <cellStyle name="Comma 3 9 5" xfId="1427"/>
    <cellStyle name="Comma 3 9 5 2" xfId="4190"/>
    <cellStyle name="Comma 3 9 5 2 2" xfId="14072"/>
    <cellStyle name="Comma 3 9 5 2 2 2" xfId="45032"/>
    <cellStyle name="Comma 3 9 5 2 3" xfId="23992"/>
    <cellStyle name="Comma 3 9 5 2 4" xfId="34405"/>
    <cellStyle name="Comma 3 9 5 2 5" xfId="39870"/>
    <cellStyle name="Comma 3 9 5 3" xfId="6656"/>
    <cellStyle name="Comma 3 9 5 3 2" xfId="16538"/>
    <cellStyle name="Comma 3 9 5 3 3" xfId="26458"/>
    <cellStyle name="Comma 3 9 5 3 4" xfId="47498"/>
    <cellStyle name="Comma 3 9 5 4" xfId="9126"/>
    <cellStyle name="Comma 3 9 5 4 2" xfId="19008"/>
    <cellStyle name="Comma 3 9 5 4 3" xfId="28928"/>
    <cellStyle name="Comma 3 9 5 4 4" xfId="49968"/>
    <cellStyle name="Comma 3 9 5 5" xfId="11604"/>
    <cellStyle name="Comma 3 9 5 5 2" xfId="42564"/>
    <cellStyle name="Comma 3 9 5 6" xfId="21524"/>
    <cellStyle name="Comma 3 9 5 7" xfId="31225"/>
    <cellStyle name="Comma 3 9 5 8" xfId="36691"/>
    <cellStyle name="Comma 3 9 6" xfId="2495"/>
    <cellStyle name="Comma 3 9 6 2" xfId="4963"/>
    <cellStyle name="Comma 3 9 6 2 2" xfId="14845"/>
    <cellStyle name="Comma 3 9 6 2 2 2" xfId="45805"/>
    <cellStyle name="Comma 3 9 6 2 3" xfId="24765"/>
    <cellStyle name="Comma 3 9 6 2 4" xfId="35179"/>
    <cellStyle name="Comma 3 9 6 2 5" xfId="40643"/>
    <cellStyle name="Comma 3 9 6 3" xfId="7429"/>
    <cellStyle name="Comma 3 9 6 3 2" xfId="17311"/>
    <cellStyle name="Comma 3 9 6 3 3" xfId="27231"/>
    <cellStyle name="Comma 3 9 6 3 4" xfId="48271"/>
    <cellStyle name="Comma 3 9 6 4" xfId="9899"/>
    <cellStyle name="Comma 3 9 6 4 2" xfId="19781"/>
    <cellStyle name="Comma 3 9 6 4 3" xfId="29701"/>
    <cellStyle name="Comma 3 9 6 4 4" xfId="50741"/>
    <cellStyle name="Comma 3 9 6 5" xfId="12377"/>
    <cellStyle name="Comma 3 9 6 5 2" xfId="43337"/>
    <cellStyle name="Comma 3 9 6 6" xfId="22297"/>
    <cellStyle name="Comma 3 9 6 7" xfId="32225"/>
    <cellStyle name="Comma 3 9 6 8" xfId="37691"/>
    <cellStyle name="Comma 3 9 7" xfId="3006"/>
    <cellStyle name="Comma 3 9 7 2" xfId="12888"/>
    <cellStyle name="Comma 3 9 7 2 2" xfId="43848"/>
    <cellStyle name="Comma 3 9 7 3" xfId="22808"/>
    <cellStyle name="Comma 3 9 7 4" xfId="33261"/>
    <cellStyle name="Comma 3 9 7 5" xfId="38727"/>
    <cellStyle name="Comma 3 9 8" xfId="5513"/>
    <cellStyle name="Comma 3 9 8 2" xfId="15395"/>
    <cellStyle name="Comma 3 9 8 2 2" xfId="46355"/>
    <cellStyle name="Comma 3 9 8 3" xfId="25315"/>
    <cellStyle name="Comma 3 9 8 4" xfId="41306"/>
    <cellStyle name="Comma 3 9 9" xfId="7983"/>
    <cellStyle name="Comma 3 9 9 2" xfId="17865"/>
    <cellStyle name="Comma 3 9 9 3" xfId="27785"/>
    <cellStyle name="Comma 3 9 9 4" xfId="48825"/>
    <cellStyle name="Comma 4" xfId="15"/>
    <cellStyle name="Comma 4 10" xfId="1889"/>
    <cellStyle name="Comma 4 10 2" xfId="4652"/>
    <cellStyle name="Comma 4 10 2 2" xfId="14534"/>
    <cellStyle name="Comma 4 10 2 3" xfId="24454"/>
    <cellStyle name="Comma 4 10 2 4" xfId="45494"/>
    <cellStyle name="Comma 4 10 3" xfId="7118"/>
    <cellStyle name="Comma 4 10 3 2" xfId="17000"/>
    <cellStyle name="Comma 4 10 3 3" xfId="26920"/>
    <cellStyle name="Comma 4 10 3 4" xfId="47960"/>
    <cellStyle name="Comma 4 10 4" xfId="9588"/>
    <cellStyle name="Comma 4 10 4 2" xfId="19470"/>
    <cellStyle name="Comma 4 10 4 3" xfId="29390"/>
    <cellStyle name="Comma 4 10 4 4" xfId="50430"/>
    <cellStyle name="Comma 4 10 5" xfId="12066"/>
    <cellStyle name="Comma 4 10 5 2" xfId="43026"/>
    <cellStyle name="Comma 4 10 6" xfId="21986"/>
    <cellStyle name="Comma 4 10 7" xfId="34867"/>
    <cellStyle name="Comma 4 10 8" xfId="40332"/>
    <cellStyle name="Comma 4 2" xfId="672"/>
    <cellStyle name="Comma 4 2 10" xfId="8371"/>
    <cellStyle name="Comma 4 2 10 2" xfId="18253"/>
    <cellStyle name="Comma 4 2 10 3" xfId="28173"/>
    <cellStyle name="Comma 4 2 10 4" xfId="49213"/>
    <cellStyle name="Comma 4 2 11" xfId="10849"/>
    <cellStyle name="Comma 4 2 11 2" xfId="41809"/>
    <cellStyle name="Comma 4 2 12" xfId="20769"/>
    <cellStyle name="Comma 4 2 13" xfId="33650"/>
    <cellStyle name="Comma 4 2 14" xfId="39115"/>
    <cellStyle name="Comma 4 2 2" xfId="1815"/>
    <cellStyle name="Comma 4 2 2 2" xfId="1945"/>
    <cellStyle name="Comma 4 2 2 2 2" xfId="4708"/>
    <cellStyle name="Comma 4 2 2 2 2 2" xfId="14590"/>
    <cellStyle name="Comma 4 2 2 2 2 3" xfId="24510"/>
    <cellStyle name="Comma 4 2 2 2 2 4" xfId="45550"/>
    <cellStyle name="Comma 4 2 2 2 3" xfId="7174"/>
    <cellStyle name="Comma 4 2 2 2 3 2" xfId="17056"/>
    <cellStyle name="Comma 4 2 2 2 3 3" xfId="26976"/>
    <cellStyle name="Comma 4 2 2 2 3 4" xfId="48016"/>
    <cellStyle name="Comma 4 2 2 2 4" xfId="9644"/>
    <cellStyle name="Comma 4 2 2 2 4 2" xfId="19526"/>
    <cellStyle name="Comma 4 2 2 2 4 3" xfId="29446"/>
    <cellStyle name="Comma 4 2 2 2 4 4" xfId="50486"/>
    <cellStyle name="Comma 4 2 2 2 5" xfId="12122"/>
    <cellStyle name="Comma 4 2 2 2 5 2" xfId="43082"/>
    <cellStyle name="Comma 4 2 2 2 6" xfId="22042"/>
    <cellStyle name="Comma 4 2 2 2 7" xfId="34923"/>
    <cellStyle name="Comma 4 2 2 2 8" xfId="40388"/>
    <cellStyle name="Comma 4 2 2 3" xfId="4578"/>
    <cellStyle name="Comma 4 2 2 3 2" xfId="14460"/>
    <cellStyle name="Comma 4 2 2 3 3" xfId="24380"/>
    <cellStyle name="Comma 4 2 2 3 4" xfId="45420"/>
    <cellStyle name="Comma 4 2 2 4" xfId="7044"/>
    <cellStyle name="Comma 4 2 2 4 2" xfId="16926"/>
    <cellStyle name="Comma 4 2 2 4 3" xfId="26846"/>
    <cellStyle name="Comma 4 2 2 4 4" xfId="47886"/>
    <cellStyle name="Comma 4 2 2 5" xfId="9514"/>
    <cellStyle name="Comma 4 2 2 5 2" xfId="19396"/>
    <cellStyle name="Comma 4 2 2 5 3" xfId="29316"/>
    <cellStyle name="Comma 4 2 2 5 4" xfId="50356"/>
    <cellStyle name="Comma 4 2 2 6" xfId="11992"/>
    <cellStyle name="Comma 4 2 2 6 2" xfId="42952"/>
    <cellStyle name="Comma 4 2 2 7" xfId="21912"/>
    <cellStyle name="Comma 4 2 2 8" xfId="34793"/>
    <cellStyle name="Comma 4 2 2 9" xfId="40258"/>
    <cellStyle name="Comma 4 2 3" xfId="1990"/>
    <cellStyle name="Comma 4 2 3 2" xfId="4753"/>
    <cellStyle name="Comma 4 2 3 2 2" xfId="14635"/>
    <cellStyle name="Comma 4 2 3 2 3" xfId="24555"/>
    <cellStyle name="Comma 4 2 3 2 4" xfId="45595"/>
    <cellStyle name="Comma 4 2 3 3" xfId="7219"/>
    <cellStyle name="Comma 4 2 3 3 2" xfId="17101"/>
    <cellStyle name="Comma 4 2 3 3 3" xfId="27021"/>
    <cellStyle name="Comma 4 2 3 3 4" xfId="48061"/>
    <cellStyle name="Comma 4 2 3 4" xfId="9689"/>
    <cellStyle name="Comma 4 2 3 4 2" xfId="19571"/>
    <cellStyle name="Comma 4 2 3 4 3" xfId="29491"/>
    <cellStyle name="Comma 4 2 3 4 4" xfId="50531"/>
    <cellStyle name="Comma 4 2 3 5" xfId="12167"/>
    <cellStyle name="Comma 4 2 3 5 2" xfId="43127"/>
    <cellStyle name="Comma 4 2 3 6" xfId="22087"/>
    <cellStyle name="Comma 4 2 3 7" xfId="34968"/>
    <cellStyle name="Comma 4 2 3 8" xfId="40433"/>
    <cellStyle name="Comma 4 2 4" xfId="2035"/>
    <cellStyle name="Comma 4 2 4 2" xfId="4798"/>
    <cellStyle name="Comma 4 2 4 2 2" xfId="14680"/>
    <cellStyle name="Comma 4 2 4 2 3" xfId="24600"/>
    <cellStyle name="Comma 4 2 4 2 4" xfId="45640"/>
    <cellStyle name="Comma 4 2 4 3" xfId="7264"/>
    <cellStyle name="Comma 4 2 4 3 2" xfId="17146"/>
    <cellStyle name="Comma 4 2 4 3 3" xfId="27066"/>
    <cellStyle name="Comma 4 2 4 3 4" xfId="48106"/>
    <cellStyle name="Comma 4 2 4 4" xfId="9734"/>
    <cellStyle name="Comma 4 2 4 4 2" xfId="19616"/>
    <cellStyle name="Comma 4 2 4 4 3" xfId="29536"/>
    <cellStyle name="Comma 4 2 4 4 4" xfId="50576"/>
    <cellStyle name="Comma 4 2 4 5" xfId="12212"/>
    <cellStyle name="Comma 4 2 4 5 2" xfId="43172"/>
    <cellStyle name="Comma 4 2 4 6" xfId="22132"/>
    <cellStyle name="Comma 4 2 4 7" xfId="35013"/>
    <cellStyle name="Comma 4 2 4 8" xfId="40478"/>
    <cellStyle name="Comma 4 2 5" xfId="2229"/>
    <cellStyle name="Comma 4 2 5 2" xfId="4844"/>
    <cellStyle name="Comma 4 2 5 2 2" xfId="14726"/>
    <cellStyle name="Comma 4 2 5 2 3" xfId="24646"/>
    <cellStyle name="Comma 4 2 5 2 4" xfId="45686"/>
    <cellStyle name="Comma 4 2 5 3" xfId="7310"/>
    <cellStyle name="Comma 4 2 5 3 2" xfId="17192"/>
    <cellStyle name="Comma 4 2 5 3 3" xfId="27112"/>
    <cellStyle name="Comma 4 2 5 3 4" xfId="48152"/>
    <cellStyle name="Comma 4 2 5 4" xfId="9780"/>
    <cellStyle name="Comma 4 2 5 4 2" xfId="19662"/>
    <cellStyle name="Comma 4 2 5 4 3" xfId="29582"/>
    <cellStyle name="Comma 4 2 5 4 4" xfId="50622"/>
    <cellStyle name="Comma 4 2 5 5" xfId="12258"/>
    <cellStyle name="Comma 4 2 5 5 2" xfId="43218"/>
    <cellStyle name="Comma 4 2 5 6" xfId="22178"/>
    <cellStyle name="Comma 4 2 5 7" xfId="35060"/>
    <cellStyle name="Comma 4 2 5 8" xfId="40524"/>
    <cellStyle name="Comma 4 2 6" xfId="1900"/>
    <cellStyle name="Comma 4 2 6 2" xfId="4663"/>
    <cellStyle name="Comma 4 2 6 2 2" xfId="14545"/>
    <cellStyle name="Comma 4 2 6 2 3" xfId="24465"/>
    <cellStyle name="Comma 4 2 6 2 4" xfId="45505"/>
    <cellStyle name="Comma 4 2 6 3" xfId="7129"/>
    <cellStyle name="Comma 4 2 6 3 2" xfId="17011"/>
    <cellStyle name="Comma 4 2 6 3 3" xfId="26931"/>
    <cellStyle name="Comma 4 2 6 3 4" xfId="47971"/>
    <cellStyle name="Comma 4 2 6 4" xfId="9599"/>
    <cellStyle name="Comma 4 2 6 4 2" xfId="19481"/>
    <cellStyle name="Comma 4 2 6 4 3" xfId="29401"/>
    <cellStyle name="Comma 4 2 6 4 4" xfId="50441"/>
    <cellStyle name="Comma 4 2 6 5" xfId="12077"/>
    <cellStyle name="Comma 4 2 6 5 2" xfId="43037"/>
    <cellStyle name="Comma 4 2 6 6" xfId="21997"/>
    <cellStyle name="Comma 4 2 6 7" xfId="34878"/>
    <cellStyle name="Comma 4 2 6 8" xfId="40343"/>
    <cellStyle name="Comma 4 2 7" xfId="2883"/>
    <cellStyle name="Comma 4 2 7 2" xfId="5351"/>
    <cellStyle name="Comma 4 2 7 2 2" xfId="15233"/>
    <cellStyle name="Comma 4 2 7 2 3" xfId="25153"/>
    <cellStyle name="Comma 4 2 7 2 4" xfId="46193"/>
    <cellStyle name="Comma 4 2 7 3" xfId="7817"/>
    <cellStyle name="Comma 4 2 7 3 2" xfId="17699"/>
    <cellStyle name="Comma 4 2 7 3 3" xfId="27619"/>
    <cellStyle name="Comma 4 2 7 3 4" xfId="48659"/>
    <cellStyle name="Comma 4 2 7 4" xfId="10287"/>
    <cellStyle name="Comma 4 2 7 4 2" xfId="20169"/>
    <cellStyle name="Comma 4 2 7 4 3" xfId="30089"/>
    <cellStyle name="Comma 4 2 7 4 4" xfId="51129"/>
    <cellStyle name="Comma 4 2 7 5" xfId="12765"/>
    <cellStyle name="Comma 4 2 7 5 2" xfId="43725"/>
    <cellStyle name="Comma 4 2 7 6" xfId="22685"/>
    <cellStyle name="Comma 4 2 7 7" xfId="35567"/>
    <cellStyle name="Comma 4 2 7 8" xfId="41031"/>
    <cellStyle name="Comma 4 2 8" xfId="3997"/>
    <cellStyle name="Comma 4 2 8 2" xfId="13879"/>
    <cellStyle name="Comma 4 2 8 3" xfId="23799"/>
    <cellStyle name="Comma 4 2 8 4" xfId="44839"/>
    <cellStyle name="Comma 4 2 9" xfId="5901"/>
    <cellStyle name="Comma 4 2 9 2" xfId="15783"/>
    <cellStyle name="Comma 4 2 9 3" xfId="25703"/>
    <cellStyle name="Comma 4 2 9 4" xfId="46743"/>
    <cellStyle name="Comma 4 3" xfId="681"/>
    <cellStyle name="Comma 4 3 10" xfId="8380"/>
    <cellStyle name="Comma 4 3 10 2" xfId="18262"/>
    <cellStyle name="Comma 4 3 10 3" xfId="28182"/>
    <cellStyle name="Comma 4 3 10 4" xfId="49222"/>
    <cellStyle name="Comma 4 3 11" xfId="10858"/>
    <cellStyle name="Comma 4 3 11 2" xfId="41818"/>
    <cellStyle name="Comma 4 3 12" xfId="20778"/>
    <cellStyle name="Comma 4 3 13" xfId="33659"/>
    <cellStyle name="Comma 4 3 14" xfId="39124"/>
    <cellStyle name="Comma 4 3 2" xfId="1824"/>
    <cellStyle name="Comma 4 3 2 2" xfId="1956"/>
    <cellStyle name="Comma 4 3 2 2 2" xfId="4719"/>
    <cellStyle name="Comma 4 3 2 2 2 2" xfId="14601"/>
    <cellStyle name="Comma 4 3 2 2 2 3" xfId="24521"/>
    <cellStyle name="Comma 4 3 2 2 2 4" xfId="45561"/>
    <cellStyle name="Comma 4 3 2 2 3" xfId="7185"/>
    <cellStyle name="Comma 4 3 2 2 3 2" xfId="17067"/>
    <cellStyle name="Comma 4 3 2 2 3 3" xfId="26987"/>
    <cellStyle name="Comma 4 3 2 2 3 4" xfId="48027"/>
    <cellStyle name="Comma 4 3 2 2 4" xfId="9655"/>
    <cellStyle name="Comma 4 3 2 2 4 2" xfId="19537"/>
    <cellStyle name="Comma 4 3 2 2 4 3" xfId="29457"/>
    <cellStyle name="Comma 4 3 2 2 4 4" xfId="50497"/>
    <cellStyle name="Comma 4 3 2 2 5" xfId="12133"/>
    <cellStyle name="Comma 4 3 2 2 5 2" xfId="43093"/>
    <cellStyle name="Comma 4 3 2 2 6" xfId="22053"/>
    <cellStyle name="Comma 4 3 2 2 7" xfId="34934"/>
    <cellStyle name="Comma 4 3 2 2 8" xfId="40399"/>
    <cellStyle name="Comma 4 3 2 3" xfId="4587"/>
    <cellStyle name="Comma 4 3 2 3 2" xfId="14469"/>
    <cellStyle name="Comma 4 3 2 3 3" xfId="24389"/>
    <cellStyle name="Comma 4 3 2 3 4" xfId="45429"/>
    <cellStyle name="Comma 4 3 2 4" xfId="7053"/>
    <cellStyle name="Comma 4 3 2 4 2" xfId="16935"/>
    <cellStyle name="Comma 4 3 2 4 3" xfId="26855"/>
    <cellStyle name="Comma 4 3 2 4 4" xfId="47895"/>
    <cellStyle name="Comma 4 3 2 5" xfId="9523"/>
    <cellStyle name="Comma 4 3 2 5 2" xfId="19405"/>
    <cellStyle name="Comma 4 3 2 5 3" xfId="29325"/>
    <cellStyle name="Comma 4 3 2 5 4" xfId="50365"/>
    <cellStyle name="Comma 4 3 2 6" xfId="12001"/>
    <cellStyle name="Comma 4 3 2 6 2" xfId="42961"/>
    <cellStyle name="Comma 4 3 2 7" xfId="21921"/>
    <cellStyle name="Comma 4 3 2 8" xfId="34802"/>
    <cellStyle name="Comma 4 3 2 9" xfId="40267"/>
    <cellStyle name="Comma 4 3 3" xfId="2001"/>
    <cellStyle name="Comma 4 3 3 2" xfId="4764"/>
    <cellStyle name="Comma 4 3 3 2 2" xfId="14646"/>
    <cellStyle name="Comma 4 3 3 2 3" xfId="24566"/>
    <cellStyle name="Comma 4 3 3 2 4" xfId="45606"/>
    <cellStyle name="Comma 4 3 3 3" xfId="7230"/>
    <cellStyle name="Comma 4 3 3 3 2" xfId="17112"/>
    <cellStyle name="Comma 4 3 3 3 3" xfId="27032"/>
    <cellStyle name="Comma 4 3 3 3 4" xfId="48072"/>
    <cellStyle name="Comma 4 3 3 4" xfId="9700"/>
    <cellStyle name="Comma 4 3 3 4 2" xfId="19582"/>
    <cellStyle name="Comma 4 3 3 4 3" xfId="29502"/>
    <cellStyle name="Comma 4 3 3 4 4" xfId="50542"/>
    <cellStyle name="Comma 4 3 3 5" xfId="12178"/>
    <cellStyle name="Comma 4 3 3 5 2" xfId="43138"/>
    <cellStyle name="Comma 4 3 3 6" xfId="22098"/>
    <cellStyle name="Comma 4 3 3 7" xfId="34979"/>
    <cellStyle name="Comma 4 3 3 8" xfId="40444"/>
    <cellStyle name="Comma 4 3 4" xfId="2046"/>
    <cellStyle name="Comma 4 3 4 2" xfId="4809"/>
    <cellStyle name="Comma 4 3 4 2 2" xfId="14691"/>
    <cellStyle name="Comma 4 3 4 2 3" xfId="24611"/>
    <cellStyle name="Comma 4 3 4 2 4" xfId="45651"/>
    <cellStyle name="Comma 4 3 4 3" xfId="7275"/>
    <cellStyle name="Comma 4 3 4 3 2" xfId="17157"/>
    <cellStyle name="Comma 4 3 4 3 3" xfId="27077"/>
    <cellStyle name="Comma 4 3 4 3 4" xfId="48117"/>
    <cellStyle name="Comma 4 3 4 4" xfId="9745"/>
    <cellStyle name="Comma 4 3 4 4 2" xfId="19627"/>
    <cellStyle name="Comma 4 3 4 4 3" xfId="29547"/>
    <cellStyle name="Comma 4 3 4 4 4" xfId="50587"/>
    <cellStyle name="Comma 4 3 4 5" xfId="12223"/>
    <cellStyle name="Comma 4 3 4 5 2" xfId="43183"/>
    <cellStyle name="Comma 4 3 4 6" xfId="22143"/>
    <cellStyle name="Comma 4 3 4 7" xfId="35024"/>
    <cellStyle name="Comma 4 3 4 8" xfId="40489"/>
    <cellStyle name="Comma 4 3 5" xfId="2255"/>
    <cellStyle name="Comma 4 3 5 2" xfId="4860"/>
    <cellStyle name="Comma 4 3 5 2 2" xfId="14742"/>
    <cellStyle name="Comma 4 3 5 2 3" xfId="24662"/>
    <cellStyle name="Comma 4 3 5 2 4" xfId="45702"/>
    <cellStyle name="Comma 4 3 5 3" xfId="7326"/>
    <cellStyle name="Comma 4 3 5 3 2" xfId="17208"/>
    <cellStyle name="Comma 4 3 5 3 3" xfId="27128"/>
    <cellStyle name="Comma 4 3 5 3 4" xfId="48168"/>
    <cellStyle name="Comma 4 3 5 4" xfId="9796"/>
    <cellStyle name="Comma 4 3 5 4 2" xfId="19678"/>
    <cellStyle name="Comma 4 3 5 4 3" xfId="29598"/>
    <cellStyle name="Comma 4 3 5 4 4" xfId="50638"/>
    <cellStyle name="Comma 4 3 5 5" xfId="12274"/>
    <cellStyle name="Comma 4 3 5 5 2" xfId="43234"/>
    <cellStyle name="Comma 4 3 5 6" xfId="22194"/>
    <cellStyle name="Comma 4 3 5 7" xfId="35076"/>
    <cellStyle name="Comma 4 3 5 8" xfId="40540"/>
    <cellStyle name="Comma 4 3 6" xfId="1911"/>
    <cellStyle name="Comma 4 3 6 2" xfId="4674"/>
    <cellStyle name="Comma 4 3 6 2 2" xfId="14556"/>
    <cellStyle name="Comma 4 3 6 2 3" xfId="24476"/>
    <cellStyle name="Comma 4 3 6 2 4" xfId="45516"/>
    <cellStyle name="Comma 4 3 6 3" xfId="7140"/>
    <cellStyle name="Comma 4 3 6 3 2" xfId="17022"/>
    <cellStyle name="Comma 4 3 6 3 3" xfId="26942"/>
    <cellStyle name="Comma 4 3 6 3 4" xfId="47982"/>
    <cellStyle name="Comma 4 3 6 4" xfId="9610"/>
    <cellStyle name="Comma 4 3 6 4 2" xfId="19492"/>
    <cellStyle name="Comma 4 3 6 4 3" xfId="29412"/>
    <cellStyle name="Comma 4 3 6 4 4" xfId="50452"/>
    <cellStyle name="Comma 4 3 6 5" xfId="12088"/>
    <cellStyle name="Comma 4 3 6 5 2" xfId="43048"/>
    <cellStyle name="Comma 4 3 6 6" xfId="22008"/>
    <cellStyle name="Comma 4 3 6 7" xfId="34889"/>
    <cellStyle name="Comma 4 3 6 8" xfId="40354"/>
    <cellStyle name="Comma 4 3 7" xfId="2892"/>
    <cellStyle name="Comma 4 3 7 2" xfId="5360"/>
    <cellStyle name="Comma 4 3 7 2 2" xfId="15242"/>
    <cellStyle name="Comma 4 3 7 2 3" xfId="25162"/>
    <cellStyle name="Comma 4 3 7 2 4" xfId="46202"/>
    <cellStyle name="Comma 4 3 7 3" xfId="7826"/>
    <cellStyle name="Comma 4 3 7 3 2" xfId="17708"/>
    <cellStyle name="Comma 4 3 7 3 3" xfId="27628"/>
    <cellStyle name="Comma 4 3 7 3 4" xfId="48668"/>
    <cellStyle name="Comma 4 3 7 4" xfId="10296"/>
    <cellStyle name="Comma 4 3 7 4 2" xfId="20178"/>
    <cellStyle name="Comma 4 3 7 4 3" xfId="30098"/>
    <cellStyle name="Comma 4 3 7 4 4" xfId="51138"/>
    <cellStyle name="Comma 4 3 7 5" xfId="12774"/>
    <cellStyle name="Comma 4 3 7 5 2" xfId="43734"/>
    <cellStyle name="Comma 4 3 7 6" xfId="22694"/>
    <cellStyle name="Comma 4 3 7 7" xfId="35576"/>
    <cellStyle name="Comma 4 3 7 8" xfId="41040"/>
    <cellStyle name="Comma 4 3 8" xfId="4086"/>
    <cellStyle name="Comma 4 3 8 2" xfId="13968"/>
    <cellStyle name="Comma 4 3 8 3" xfId="23888"/>
    <cellStyle name="Comma 4 3 8 4" xfId="44928"/>
    <cellStyle name="Comma 4 3 9" xfId="5910"/>
    <cellStyle name="Comma 4 3 9 2" xfId="15792"/>
    <cellStyle name="Comma 4 3 9 3" xfId="25712"/>
    <cellStyle name="Comma 4 3 9 4" xfId="46752"/>
    <cellStyle name="Comma 4 4" xfId="690"/>
    <cellStyle name="Comma 4 4 10" xfId="10867"/>
    <cellStyle name="Comma 4 4 10 2" xfId="41827"/>
    <cellStyle name="Comma 4 4 11" xfId="20787"/>
    <cellStyle name="Comma 4 4 12" xfId="33668"/>
    <cellStyle name="Comma 4 4 13" xfId="39133"/>
    <cellStyle name="Comma 4 4 2" xfId="1833"/>
    <cellStyle name="Comma 4 4 2 2" xfId="1966"/>
    <cellStyle name="Comma 4 4 2 2 2" xfId="4729"/>
    <cellStyle name="Comma 4 4 2 2 2 2" xfId="14611"/>
    <cellStyle name="Comma 4 4 2 2 2 3" xfId="24531"/>
    <cellStyle name="Comma 4 4 2 2 2 4" xfId="45571"/>
    <cellStyle name="Comma 4 4 2 2 3" xfId="7195"/>
    <cellStyle name="Comma 4 4 2 2 3 2" xfId="17077"/>
    <cellStyle name="Comma 4 4 2 2 3 3" xfId="26997"/>
    <cellStyle name="Comma 4 4 2 2 3 4" xfId="48037"/>
    <cellStyle name="Comma 4 4 2 2 4" xfId="9665"/>
    <cellStyle name="Comma 4 4 2 2 4 2" xfId="19547"/>
    <cellStyle name="Comma 4 4 2 2 4 3" xfId="29467"/>
    <cellStyle name="Comma 4 4 2 2 4 4" xfId="50507"/>
    <cellStyle name="Comma 4 4 2 2 5" xfId="12143"/>
    <cellStyle name="Comma 4 4 2 2 5 2" xfId="43103"/>
    <cellStyle name="Comma 4 4 2 2 6" xfId="22063"/>
    <cellStyle name="Comma 4 4 2 2 7" xfId="34944"/>
    <cellStyle name="Comma 4 4 2 2 8" xfId="40409"/>
    <cellStyle name="Comma 4 4 2 3" xfId="4596"/>
    <cellStyle name="Comma 4 4 2 3 2" xfId="14478"/>
    <cellStyle name="Comma 4 4 2 3 3" xfId="24398"/>
    <cellStyle name="Comma 4 4 2 3 4" xfId="45438"/>
    <cellStyle name="Comma 4 4 2 4" xfId="7062"/>
    <cellStyle name="Comma 4 4 2 4 2" xfId="16944"/>
    <cellStyle name="Comma 4 4 2 4 3" xfId="26864"/>
    <cellStyle name="Comma 4 4 2 4 4" xfId="47904"/>
    <cellStyle name="Comma 4 4 2 5" xfId="9532"/>
    <cellStyle name="Comma 4 4 2 5 2" xfId="19414"/>
    <cellStyle name="Comma 4 4 2 5 3" xfId="29334"/>
    <cellStyle name="Comma 4 4 2 5 4" xfId="50374"/>
    <cellStyle name="Comma 4 4 2 6" xfId="12010"/>
    <cellStyle name="Comma 4 4 2 6 2" xfId="42970"/>
    <cellStyle name="Comma 4 4 2 7" xfId="21930"/>
    <cellStyle name="Comma 4 4 2 8" xfId="34811"/>
    <cellStyle name="Comma 4 4 2 9" xfId="40276"/>
    <cellStyle name="Comma 4 4 3" xfId="2011"/>
    <cellStyle name="Comma 4 4 3 2" xfId="4774"/>
    <cellStyle name="Comma 4 4 3 2 2" xfId="14656"/>
    <cellStyle name="Comma 4 4 3 2 3" xfId="24576"/>
    <cellStyle name="Comma 4 4 3 2 4" xfId="45616"/>
    <cellStyle name="Comma 4 4 3 3" xfId="7240"/>
    <cellStyle name="Comma 4 4 3 3 2" xfId="17122"/>
    <cellStyle name="Comma 4 4 3 3 3" xfId="27042"/>
    <cellStyle name="Comma 4 4 3 3 4" xfId="48082"/>
    <cellStyle name="Comma 4 4 3 4" xfId="9710"/>
    <cellStyle name="Comma 4 4 3 4 2" xfId="19592"/>
    <cellStyle name="Comma 4 4 3 4 3" xfId="29512"/>
    <cellStyle name="Comma 4 4 3 4 4" xfId="50552"/>
    <cellStyle name="Comma 4 4 3 5" xfId="12188"/>
    <cellStyle name="Comma 4 4 3 5 2" xfId="43148"/>
    <cellStyle name="Comma 4 4 3 6" xfId="22108"/>
    <cellStyle name="Comma 4 4 3 7" xfId="34989"/>
    <cellStyle name="Comma 4 4 3 8" xfId="40454"/>
    <cellStyle name="Comma 4 4 4" xfId="2056"/>
    <cellStyle name="Comma 4 4 4 2" xfId="4819"/>
    <cellStyle name="Comma 4 4 4 2 2" xfId="14701"/>
    <cellStyle name="Comma 4 4 4 2 3" xfId="24621"/>
    <cellStyle name="Comma 4 4 4 2 4" xfId="45661"/>
    <cellStyle name="Comma 4 4 4 3" xfId="7285"/>
    <cellStyle name="Comma 4 4 4 3 2" xfId="17167"/>
    <cellStyle name="Comma 4 4 4 3 3" xfId="27087"/>
    <cellStyle name="Comma 4 4 4 3 4" xfId="48127"/>
    <cellStyle name="Comma 4 4 4 4" xfId="9755"/>
    <cellStyle name="Comma 4 4 4 4 2" xfId="19637"/>
    <cellStyle name="Comma 4 4 4 4 3" xfId="29557"/>
    <cellStyle name="Comma 4 4 4 4 4" xfId="50597"/>
    <cellStyle name="Comma 4 4 4 5" xfId="12233"/>
    <cellStyle name="Comma 4 4 4 5 2" xfId="43193"/>
    <cellStyle name="Comma 4 4 4 6" xfId="22153"/>
    <cellStyle name="Comma 4 4 4 7" xfId="35034"/>
    <cellStyle name="Comma 4 4 4 8" xfId="40499"/>
    <cellStyle name="Comma 4 4 5" xfId="1921"/>
    <cellStyle name="Comma 4 4 5 2" xfId="4684"/>
    <cellStyle name="Comma 4 4 5 2 2" xfId="14566"/>
    <cellStyle name="Comma 4 4 5 2 3" xfId="24486"/>
    <cellStyle name="Comma 4 4 5 2 4" xfId="45526"/>
    <cellStyle name="Comma 4 4 5 3" xfId="7150"/>
    <cellStyle name="Comma 4 4 5 3 2" xfId="17032"/>
    <cellStyle name="Comma 4 4 5 3 3" xfId="26952"/>
    <cellStyle name="Comma 4 4 5 3 4" xfId="47992"/>
    <cellStyle name="Comma 4 4 5 4" xfId="9620"/>
    <cellStyle name="Comma 4 4 5 4 2" xfId="19502"/>
    <cellStyle name="Comma 4 4 5 4 3" xfId="29422"/>
    <cellStyle name="Comma 4 4 5 4 4" xfId="50462"/>
    <cellStyle name="Comma 4 4 5 5" xfId="12098"/>
    <cellStyle name="Comma 4 4 5 5 2" xfId="43058"/>
    <cellStyle name="Comma 4 4 5 6" xfId="22018"/>
    <cellStyle name="Comma 4 4 5 7" xfId="34899"/>
    <cellStyle name="Comma 4 4 5 8" xfId="40364"/>
    <cellStyle name="Comma 4 4 6" xfId="2901"/>
    <cellStyle name="Comma 4 4 6 2" xfId="5369"/>
    <cellStyle name="Comma 4 4 6 2 2" xfId="15251"/>
    <cellStyle name="Comma 4 4 6 2 3" xfId="25171"/>
    <cellStyle name="Comma 4 4 6 2 4" xfId="46211"/>
    <cellStyle name="Comma 4 4 6 3" xfId="7835"/>
    <cellStyle name="Comma 4 4 6 3 2" xfId="17717"/>
    <cellStyle name="Comma 4 4 6 3 3" xfId="27637"/>
    <cellStyle name="Comma 4 4 6 3 4" xfId="48677"/>
    <cellStyle name="Comma 4 4 6 4" xfId="10305"/>
    <cellStyle name="Comma 4 4 6 4 2" xfId="20187"/>
    <cellStyle name="Comma 4 4 6 4 3" xfId="30107"/>
    <cellStyle name="Comma 4 4 6 4 4" xfId="51147"/>
    <cellStyle name="Comma 4 4 6 5" xfId="12783"/>
    <cellStyle name="Comma 4 4 6 5 2" xfId="43743"/>
    <cellStyle name="Comma 4 4 6 6" xfId="22703"/>
    <cellStyle name="Comma 4 4 6 7" xfId="35585"/>
    <cellStyle name="Comma 4 4 6 8" xfId="41049"/>
    <cellStyle name="Comma 4 4 7" xfId="4043"/>
    <cellStyle name="Comma 4 4 7 2" xfId="13925"/>
    <cellStyle name="Comma 4 4 7 3" xfId="23845"/>
    <cellStyle name="Comma 4 4 7 4" xfId="44885"/>
    <cellStyle name="Comma 4 4 8" xfId="5919"/>
    <cellStyle name="Comma 4 4 8 2" xfId="15801"/>
    <cellStyle name="Comma 4 4 8 3" xfId="25721"/>
    <cellStyle name="Comma 4 4 8 4" xfId="46761"/>
    <cellStyle name="Comma 4 4 9" xfId="8389"/>
    <cellStyle name="Comma 4 4 9 2" xfId="18271"/>
    <cellStyle name="Comma 4 4 9 3" xfId="28191"/>
    <cellStyle name="Comma 4 4 9 4" xfId="49231"/>
    <cellStyle name="Comma 4 5" xfId="630"/>
    <cellStyle name="Comma 4 5 10" xfId="33644"/>
    <cellStyle name="Comma 4 5 11" xfId="39109"/>
    <cellStyle name="Comma 4 5 2" xfId="1809"/>
    <cellStyle name="Comma 4 5 2 2" xfId="4572"/>
    <cellStyle name="Comma 4 5 2 2 2" xfId="14454"/>
    <cellStyle name="Comma 4 5 2 2 3" xfId="24374"/>
    <cellStyle name="Comma 4 5 2 2 4" xfId="45414"/>
    <cellStyle name="Comma 4 5 2 3" xfId="7038"/>
    <cellStyle name="Comma 4 5 2 3 2" xfId="16920"/>
    <cellStyle name="Comma 4 5 2 3 3" xfId="26840"/>
    <cellStyle name="Comma 4 5 2 3 4" xfId="47880"/>
    <cellStyle name="Comma 4 5 2 4" xfId="9508"/>
    <cellStyle name="Comma 4 5 2 4 2" xfId="19390"/>
    <cellStyle name="Comma 4 5 2 4 3" xfId="29310"/>
    <cellStyle name="Comma 4 5 2 4 4" xfId="50350"/>
    <cellStyle name="Comma 4 5 2 5" xfId="11986"/>
    <cellStyle name="Comma 4 5 2 5 2" xfId="42946"/>
    <cellStyle name="Comma 4 5 2 6" xfId="21906"/>
    <cellStyle name="Comma 4 5 2 7" xfId="34787"/>
    <cellStyle name="Comma 4 5 2 8" xfId="40252"/>
    <cellStyle name="Comma 4 5 3" xfId="1934"/>
    <cellStyle name="Comma 4 5 3 2" xfId="4697"/>
    <cellStyle name="Comma 4 5 3 2 2" xfId="14579"/>
    <cellStyle name="Comma 4 5 3 2 3" xfId="24499"/>
    <cellStyle name="Comma 4 5 3 2 4" xfId="45539"/>
    <cellStyle name="Comma 4 5 3 3" xfId="7163"/>
    <cellStyle name="Comma 4 5 3 3 2" xfId="17045"/>
    <cellStyle name="Comma 4 5 3 3 3" xfId="26965"/>
    <cellStyle name="Comma 4 5 3 3 4" xfId="48005"/>
    <cellStyle name="Comma 4 5 3 4" xfId="9633"/>
    <cellStyle name="Comma 4 5 3 4 2" xfId="19515"/>
    <cellStyle name="Comma 4 5 3 4 3" xfId="29435"/>
    <cellStyle name="Comma 4 5 3 4 4" xfId="50475"/>
    <cellStyle name="Comma 4 5 3 5" xfId="12111"/>
    <cellStyle name="Comma 4 5 3 5 2" xfId="43071"/>
    <cellStyle name="Comma 4 5 3 6" xfId="22031"/>
    <cellStyle name="Comma 4 5 3 7" xfId="34912"/>
    <cellStyle name="Comma 4 5 3 8" xfId="40377"/>
    <cellStyle name="Comma 4 5 4" xfId="2877"/>
    <cellStyle name="Comma 4 5 4 2" xfId="5345"/>
    <cellStyle name="Comma 4 5 4 2 2" xfId="15227"/>
    <cellStyle name="Comma 4 5 4 2 3" xfId="25147"/>
    <cellStyle name="Comma 4 5 4 2 4" xfId="46187"/>
    <cellStyle name="Comma 4 5 4 3" xfId="7811"/>
    <cellStyle name="Comma 4 5 4 3 2" xfId="17693"/>
    <cellStyle name="Comma 4 5 4 3 3" xfId="27613"/>
    <cellStyle name="Comma 4 5 4 3 4" xfId="48653"/>
    <cellStyle name="Comma 4 5 4 4" xfId="10281"/>
    <cellStyle name="Comma 4 5 4 4 2" xfId="20163"/>
    <cellStyle name="Comma 4 5 4 4 3" xfId="30083"/>
    <cellStyle name="Comma 4 5 4 4 4" xfId="51123"/>
    <cellStyle name="Comma 4 5 4 5" xfId="12759"/>
    <cellStyle name="Comma 4 5 4 5 2" xfId="43719"/>
    <cellStyle name="Comma 4 5 4 6" xfId="22679"/>
    <cellStyle name="Comma 4 5 4 7" xfId="35561"/>
    <cellStyle name="Comma 4 5 4 8" xfId="41025"/>
    <cellStyle name="Comma 4 5 5" xfId="3977"/>
    <cellStyle name="Comma 4 5 5 2" xfId="13859"/>
    <cellStyle name="Comma 4 5 5 3" xfId="23779"/>
    <cellStyle name="Comma 4 5 5 4" xfId="44819"/>
    <cellStyle name="Comma 4 5 6" xfId="5895"/>
    <cellStyle name="Comma 4 5 6 2" xfId="15777"/>
    <cellStyle name="Comma 4 5 6 3" xfId="25697"/>
    <cellStyle name="Comma 4 5 6 4" xfId="46737"/>
    <cellStyle name="Comma 4 5 7" xfId="8365"/>
    <cellStyle name="Comma 4 5 7 2" xfId="18247"/>
    <cellStyle name="Comma 4 5 7 3" xfId="28167"/>
    <cellStyle name="Comma 4 5 7 4" xfId="49207"/>
    <cellStyle name="Comma 4 5 8" xfId="10843"/>
    <cellStyle name="Comma 4 5 8 2" xfId="41803"/>
    <cellStyle name="Comma 4 5 9" xfId="20763"/>
    <cellStyle name="Comma 4 6" xfId="1979"/>
    <cellStyle name="Comma 4 6 2" xfId="4742"/>
    <cellStyle name="Comma 4 6 2 2" xfId="14624"/>
    <cellStyle name="Comma 4 6 2 3" xfId="24544"/>
    <cellStyle name="Comma 4 6 2 4" xfId="45584"/>
    <cellStyle name="Comma 4 6 3" xfId="7208"/>
    <cellStyle name="Comma 4 6 3 2" xfId="17090"/>
    <cellStyle name="Comma 4 6 3 3" xfId="27010"/>
    <cellStyle name="Comma 4 6 3 4" xfId="48050"/>
    <cellStyle name="Comma 4 6 4" xfId="9678"/>
    <cellStyle name="Comma 4 6 4 2" xfId="19560"/>
    <cellStyle name="Comma 4 6 4 3" xfId="29480"/>
    <cellStyle name="Comma 4 6 4 4" xfId="50520"/>
    <cellStyle name="Comma 4 6 5" xfId="12156"/>
    <cellStyle name="Comma 4 6 5 2" xfId="43116"/>
    <cellStyle name="Comma 4 6 6" xfId="22076"/>
    <cellStyle name="Comma 4 6 7" xfId="34957"/>
    <cellStyle name="Comma 4 6 8" xfId="40422"/>
    <cellStyle name="Comma 4 7" xfId="2024"/>
    <cellStyle name="Comma 4 7 2" xfId="4787"/>
    <cellStyle name="Comma 4 7 2 2" xfId="14669"/>
    <cellStyle name="Comma 4 7 2 3" xfId="24589"/>
    <cellStyle name="Comma 4 7 2 4" xfId="45629"/>
    <cellStyle name="Comma 4 7 3" xfId="7253"/>
    <cellStyle name="Comma 4 7 3 2" xfId="17135"/>
    <cellStyle name="Comma 4 7 3 3" xfId="27055"/>
    <cellStyle name="Comma 4 7 3 4" xfId="48095"/>
    <cellStyle name="Comma 4 7 4" xfId="9723"/>
    <cellStyle name="Comma 4 7 4 2" xfId="19605"/>
    <cellStyle name="Comma 4 7 4 3" xfId="29525"/>
    <cellStyle name="Comma 4 7 4 4" xfId="50565"/>
    <cellStyle name="Comma 4 7 5" xfId="12201"/>
    <cellStyle name="Comma 4 7 5 2" xfId="43161"/>
    <cellStyle name="Comma 4 7 6" xfId="22121"/>
    <cellStyle name="Comma 4 7 7" xfId="35002"/>
    <cellStyle name="Comma 4 7 8" xfId="40467"/>
    <cellStyle name="Comma 4 8" xfId="2072"/>
    <cellStyle name="Comma 4 9" xfId="2078"/>
    <cellStyle name="Comma 4 9 2" xfId="4837"/>
    <cellStyle name="Comma 4 9 2 2" xfId="14719"/>
    <cellStyle name="Comma 4 9 2 3" xfId="24639"/>
    <cellStyle name="Comma 4 9 2 4" xfId="45679"/>
    <cellStyle name="Comma 4 9 3" xfId="7303"/>
    <cellStyle name="Comma 4 9 3 2" xfId="17185"/>
    <cellStyle name="Comma 4 9 3 3" xfId="27105"/>
    <cellStyle name="Comma 4 9 3 4" xfId="48145"/>
    <cellStyle name="Comma 4 9 4" xfId="9773"/>
    <cellStyle name="Comma 4 9 4 2" xfId="19655"/>
    <cellStyle name="Comma 4 9 4 3" xfId="29575"/>
    <cellStyle name="Comma 4 9 4 4" xfId="50615"/>
    <cellStyle name="Comma 4 9 5" xfId="12251"/>
    <cellStyle name="Comma 4 9 5 2" xfId="43211"/>
    <cellStyle name="Comma 4 9 6" xfId="22171"/>
    <cellStyle name="Comma 4 9 7" xfId="35052"/>
    <cellStyle name="Comma 4 9 8" xfId="40517"/>
    <cellStyle name="Comma 5" xfId="24"/>
    <cellStyle name="Comma 5 10" xfId="41164"/>
    <cellStyle name="Comma 5 2" xfId="149"/>
    <cellStyle name="Comma 5 2 2" xfId="674"/>
    <cellStyle name="Comma 5 2 2 10" xfId="33652"/>
    <cellStyle name="Comma 5 2 2 11" xfId="39117"/>
    <cellStyle name="Comma 5 2 2 2" xfId="1817"/>
    <cellStyle name="Comma 5 2 2 2 2" xfId="4580"/>
    <cellStyle name="Comma 5 2 2 2 2 2" xfId="14462"/>
    <cellStyle name="Comma 5 2 2 2 2 3" xfId="24382"/>
    <cellStyle name="Comma 5 2 2 2 2 4" xfId="45422"/>
    <cellStyle name="Comma 5 2 2 2 3" xfId="7046"/>
    <cellStyle name="Comma 5 2 2 2 3 2" xfId="16928"/>
    <cellStyle name="Comma 5 2 2 2 3 3" xfId="26848"/>
    <cellStyle name="Comma 5 2 2 2 3 4" xfId="47888"/>
    <cellStyle name="Comma 5 2 2 2 4" xfId="9516"/>
    <cellStyle name="Comma 5 2 2 2 4 2" xfId="19398"/>
    <cellStyle name="Comma 5 2 2 2 4 3" xfId="29318"/>
    <cellStyle name="Comma 5 2 2 2 4 4" xfId="50358"/>
    <cellStyle name="Comma 5 2 2 2 5" xfId="11994"/>
    <cellStyle name="Comma 5 2 2 2 5 2" xfId="42954"/>
    <cellStyle name="Comma 5 2 2 2 6" xfId="21914"/>
    <cellStyle name="Comma 5 2 2 2 7" xfId="34795"/>
    <cellStyle name="Comma 5 2 2 2 8" xfId="40260"/>
    <cellStyle name="Comma 5 2 2 3" xfId="1949"/>
    <cellStyle name="Comma 5 2 2 3 2" xfId="4712"/>
    <cellStyle name="Comma 5 2 2 3 2 2" xfId="14594"/>
    <cellStyle name="Comma 5 2 2 3 2 3" xfId="24514"/>
    <cellStyle name="Comma 5 2 2 3 2 4" xfId="45554"/>
    <cellStyle name="Comma 5 2 2 3 3" xfId="7178"/>
    <cellStyle name="Comma 5 2 2 3 3 2" xfId="17060"/>
    <cellStyle name="Comma 5 2 2 3 3 3" xfId="26980"/>
    <cellStyle name="Comma 5 2 2 3 3 4" xfId="48020"/>
    <cellStyle name="Comma 5 2 2 3 4" xfId="9648"/>
    <cellStyle name="Comma 5 2 2 3 4 2" xfId="19530"/>
    <cellStyle name="Comma 5 2 2 3 4 3" xfId="29450"/>
    <cellStyle name="Comma 5 2 2 3 4 4" xfId="50490"/>
    <cellStyle name="Comma 5 2 2 3 5" xfId="12126"/>
    <cellStyle name="Comma 5 2 2 3 5 2" xfId="43086"/>
    <cellStyle name="Comma 5 2 2 3 6" xfId="22046"/>
    <cellStyle name="Comma 5 2 2 3 7" xfId="34927"/>
    <cellStyle name="Comma 5 2 2 3 8" xfId="40392"/>
    <cellStyle name="Comma 5 2 2 4" xfId="2885"/>
    <cellStyle name="Comma 5 2 2 4 2" xfId="5353"/>
    <cellStyle name="Comma 5 2 2 4 2 2" xfId="15235"/>
    <cellStyle name="Comma 5 2 2 4 2 3" xfId="25155"/>
    <cellStyle name="Comma 5 2 2 4 2 4" xfId="46195"/>
    <cellStyle name="Comma 5 2 2 4 3" xfId="7819"/>
    <cellStyle name="Comma 5 2 2 4 3 2" xfId="17701"/>
    <cellStyle name="Comma 5 2 2 4 3 3" xfId="27621"/>
    <cellStyle name="Comma 5 2 2 4 3 4" xfId="48661"/>
    <cellStyle name="Comma 5 2 2 4 4" xfId="10289"/>
    <cellStyle name="Comma 5 2 2 4 4 2" xfId="20171"/>
    <cellStyle name="Comma 5 2 2 4 4 3" xfId="30091"/>
    <cellStyle name="Comma 5 2 2 4 4 4" xfId="51131"/>
    <cellStyle name="Comma 5 2 2 4 5" xfId="12767"/>
    <cellStyle name="Comma 5 2 2 4 5 2" xfId="43727"/>
    <cellStyle name="Comma 5 2 2 4 6" xfId="22687"/>
    <cellStyle name="Comma 5 2 2 4 7" xfId="35569"/>
    <cellStyle name="Comma 5 2 2 4 8" xfId="41033"/>
    <cellStyle name="Comma 5 2 2 5" xfId="4064"/>
    <cellStyle name="Comma 5 2 2 5 2" xfId="13946"/>
    <cellStyle name="Comma 5 2 2 5 3" xfId="23866"/>
    <cellStyle name="Comma 5 2 2 5 4" xfId="44906"/>
    <cellStyle name="Comma 5 2 2 6" xfId="5903"/>
    <cellStyle name="Comma 5 2 2 6 2" xfId="15785"/>
    <cellStyle name="Comma 5 2 2 6 3" xfId="25705"/>
    <cellStyle name="Comma 5 2 2 6 4" xfId="46745"/>
    <cellStyle name="Comma 5 2 2 7" xfId="8373"/>
    <cellStyle name="Comma 5 2 2 7 2" xfId="18255"/>
    <cellStyle name="Comma 5 2 2 7 3" xfId="28175"/>
    <cellStyle name="Comma 5 2 2 7 4" xfId="49215"/>
    <cellStyle name="Comma 5 2 2 8" xfId="10851"/>
    <cellStyle name="Comma 5 2 2 8 2" xfId="41811"/>
    <cellStyle name="Comma 5 2 2 9" xfId="20771"/>
    <cellStyle name="Comma 5 2 3" xfId="1994"/>
    <cellStyle name="Comma 5 2 3 2" xfId="4757"/>
    <cellStyle name="Comma 5 2 3 2 2" xfId="14639"/>
    <cellStyle name="Comma 5 2 3 2 3" xfId="24559"/>
    <cellStyle name="Comma 5 2 3 2 4" xfId="45599"/>
    <cellStyle name="Comma 5 2 3 3" xfId="7223"/>
    <cellStyle name="Comma 5 2 3 3 2" xfId="17105"/>
    <cellStyle name="Comma 5 2 3 3 3" xfId="27025"/>
    <cellStyle name="Comma 5 2 3 3 4" xfId="48065"/>
    <cellStyle name="Comma 5 2 3 4" xfId="9693"/>
    <cellStyle name="Comma 5 2 3 4 2" xfId="19575"/>
    <cellStyle name="Comma 5 2 3 4 3" xfId="29495"/>
    <cellStyle name="Comma 5 2 3 4 4" xfId="50535"/>
    <cellStyle name="Comma 5 2 3 5" xfId="12171"/>
    <cellStyle name="Comma 5 2 3 5 2" xfId="43131"/>
    <cellStyle name="Comma 5 2 3 6" xfId="22091"/>
    <cellStyle name="Comma 5 2 3 7" xfId="34972"/>
    <cellStyle name="Comma 5 2 3 8" xfId="40437"/>
    <cellStyle name="Comma 5 2 4" xfId="2039"/>
    <cellStyle name="Comma 5 2 4 2" xfId="4802"/>
    <cellStyle name="Comma 5 2 4 2 2" xfId="14684"/>
    <cellStyle name="Comma 5 2 4 2 3" xfId="24604"/>
    <cellStyle name="Comma 5 2 4 2 4" xfId="45644"/>
    <cellStyle name="Comma 5 2 4 3" xfId="7268"/>
    <cellStyle name="Comma 5 2 4 3 2" xfId="17150"/>
    <cellStyle name="Comma 5 2 4 3 3" xfId="27070"/>
    <cellStyle name="Comma 5 2 4 3 4" xfId="48110"/>
    <cellStyle name="Comma 5 2 4 4" xfId="9738"/>
    <cellStyle name="Comma 5 2 4 4 2" xfId="19620"/>
    <cellStyle name="Comma 5 2 4 4 3" xfId="29540"/>
    <cellStyle name="Comma 5 2 4 4 4" xfId="50580"/>
    <cellStyle name="Comma 5 2 4 5" xfId="12216"/>
    <cellStyle name="Comma 5 2 4 5 2" xfId="43176"/>
    <cellStyle name="Comma 5 2 4 6" xfId="22136"/>
    <cellStyle name="Comma 5 2 4 7" xfId="35017"/>
    <cellStyle name="Comma 5 2 4 8" xfId="40482"/>
    <cellStyle name="Comma 5 2 5" xfId="2248"/>
    <cellStyle name="Comma 5 2 5 2" xfId="4853"/>
    <cellStyle name="Comma 5 2 5 2 2" xfId="14735"/>
    <cellStyle name="Comma 5 2 5 2 3" xfId="24655"/>
    <cellStyle name="Comma 5 2 5 2 4" xfId="45695"/>
    <cellStyle name="Comma 5 2 5 3" xfId="7319"/>
    <cellStyle name="Comma 5 2 5 3 2" xfId="17201"/>
    <cellStyle name="Comma 5 2 5 3 3" xfId="27121"/>
    <cellStyle name="Comma 5 2 5 3 4" xfId="48161"/>
    <cellStyle name="Comma 5 2 5 4" xfId="9789"/>
    <cellStyle name="Comma 5 2 5 4 2" xfId="19671"/>
    <cellStyle name="Comma 5 2 5 4 3" xfId="29591"/>
    <cellStyle name="Comma 5 2 5 4 4" xfId="50631"/>
    <cellStyle name="Comma 5 2 5 5" xfId="12267"/>
    <cellStyle name="Comma 5 2 5 5 2" xfId="43227"/>
    <cellStyle name="Comma 5 2 5 6" xfId="22187"/>
    <cellStyle name="Comma 5 2 5 7" xfId="35069"/>
    <cellStyle name="Comma 5 2 5 8" xfId="40533"/>
    <cellStyle name="Comma 5 2 6" xfId="1904"/>
    <cellStyle name="Comma 5 2 6 2" xfId="4667"/>
    <cellStyle name="Comma 5 2 6 2 2" xfId="14549"/>
    <cellStyle name="Comma 5 2 6 2 3" xfId="24469"/>
    <cellStyle name="Comma 5 2 6 2 4" xfId="45509"/>
    <cellStyle name="Comma 5 2 6 3" xfId="7133"/>
    <cellStyle name="Comma 5 2 6 3 2" xfId="17015"/>
    <cellStyle name="Comma 5 2 6 3 3" xfId="26935"/>
    <cellStyle name="Comma 5 2 6 3 4" xfId="47975"/>
    <cellStyle name="Comma 5 2 6 4" xfId="9603"/>
    <cellStyle name="Comma 5 2 6 4 2" xfId="19485"/>
    <cellStyle name="Comma 5 2 6 4 3" xfId="29405"/>
    <cellStyle name="Comma 5 2 6 4 4" xfId="50445"/>
    <cellStyle name="Comma 5 2 6 5" xfId="12081"/>
    <cellStyle name="Comma 5 2 6 5 2" xfId="43041"/>
    <cellStyle name="Comma 5 2 6 6" xfId="22001"/>
    <cellStyle name="Comma 5 2 6 7" xfId="34882"/>
    <cellStyle name="Comma 5 2 6 8" xfId="40347"/>
    <cellStyle name="Comma 5 3" xfId="91"/>
    <cellStyle name="Comma 5 3 2" xfId="684"/>
    <cellStyle name="Comma 5 3 2 10" xfId="33662"/>
    <cellStyle name="Comma 5 3 2 11" xfId="39127"/>
    <cellStyle name="Comma 5 3 2 2" xfId="1827"/>
    <cellStyle name="Comma 5 3 2 2 2" xfId="4590"/>
    <cellStyle name="Comma 5 3 2 2 2 2" xfId="14472"/>
    <cellStyle name="Comma 5 3 2 2 2 3" xfId="24392"/>
    <cellStyle name="Comma 5 3 2 2 2 4" xfId="45432"/>
    <cellStyle name="Comma 5 3 2 2 3" xfId="7056"/>
    <cellStyle name="Comma 5 3 2 2 3 2" xfId="16938"/>
    <cellStyle name="Comma 5 3 2 2 3 3" xfId="26858"/>
    <cellStyle name="Comma 5 3 2 2 3 4" xfId="47898"/>
    <cellStyle name="Comma 5 3 2 2 4" xfId="9526"/>
    <cellStyle name="Comma 5 3 2 2 4 2" xfId="19408"/>
    <cellStyle name="Comma 5 3 2 2 4 3" xfId="29328"/>
    <cellStyle name="Comma 5 3 2 2 4 4" xfId="50368"/>
    <cellStyle name="Comma 5 3 2 2 5" xfId="12004"/>
    <cellStyle name="Comma 5 3 2 2 5 2" xfId="42964"/>
    <cellStyle name="Comma 5 3 2 2 6" xfId="21924"/>
    <cellStyle name="Comma 5 3 2 2 7" xfId="34805"/>
    <cellStyle name="Comma 5 3 2 2 8" xfId="40270"/>
    <cellStyle name="Comma 5 3 2 3" xfId="1960"/>
    <cellStyle name="Comma 5 3 2 3 2" xfId="4723"/>
    <cellStyle name="Comma 5 3 2 3 2 2" xfId="14605"/>
    <cellStyle name="Comma 5 3 2 3 2 3" xfId="24525"/>
    <cellStyle name="Comma 5 3 2 3 2 4" xfId="45565"/>
    <cellStyle name="Comma 5 3 2 3 3" xfId="7189"/>
    <cellStyle name="Comma 5 3 2 3 3 2" xfId="17071"/>
    <cellStyle name="Comma 5 3 2 3 3 3" xfId="26991"/>
    <cellStyle name="Comma 5 3 2 3 3 4" xfId="48031"/>
    <cellStyle name="Comma 5 3 2 3 4" xfId="9659"/>
    <cellStyle name="Comma 5 3 2 3 4 2" xfId="19541"/>
    <cellStyle name="Comma 5 3 2 3 4 3" xfId="29461"/>
    <cellStyle name="Comma 5 3 2 3 4 4" xfId="50501"/>
    <cellStyle name="Comma 5 3 2 3 5" xfId="12137"/>
    <cellStyle name="Comma 5 3 2 3 5 2" xfId="43097"/>
    <cellStyle name="Comma 5 3 2 3 6" xfId="22057"/>
    <cellStyle name="Comma 5 3 2 3 7" xfId="34938"/>
    <cellStyle name="Comma 5 3 2 3 8" xfId="40403"/>
    <cellStyle name="Comma 5 3 2 4" xfId="2895"/>
    <cellStyle name="Comma 5 3 2 4 2" xfId="5363"/>
    <cellStyle name="Comma 5 3 2 4 2 2" xfId="15245"/>
    <cellStyle name="Comma 5 3 2 4 2 3" xfId="25165"/>
    <cellStyle name="Comma 5 3 2 4 2 4" xfId="46205"/>
    <cellStyle name="Comma 5 3 2 4 3" xfId="7829"/>
    <cellStyle name="Comma 5 3 2 4 3 2" xfId="17711"/>
    <cellStyle name="Comma 5 3 2 4 3 3" xfId="27631"/>
    <cellStyle name="Comma 5 3 2 4 3 4" xfId="48671"/>
    <cellStyle name="Comma 5 3 2 4 4" xfId="10299"/>
    <cellStyle name="Comma 5 3 2 4 4 2" xfId="20181"/>
    <cellStyle name="Comma 5 3 2 4 4 3" xfId="30101"/>
    <cellStyle name="Comma 5 3 2 4 4 4" xfId="51141"/>
    <cellStyle name="Comma 5 3 2 4 5" xfId="12777"/>
    <cellStyle name="Comma 5 3 2 4 5 2" xfId="43737"/>
    <cellStyle name="Comma 5 3 2 4 6" xfId="22697"/>
    <cellStyle name="Comma 5 3 2 4 7" xfId="35579"/>
    <cellStyle name="Comma 5 3 2 4 8" xfId="41043"/>
    <cellStyle name="Comma 5 3 2 5" xfId="3981"/>
    <cellStyle name="Comma 5 3 2 5 2" xfId="13863"/>
    <cellStyle name="Comma 5 3 2 5 3" xfId="23783"/>
    <cellStyle name="Comma 5 3 2 5 4" xfId="44823"/>
    <cellStyle name="Comma 5 3 2 6" xfId="5913"/>
    <cellStyle name="Comma 5 3 2 6 2" xfId="15795"/>
    <cellStyle name="Comma 5 3 2 6 3" xfId="25715"/>
    <cellStyle name="Comma 5 3 2 6 4" xfId="46755"/>
    <cellStyle name="Comma 5 3 2 7" xfId="8383"/>
    <cellStyle name="Comma 5 3 2 7 2" xfId="18265"/>
    <cellStyle name="Comma 5 3 2 7 3" xfId="28185"/>
    <cellStyle name="Comma 5 3 2 7 4" xfId="49225"/>
    <cellStyle name="Comma 5 3 2 8" xfId="10861"/>
    <cellStyle name="Comma 5 3 2 8 2" xfId="41821"/>
    <cellStyle name="Comma 5 3 2 9" xfId="20781"/>
    <cellStyle name="Comma 5 3 3" xfId="2005"/>
    <cellStyle name="Comma 5 3 3 2" xfId="4768"/>
    <cellStyle name="Comma 5 3 3 2 2" xfId="14650"/>
    <cellStyle name="Comma 5 3 3 2 3" xfId="24570"/>
    <cellStyle name="Comma 5 3 3 2 4" xfId="45610"/>
    <cellStyle name="Comma 5 3 3 3" xfId="7234"/>
    <cellStyle name="Comma 5 3 3 3 2" xfId="17116"/>
    <cellStyle name="Comma 5 3 3 3 3" xfId="27036"/>
    <cellStyle name="Comma 5 3 3 3 4" xfId="48076"/>
    <cellStyle name="Comma 5 3 3 4" xfId="9704"/>
    <cellStyle name="Comma 5 3 3 4 2" xfId="19586"/>
    <cellStyle name="Comma 5 3 3 4 3" xfId="29506"/>
    <cellStyle name="Comma 5 3 3 4 4" xfId="50546"/>
    <cellStyle name="Comma 5 3 3 5" xfId="12182"/>
    <cellStyle name="Comma 5 3 3 5 2" xfId="43142"/>
    <cellStyle name="Comma 5 3 3 6" xfId="22102"/>
    <cellStyle name="Comma 5 3 3 7" xfId="34983"/>
    <cellStyle name="Comma 5 3 3 8" xfId="40448"/>
    <cellStyle name="Comma 5 3 4" xfId="2050"/>
    <cellStyle name="Comma 5 3 4 2" xfId="4813"/>
    <cellStyle name="Comma 5 3 4 2 2" xfId="14695"/>
    <cellStyle name="Comma 5 3 4 2 3" xfId="24615"/>
    <cellStyle name="Comma 5 3 4 2 4" xfId="45655"/>
    <cellStyle name="Comma 5 3 4 3" xfId="7279"/>
    <cellStyle name="Comma 5 3 4 3 2" xfId="17161"/>
    <cellStyle name="Comma 5 3 4 3 3" xfId="27081"/>
    <cellStyle name="Comma 5 3 4 3 4" xfId="48121"/>
    <cellStyle name="Comma 5 3 4 4" xfId="9749"/>
    <cellStyle name="Comma 5 3 4 4 2" xfId="19631"/>
    <cellStyle name="Comma 5 3 4 4 3" xfId="29551"/>
    <cellStyle name="Comma 5 3 4 4 4" xfId="50591"/>
    <cellStyle name="Comma 5 3 4 5" xfId="12227"/>
    <cellStyle name="Comma 5 3 4 5 2" xfId="43187"/>
    <cellStyle name="Comma 5 3 4 6" xfId="22147"/>
    <cellStyle name="Comma 5 3 4 7" xfId="35028"/>
    <cellStyle name="Comma 5 3 4 8" xfId="40493"/>
    <cellStyle name="Comma 5 3 5" xfId="2259"/>
    <cellStyle name="Comma 5 3 5 2" xfId="4864"/>
    <cellStyle name="Comma 5 3 5 2 2" xfId="14746"/>
    <cellStyle name="Comma 5 3 5 2 3" xfId="24666"/>
    <cellStyle name="Comma 5 3 5 2 4" xfId="45706"/>
    <cellStyle name="Comma 5 3 5 3" xfId="7330"/>
    <cellStyle name="Comma 5 3 5 3 2" xfId="17212"/>
    <cellStyle name="Comma 5 3 5 3 3" xfId="27132"/>
    <cellStyle name="Comma 5 3 5 3 4" xfId="48172"/>
    <cellStyle name="Comma 5 3 5 4" xfId="9800"/>
    <cellStyle name="Comma 5 3 5 4 2" xfId="19682"/>
    <cellStyle name="Comma 5 3 5 4 3" xfId="29602"/>
    <cellStyle name="Comma 5 3 5 4 4" xfId="50642"/>
    <cellStyle name="Comma 5 3 5 5" xfId="12278"/>
    <cellStyle name="Comma 5 3 5 5 2" xfId="43238"/>
    <cellStyle name="Comma 5 3 5 6" xfId="22198"/>
    <cellStyle name="Comma 5 3 5 7" xfId="35080"/>
    <cellStyle name="Comma 5 3 5 8" xfId="40544"/>
    <cellStyle name="Comma 5 3 6" xfId="1915"/>
    <cellStyle name="Comma 5 3 6 2" xfId="4678"/>
    <cellStyle name="Comma 5 3 6 2 2" xfId="14560"/>
    <cellStyle name="Comma 5 3 6 2 3" xfId="24480"/>
    <cellStyle name="Comma 5 3 6 2 4" xfId="45520"/>
    <cellStyle name="Comma 5 3 6 3" xfId="7144"/>
    <cellStyle name="Comma 5 3 6 3 2" xfId="17026"/>
    <cellStyle name="Comma 5 3 6 3 3" xfId="26946"/>
    <cellStyle name="Comma 5 3 6 3 4" xfId="47986"/>
    <cellStyle name="Comma 5 3 6 4" xfId="9614"/>
    <cellStyle name="Comma 5 3 6 4 2" xfId="19496"/>
    <cellStyle name="Comma 5 3 6 4 3" xfId="29416"/>
    <cellStyle name="Comma 5 3 6 4 4" xfId="50456"/>
    <cellStyle name="Comma 5 3 6 5" xfId="12092"/>
    <cellStyle name="Comma 5 3 6 5 2" xfId="43052"/>
    <cellStyle name="Comma 5 3 6 6" xfId="22012"/>
    <cellStyle name="Comma 5 3 6 7" xfId="34893"/>
    <cellStyle name="Comma 5 3 6 8" xfId="40358"/>
    <cellStyle name="Comma 5 4" xfId="691"/>
    <cellStyle name="Comma 5 4 10" xfId="10868"/>
    <cellStyle name="Comma 5 4 10 2" xfId="41828"/>
    <cellStyle name="Comma 5 4 11" xfId="20788"/>
    <cellStyle name="Comma 5 4 12" xfId="33669"/>
    <cellStyle name="Comma 5 4 13" xfId="39134"/>
    <cellStyle name="Comma 5 4 2" xfId="1834"/>
    <cellStyle name="Comma 5 4 2 2" xfId="1967"/>
    <cellStyle name="Comma 5 4 2 2 2" xfId="4730"/>
    <cellStyle name="Comma 5 4 2 2 2 2" xfId="14612"/>
    <cellStyle name="Comma 5 4 2 2 2 3" xfId="24532"/>
    <cellStyle name="Comma 5 4 2 2 2 4" xfId="45572"/>
    <cellStyle name="Comma 5 4 2 2 3" xfId="7196"/>
    <cellStyle name="Comma 5 4 2 2 3 2" xfId="17078"/>
    <cellStyle name="Comma 5 4 2 2 3 3" xfId="26998"/>
    <cellStyle name="Comma 5 4 2 2 3 4" xfId="48038"/>
    <cellStyle name="Comma 5 4 2 2 4" xfId="9666"/>
    <cellStyle name="Comma 5 4 2 2 4 2" xfId="19548"/>
    <cellStyle name="Comma 5 4 2 2 4 3" xfId="29468"/>
    <cellStyle name="Comma 5 4 2 2 4 4" xfId="50508"/>
    <cellStyle name="Comma 5 4 2 2 5" xfId="12144"/>
    <cellStyle name="Comma 5 4 2 2 5 2" xfId="43104"/>
    <cellStyle name="Comma 5 4 2 2 6" xfId="22064"/>
    <cellStyle name="Comma 5 4 2 2 7" xfId="34945"/>
    <cellStyle name="Comma 5 4 2 2 8" xfId="40410"/>
    <cellStyle name="Comma 5 4 2 3" xfId="4597"/>
    <cellStyle name="Comma 5 4 2 3 2" xfId="14479"/>
    <cellStyle name="Comma 5 4 2 3 3" xfId="24399"/>
    <cellStyle name="Comma 5 4 2 3 4" xfId="45439"/>
    <cellStyle name="Comma 5 4 2 4" xfId="7063"/>
    <cellStyle name="Comma 5 4 2 4 2" xfId="16945"/>
    <cellStyle name="Comma 5 4 2 4 3" xfId="26865"/>
    <cellStyle name="Comma 5 4 2 4 4" xfId="47905"/>
    <cellStyle name="Comma 5 4 2 5" xfId="9533"/>
    <cellStyle name="Comma 5 4 2 5 2" xfId="19415"/>
    <cellStyle name="Comma 5 4 2 5 3" xfId="29335"/>
    <cellStyle name="Comma 5 4 2 5 4" xfId="50375"/>
    <cellStyle name="Comma 5 4 2 6" xfId="12011"/>
    <cellStyle name="Comma 5 4 2 6 2" xfId="42971"/>
    <cellStyle name="Comma 5 4 2 7" xfId="21931"/>
    <cellStyle name="Comma 5 4 2 8" xfId="34812"/>
    <cellStyle name="Comma 5 4 2 9" xfId="40277"/>
    <cellStyle name="Comma 5 4 3" xfId="2012"/>
    <cellStyle name="Comma 5 4 3 2" xfId="4775"/>
    <cellStyle name="Comma 5 4 3 2 2" xfId="14657"/>
    <cellStyle name="Comma 5 4 3 2 3" xfId="24577"/>
    <cellStyle name="Comma 5 4 3 2 4" xfId="45617"/>
    <cellStyle name="Comma 5 4 3 3" xfId="7241"/>
    <cellStyle name="Comma 5 4 3 3 2" xfId="17123"/>
    <cellStyle name="Comma 5 4 3 3 3" xfId="27043"/>
    <cellStyle name="Comma 5 4 3 3 4" xfId="48083"/>
    <cellStyle name="Comma 5 4 3 4" xfId="9711"/>
    <cellStyle name="Comma 5 4 3 4 2" xfId="19593"/>
    <cellStyle name="Comma 5 4 3 4 3" xfId="29513"/>
    <cellStyle name="Comma 5 4 3 4 4" xfId="50553"/>
    <cellStyle name="Comma 5 4 3 5" xfId="12189"/>
    <cellStyle name="Comma 5 4 3 5 2" xfId="43149"/>
    <cellStyle name="Comma 5 4 3 6" xfId="22109"/>
    <cellStyle name="Comma 5 4 3 7" xfId="34990"/>
    <cellStyle name="Comma 5 4 3 8" xfId="40455"/>
    <cellStyle name="Comma 5 4 4" xfId="2057"/>
    <cellStyle name="Comma 5 4 4 2" xfId="4820"/>
    <cellStyle name="Comma 5 4 4 2 2" xfId="14702"/>
    <cellStyle name="Comma 5 4 4 2 3" xfId="24622"/>
    <cellStyle name="Comma 5 4 4 2 4" xfId="45662"/>
    <cellStyle name="Comma 5 4 4 3" xfId="7286"/>
    <cellStyle name="Comma 5 4 4 3 2" xfId="17168"/>
    <cellStyle name="Comma 5 4 4 3 3" xfId="27088"/>
    <cellStyle name="Comma 5 4 4 3 4" xfId="48128"/>
    <cellStyle name="Comma 5 4 4 4" xfId="9756"/>
    <cellStyle name="Comma 5 4 4 4 2" xfId="19638"/>
    <cellStyle name="Comma 5 4 4 4 3" xfId="29558"/>
    <cellStyle name="Comma 5 4 4 4 4" xfId="50598"/>
    <cellStyle name="Comma 5 4 4 5" xfId="12234"/>
    <cellStyle name="Comma 5 4 4 5 2" xfId="43194"/>
    <cellStyle name="Comma 5 4 4 6" xfId="22154"/>
    <cellStyle name="Comma 5 4 4 7" xfId="35035"/>
    <cellStyle name="Comma 5 4 4 8" xfId="40500"/>
    <cellStyle name="Comma 5 4 5" xfId="1922"/>
    <cellStyle name="Comma 5 4 5 2" xfId="4685"/>
    <cellStyle name="Comma 5 4 5 2 2" xfId="14567"/>
    <cellStyle name="Comma 5 4 5 2 3" xfId="24487"/>
    <cellStyle name="Comma 5 4 5 2 4" xfId="45527"/>
    <cellStyle name="Comma 5 4 5 3" xfId="7151"/>
    <cellStyle name="Comma 5 4 5 3 2" xfId="17033"/>
    <cellStyle name="Comma 5 4 5 3 3" xfId="26953"/>
    <cellStyle name="Comma 5 4 5 3 4" xfId="47993"/>
    <cellStyle name="Comma 5 4 5 4" xfId="9621"/>
    <cellStyle name="Comma 5 4 5 4 2" xfId="19503"/>
    <cellStyle name="Comma 5 4 5 4 3" xfId="29423"/>
    <cellStyle name="Comma 5 4 5 4 4" xfId="50463"/>
    <cellStyle name="Comma 5 4 5 5" xfId="12099"/>
    <cellStyle name="Comma 5 4 5 5 2" xfId="43059"/>
    <cellStyle name="Comma 5 4 5 6" xfId="22019"/>
    <cellStyle name="Comma 5 4 5 7" xfId="34900"/>
    <cellStyle name="Comma 5 4 5 8" xfId="40365"/>
    <cellStyle name="Comma 5 4 6" xfId="2902"/>
    <cellStyle name="Comma 5 4 6 2" xfId="5370"/>
    <cellStyle name="Comma 5 4 6 2 2" xfId="15252"/>
    <cellStyle name="Comma 5 4 6 2 3" xfId="25172"/>
    <cellStyle name="Comma 5 4 6 2 4" xfId="46212"/>
    <cellStyle name="Comma 5 4 6 3" xfId="7836"/>
    <cellStyle name="Comma 5 4 6 3 2" xfId="17718"/>
    <cellStyle name="Comma 5 4 6 3 3" xfId="27638"/>
    <cellStyle name="Comma 5 4 6 3 4" xfId="48678"/>
    <cellStyle name="Comma 5 4 6 4" xfId="10306"/>
    <cellStyle name="Comma 5 4 6 4 2" xfId="20188"/>
    <cellStyle name="Comma 5 4 6 4 3" xfId="30108"/>
    <cellStyle name="Comma 5 4 6 4 4" xfId="51148"/>
    <cellStyle name="Comma 5 4 6 5" xfId="12784"/>
    <cellStyle name="Comma 5 4 6 5 2" xfId="43744"/>
    <cellStyle name="Comma 5 4 6 6" xfId="22704"/>
    <cellStyle name="Comma 5 4 6 7" xfId="35586"/>
    <cellStyle name="Comma 5 4 6 8" xfId="41050"/>
    <cellStyle name="Comma 5 4 7" xfId="4007"/>
    <cellStyle name="Comma 5 4 7 2" xfId="13889"/>
    <cellStyle name="Comma 5 4 7 3" xfId="23809"/>
    <cellStyle name="Comma 5 4 7 4" xfId="44849"/>
    <cellStyle name="Comma 5 4 8" xfId="5920"/>
    <cellStyle name="Comma 5 4 8 2" xfId="15802"/>
    <cellStyle name="Comma 5 4 8 3" xfId="25722"/>
    <cellStyle name="Comma 5 4 8 4" xfId="46762"/>
    <cellStyle name="Comma 5 4 9" xfId="8390"/>
    <cellStyle name="Comma 5 4 9 2" xfId="18272"/>
    <cellStyle name="Comma 5 4 9 3" xfId="28192"/>
    <cellStyle name="Comma 5 4 9 4" xfId="49232"/>
    <cellStyle name="Comma 5 5" xfId="632"/>
    <cellStyle name="Comma 5 5 10" xfId="33646"/>
    <cellStyle name="Comma 5 5 11" xfId="39111"/>
    <cellStyle name="Comma 5 5 2" xfId="1811"/>
    <cellStyle name="Comma 5 5 2 2" xfId="4574"/>
    <cellStyle name="Comma 5 5 2 2 2" xfId="14456"/>
    <cellStyle name="Comma 5 5 2 2 3" xfId="24376"/>
    <cellStyle name="Comma 5 5 2 2 4" xfId="45416"/>
    <cellStyle name="Comma 5 5 2 3" xfId="7040"/>
    <cellStyle name="Comma 5 5 2 3 2" xfId="16922"/>
    <cellStyle name="Comma 5 5 2 3 3" xfId="26842"/>
    <cellStyle name="Comma 5 5 2 3 4" xfId="47882"/>
    <cellStyle name="Comma 5 5 2 4" xfId="9510"/>
    <cellStyle name="Comma 5 5 2 4 2" xfId="19392"/>
    <cellStyle name="Comma 5 5 2 4 3" xfId="29312"/>
    <cellStyle name="Comma 5 5 2 4 4" xfId="50352"/>
    <cellStyle name="Comma 5 5 2 5" xfId="11988"/>
    <cellStyle name="Comma 5 5 2 5 2" xfId="42948"/>
    <cellStyle name="Comma 5 5 2 6" xfId="21908"/>
    <cellStyle name="Comma 5 5 2 7" xfId="34789"/>
    <cellStyle name="Comma 5 5 2 8" xfId="40254"/>
    <cellStyle name="Comma 5 5 3" xfId="1938"/>
    <cellStyle name="Comma 5 5 3 2" xfId="4701"/>
    <cellStyle name="Comma 5 5 3 2 2" xfId="14583"/>
    <cellStyle name="Comma 5 5 3 2 3" xfId="24503"/>
    <cellStyle name="Comma 5 5 3 2 4" xfId="45543"/>
    <cellStyle name="Comma 5 5 3 3" xfId="7167"/>
    <cellStyle name="Comma 5 5 3 3 2" xfId="17049"/>
    <cellStyle name="Comma 5 5 3 3 3" xfId="26969"/>
    <cellStyle name="Comma 5 5 3 3 4" xfId="48009"/>
    <cellStyle name="Comma 5 5 3 4" xfId="9637"/>
    <cellStyle name="Comma 5 5 3 4 2" xfId="19519"/>
    <cellStyle name="Comma 5 5 3 4 3" xfId="29439"/>
    <cellStyle name="Comma 5 5 3 4 4" xfId="50479"/>
    <cellStyle name="Comma 5 5 3 5" xfId="12115"/>
    <cellStyle name="Comma 5 5 3 5 2" xfId="43075"/>
    <cellStyle name="Comma 5 5 3 6" xfId="22035"/>
    <cellStyle name="Comma 5 5 3 7" xfId="34916"/>
    <cellStyle name="Comma 5 5 3 8" xfId="40381"/>
    <cellStyle name="Comma 5 5 4" xfId="2879"/>
    <cellStyle name="Comma 5 5 4 2" xfId="5347"/>
    <cellStyle name="Comma 5 5 4 2 2" xfId="15229"/>
    <cellStyle name="Comma 5 5 4 2 3" xfId="25149"/>
    <cellStyle name="Comma 5 5 4 2 4" xfId="46189"/>
    <cellStyle name="Comma 5 5 4 3" xfId="7813"/>
    <cellStyle name="Comma 5 5 4 3 2" xfId="17695"/>
    <cellStyle name="Comma 5 5 4 3 3" xfId="27615"/>
    <cellStyle name="Comma 5 5 4 3 4" xfId="48655"/>
    <cellStyle name="Comma 5 5 4 4" xfId="10283"/>
    <cellStyle name="Comma 5 5 4 4 2" xfId="20165"/>
    <cellStyle name="Comma 5 5 4 4 3" xfId="30085"/>
    <cellStyle name="Comma 5 5 4 4 4" xfId="51125"/>
    <cellStyle name="Comma 5 5 4 5" xfId="12761"/>
    <cellStyle name="Comma 5 5 4 5 2" xfId="43721"/>
    <cellStyle name="Comma 5 5 4 6" xfId="22681"/>
    <cellStyle name="Comma 5 5 4 7" xfId="35563"/>
    <cellStyle name="Comma 5 5 4 8" xfId="41027"/>
    <cellStyle name="Comma 5 5 5" xfId="4045"/>
    <cellStyle name="Comma 5 5 5 2" xfId="13927"/>
    <cellStyle name="Comma 5 5 5 3" xfId="23847"/>
    <cellStyle name="Comma 5 5 5 4" xfId="44887"/>
    <cellStyle name="Comma 5 5 6" xfId="5897"/>
    <cellStyle name="Comma 5 5 6 2" xfId="15779"/>
    <cellStyle name="Comma 5 5 6 3" xfId="25699"/>
    <cellStyle name="Comma 5 5 6 4" xfId="46739"/>
    <cellStyle name="Comma 5 5 7" xfId="8367"/>
    <cellStyle name="Comma 5 5 7 2" xfId="18249"/>
    <cellStyle name="Comma 5 5 7 3" xfId="28169"/>
    <cellStyle name="Comma 5 5 7 4" xfId="49209"/>
    <cellStyle name="Comma 5 5 8" xfId="10845"/>
    <cellStyle name="Comma 5 5 8 2" xfId="41805"/>
    <cellStyle name="Comma 5 5 9" xfId="20765"/>
    <cellStyle name="Comma 5 6" xfId="1983"/>
    <cellStyle name="Comma 5 6 2" xfId="4746"/>
    <cellStyle name="Comma 5 6 2 2" xfId="14628"/>
    <cellStyle name="Comma 5 6 2 3" xfId="24548"/>
    <cellStyle name="Comma 5 6 2 4" xfId="45588"/>
    <cellStyle name="Comma 5 6 3" xfId="7212"/>
    <cellStyle name="Comma 5 6 3 2" xfId="17094"/>
    <cellStyle name="Comma 5 6 3 3" xfId="27014"/>
    <cellStyle name="Comma 5 6 3 4" xfId="48054"/>
    <cellStyle name="Comma 5 6 4" xfId="9682"/>
    <cellStyle name="Comma 5 6 4 2" xfId="19564"/>
    <cellStyle name="Comma 5 6 4 3" xfId="29484"/>
    <cellStyle name="Comma 5 6 4 4" xfId="50524"/>
    <cellStyle name="Comma 5 6 5" xfId="12160"/>
    <cellStyle name="Comma 5 6 5 2" xfId="43120"/>
    <cellStyle name="Comma 5 6 6" xfId="22080"/>
    <cellStyle name="Comma 5 6 7" xfId="34961"/>
    <cellStyle name="Comma 5 6 8" xfId="40426"/>
    <cellStyle name="Comma 5 7" xfId="2028"/>
    <cellStyle name="Comma 5 7 2" xfId="4791"/>
    <cellStyle name="Comma 5 7 2 2" xfId="14673"/>
    <cellStyle name="Comma 5 7 2 3" xfId="24593"/>
    <cellStyle name="Comma 5 7 2 4" xfId="45633"/>
    <cellStyle name="Comma 5 7 3" xfId="7257"/>
    <cellStyle name="Comma 5 7 3 2" xfId="17139"/>
    <cellStyle name="Comma 5 7 3 3" xfId="27059"/>
    <cellStyle name="Comma 5 7 3 4" xfId="48099"/>
    <cellStyle name="Comma 5 7 4" xfId="9727"/>
    <cellStyle name="Comma 5 7 4 2" xfId="19609"/>
    <cellStyle name="Comma 5 7 4 3" xfId="29529"/>
    <cellStyle name="Comma 5 7 4 4" xfId="50569"/>
    <cellStyle name="Comma 5 7 5" xfId="12205"/>
    <cellStyle name="Comma 5 7 5 2" xfId="43165"/>
    <cellStyle name="Comma 5 7 6" xfId="22125"/>
    <cellStyle name="Comma 5 7 7" xfId="35006"/>
    <cellStyle name="Comma 5 7 8" xfId="40471"/>
    <cellStyle name="Comma 5 8" xfId="2223"/>
    <cellStyle name="Comma 5 8 2" xfId="4841"/>
    <cellStyle name="Comma 5 8 2 2" xfId="14723"/>
    <cellStyle name="Comma 5 8 2 3" xfId="24643"/>
    <cellStyle name="Comma 5 8 2 4" xfId="45683"/>
    <cellStyle name="Comma 5 8 3" xfId="7307"/>
    <cellStyle name="Comma 5 8 3 2" xfId="17189"/>
    <cellStyle name="Comma 5 8 3 3" xfId="27109"/>
    <cellStyle name="Comma 5 8 3 4" xfId="48149"/>
    <cellStyle name="Comma 5 8 4" xfId="9777"/>
    <cellStyle name="Comma 5 8 4 2" xfId="19659"/>
    <cellStyle name="Comma 5 8 4 3" xfId="29579"/>
    <cellStyle name="Comma 5 8 4 4" xfId="50619"/>
    <cellStyle name="Comma 5 8 5" xfId="12255"/>
    <cellStyle name="Comma 5 8 5 2" xfId="43215"/>
    <cellStyle name="Comma 5 8 6" xfId="22175"/>
    <cellStyle name="Comma 5 8 7" xfId="35057"/>
    <cellStyle name="Comma 5 8 8" xfId="40521"/>
    <cellStyle name="Comma 5 9" xfId="1893"/>
    <cellStyle name="Comma 5 9 2" xfId="4656"/>
    <cellStyle name="Comma 5 9 2 2" xfId="14538"/>
    <cellStyle name="Comma 5 9 2 3" xfId="24458"/>
    <cellStyle name="Comma 5 9 2 4" xfId="45498"/>
    <cellStyle name="Comma 5 9 3" xfId="7122"/>
    <cellStyle name="Comma 5 9 3 2" xfId="17004"/>
    <cellStyle name="Comma 5 9 3 3" xfId="26924"/>
    <cellStyle name="Comma 5 9 3 4" xfId="47964"/>
    <cellStyle name="Comma 5 9 4" xfId="9592"/>
    <cellStyle name="Comma 5 9 4 2" xfId="19474"/>
    <cellStyle name="Comma 5 9 4 3" xfId="29394"/>
    <cellStyle name="Comma 5 9 4 4" xfId="50434"/>
    <cellStyle name="Comma 5 9 5" xfId="12070"/>
    <cellStyle name="Comma 5 9 5 2" xfId="43030"/>
    <cellStyle name="Comma 5 9 6" xfId="21990"/>
    <cellStyle name="Comma 5 9 7" xfId="34871"/>
    <cellStyle name="Comma 5 9 8" xfId="40336"/>
    <cellStyle name="Comma 6" xfId="25"/>
    <cellStyle name="Comma 6 10" xfId="2336"/>
    <cellStyle name="Comma 6 10 2" xfId="2405"/>
    <cellStyle name="Comma 6 11" xfId="2340"/>
    <cellStyle name="Comma 6 12" xfId="2226"/>
    <cellStyle name="Comma 6 13" xfId="1896"/>
    <cellStyle name="Comma 6 13 2" xfId="4659"/>
    <cellStyle name="Comma 6 13 2 2" xfId="14541"/>
    <cellStyle name="Comma 6 13 2 3" xfId="24461"/>
    <cellStyle name="Comma 6 13 2 4" xfId="45501"/>
    <cellStyle name="Comma 6 13 3" xfId="7125"/>
    <cellStyle name="Comma 6 13 3 2" xfId="17007"/>
    <cellStyle name="Comma 6 13 3 3" xfId="26927"/>
    <cellStyle name="Comma 6 13 3 4" xfId="47967"/>
    <cellStyle name="Comma 6 13 4" xfId="9595"/>
    <cellStyle name="Comma 6 13 4 2" xfId="19477"/>
    <cellStyle name="Comma 6 13 4 3" xfId="29397"/>
    <cellStyle name="Comma 6 13 4 4" xfId="50437"/>
    <cellStyle name="Comma 6 13 5" xfId="12073"/>
    <cellStyle name="Comma 6 13 5 2" xfId="43033"/>
    <cellStyle name="Comma 6 13 6" xfId="21993"/>
    <cellStyle name="Comma 6 13 7" xfId="34874"/>
    <cellStyle name="Comma 6 13 8" xfId="40339"/>
    <cellStyle name="Comma 6 14" xfId="41161"/>
    <cellStyle name="Comma 6 15" xfId="51271"/>
    <cellStyle name="Comma 6 16" xfId="51943"/>
    <cellStyle name="Comma 6 2" xfId="150"/>
    <cellStyle name="Comma 6 2 10" xfId="41297"/>
    <cellStyle name="Comma 6 2 11" xfId="51405"/>
    <cellStyle name="Comma 6 2 12" xfId="52077"/>
    <cellStyle name="Comma 6 2 2" xfId="677"/>
    <cellStyle name="Comma 6 2 2 10" xfId="10854"/>
    <cellStyle name="Comma 6 2 2 10 2" xfId="41814"/>
    <cellStyle name="Comma 6 2 2 11" xfId="20774"/>
    <cellStyle name="Comma 6 2 2 12" xfId="33655"/>
    <cellStyle name="Comma 6 2 2 13" xfId="39120"/>
    <cellStyle name="Comma 6 2 2 14" xfId="51630"/>
    <cellStyle name="Comma 6 2 2 15" xfId="52301"/>
    <cellStyle name="Comma 6 2 2 2" xfId="1820"/>
    <cellStyle name="Comma 6 2 2 2 2" xfId="2301"/>
    <cellStyle name="Comma 6 2 2 2 2 2" xfId="4872"/>
    <cellStyle name="Comma 6 2 2 2 2 2 2" xfId="14754"/>
    <cellStyle name="Comma 6 2 2 2 2 2 3" xfId="24674"/>
    <cellStyle name="Comma 6 2 2 2 2 2 4" xfId="45714"/>
    <cellStyle name="Comma 6 2 2 2 2 3" xfId="7338"/>
    <cellStyle name="Comma 6 2 2 2 2 3 2" xfId="17220"/>
    <cellStyle name="Comma 6 2 2 2 2 3 3" xfId="27140"/>
    <cellStyle name="Comma 6 2 2 2 2 3 4" xfId="48180"/>
    <cellStyle name="Comma 6 2 2 2 2 4" xfId="9808"/>
    <cellStyle name="Comma 6 2 2 2 2 4 2" xfId="19690"/>
    <cellStyle name="Comma 6 2 2 2 2 4 3" xfId="29610"/>
    <cellStyle name="Comma 6 2 2 2 2 4 4" xfId="50650"/>
    <cellStyle name="Comma 6 2 2 2 2 5" xfId="12286"/>
    <cellStyle name="Comma 6 2 2 2 2 5 2" xfId="43246"/>
    <cellStyle name="Comma 6 2 2 2 2 6" xfId="22206"/>
    <cellStyle name="Comma 6 2 2 2 2 7" xfId="35088"/>
    <cellStyle name="Comma 6 2 2 2 2 8" xfId="40552"/>
    <cellStyle name="Comma 6 2 2 2 3" xfId="4583"/>
    <cellStyle name="Comma 6 2 2 2 3 2" xfId="14465"/>
    <cellStyle name="Comma 6 2 2 2 3 3" xfId="24385"/>
    <cellStyle name="Comma 6 2 2 2 3 4" xfId="45425"/>
    <cellStyle name="Comma 6 2 2 2 4" xfId="7049"/>
    <cellStyle name="Comma 6 2 2 2 4 2" xfId="16931"/>
    <cellStyle name="Comma 6 2 2 2 4 3" xfId="26851"/>
    <cellStyle name="Comma 6 2 2 2 4 4" xfId="47891"/>
    <cellStyle name="Comma 6 2 2 2 5" xfId="9519"/>
    <cellStyle name="Comma 6 2 2 2 5 2" xfId="19401"/>
    <cellStyle name="Comma 6 2 2 2 5 3" xfId="29321"/>
    <cellStyle name="Comma 6 2 2 2 5 4" xfId="50361"/>
    <cellStyle name="Comma 6 2 2 2 6" xfId="11997"/>
    <cellStyle name="Comma 6 2 2 2 6 2" xfId="42957"/>
    <cellStyle name="Comma 6 2 2 2 7" xfId="21917"/>
    <cellStyle name="Comma 6 2 2 2 8" xfId="34798"/>
    <cellStyle name="Comma 6 2 2 2 9" xfId="40263"/>
    <cellStyle name="Comma 6 2 2 3" xfId="2281"/>
    <cellStyle name="Comma 6 2 2 3 2" xfId="2361"/>
    <cellStyle name="Comma 6 2 2 4" xfId="2251"/>
    <cellStyle name="Comma 6 2 2 4 2" xfId="4856"/>
    <cellStyle name="Comma 6 2 2 4 2 2" xfId="14738"/>
    <cellStyle name="Comma 6 2 2 4 2 3" xfId="24658"/>
    <cellStyle name="Comma 6 2 2 4 2 4" xfId="45698"/>
    <cellStyle name="Comma 6 2 2 4 3" xfId="7322"/>
    <cellStyle name="Comma 6 2 2 4 3 2" xfId="17204"/>
    <cellStyle name="Comma 6 2 2 4 3 3" xfId="27124"/>
    <cellStyle name="Comma 6 2 2 4 3 4" xfId="48164"/>
    <cellStyle name="Comma 6 2 2 4 4" xfId="9792"/>
    <cellStyle name="Comma 6 2 2 4 4 2" xfId="19674"/>
    <cellStyle name="Comma 6 2 2 4 4 3" xfId="29594"/>
    <cellStyle name="Comma 6 2 2 4 4 4" xfId="50634"/>
    <cellStyle name="Comma 6 2 2 4 5" xfId="12270"/>
    <cellStyle name="Comma 6 2 2 4 5 2" xfId="43230"/>
    <cellStyle name="Comma 6 2 2 4 6" xfId="22190"/>
    <cellStyle name="Comma 6 2 2 4 7" xfId="35072"/>
    <cellStyle name="Comma 6 2 2 4 8" xfId="40536"/>
    <cellStyle name="Comma 6 2 2 5" xfId="1952"/>
    <cellStyle name="Comma 6 2 2 5 2" xfId="4715"/>
    <cellStyle name="Comma 6 2 2 5 2 2" xfId="14597"/>
    <cellStyle name="Comma 6 2 2 5 2 3" xfId="24517"/>
    <cellStyle name="Comma 6 2 2 5 2 4" xfId="45557"/>
    <cellStyle name="Comma 6 2 2 5 3" xfId="7181"/>
    <cellStyle name="Comma 6 2 2 5 3 2" xfId="17063"/>
    <cellStyle name="Comma 6 2 2 5 3 3" xfId="26983"/>
    <cellStyle name="Comma 6 2 2 5 3 4" xfId="48023"/>
    <cellStyle name="Comma 6 2 2 5 4" xfId="9651"/>
    <cellStyle name="Comma 6 2 2 5 4 2" xfId="19533"/>
    <cellStyle name="Comma 6 2 2 5 4 3" xfId="29453"/>
    <cellStyle name="Comma 6 2 2 5 4 4" xfId="50493"/>
    <cellStyle name="Comma 6 2 2 5 5" xfId="12129"/>
    <cellStyle name="Comma 6 2 2 5 5 2" xfId="43089"/>
    <cellStyle name="Comma 6 2 2 5 6" xfId="22049"/>
    <cellStyle name="Comma 6 2 2 5 7" xfId="34930"/>
    <cellStyle name="Comma 6 2 2 5 8" xfId="40395"/>
    <cellStyle name="Comma 6 2 2 6" xfId="2888"/>
    <cellStyle name="Comma 6 2 2 6 2" xfId="5356"/>
    <cellStyle name="Comma 6 2 2 6 2 2" xfId="15238"/>
    <cellStyle name="Comma 6 2 2 6 2 3" xfId="25158"/>
    <cellStyle name="Comma 6 2 2 6 2 4" xfId="46198"/>
    <cellStyle name="Comma 6 2 2 6 3" xfId="7822"/>
    <cellStyle name="Comma 6 2 2 6 3 2" xfId="17704"/>
    <cellStyle name="Comma 6 2 2 6 3 3" xfId="27624"/>
    <cellStyle name="Comma 6 2 2 6 3 4" xfId="48664"/>
    <cellStyle name="Comma 6 2 2 6 4" xfId="10292"/>
    <cellStyle name="Comma 6 2 2 6 4 2" xfId="20174"/>
    <cellStyle name="Comma 6 2 2 6 4 3" xfId="30094"/>
    <cellStyle name="Comma 6 2 2 6 4 4" xfId="51134"/>
    <cellStyle name="Comma 6 2 2 6 5" xfId="12770"/>
    <cellStyle name="Comma 6 2 2 6 5 2" xfId="43730"/>
    <cellStyle name="Comma 6 2 2 6 6" xfId="22690"/>
    <cellStyle name="Comma 6 2 2 6 7" xfId="35572"/>
    <cellStyle name="Comma 6 2 2 6 8" xfId="41036"/>
    <cellStyle name="Comma 6 2 2 7" xfId="4092"/>
    <cellStyle name="Comma 6 2 2 7 2" xfId="13974"/>
    <cellStyle name="Comma 6 2 2 7 3" xfId="23894"/>
    <cellStyle name="Comma 6 2 2 7 4" xfId="44934"/>
    <cellStyle name="Comma 6 2 2 8" xfId="5906"/>
    <cellStyle name="Comma 6 2 2 8 2" xfId="15788"/>
    <cellStyle name="Comma 6 2 2 8 3" xfId="25708"/>
    <cellStyle name="Comma 6 2 2 8 4" xfId="46748"/>
    <cellStyle name="Comma 6 2 2 9" xfId="8376"/>
    <cellStyle name="Comma 6 2 2 9 2" xfId="18258"/>
    <cellStyle name="Comma 6 2 2 9 3" xfId="28178"/>
    <cellStyle name="Comma 6 2 2 9 4" xfId="49218"/>
    <cellStyle name="Comma 6 2 3" xfId="1997"/>
    <cellStyle name="Comma 6 2 3 10" xfId="34975"/>
    <cellStyle name="Comma 6 2 3 11" xfId="40440"/>
    <cellStyle name="Comma 6 2 3 12" xfId="51855"/>
    <cellStyle name="Comma 6 2 3 13" xfId="52525"/>
    <cellStyle name="Comma 6 2 3 2" xfId="2319"/>
    <cellStyle name="Comma 6 2 3 2 2" xfId="2388"/>
    <cellStyle name="Comma 6 2 3 3" xfId="2370"/>
    <cellStyle name="Comma 6 2 3 4" xfId="2291"/>
    <cellStyle name="Comma 6 2 3 5" xfId="4760"/>
    <cellStyle name="Comma 6 2 3 5 2" xfId="14642"/>
    <cellStyle name="Comma 6 2 3 5 3" xfId="24562"/>
    <cellStyle name="Comma 6 2 3 5 4" xfId="45602"/>
    <cellStyle name="Comma 6 2 3 6" xfId="7226"/>
    <cellStyle name="Comma 6 2 3 6 2" xfId="17108"/>
    <cellStyle name="Comma 6 2 3 6 3" xfId="27028"/>
    <cellStyle name="Comma 6 2 3 6 4" xfId="48068"/>
    <cellStyle name="Comma 6 2 3 7" xfId="9696"/>
    <cellStyle name="Comma 6 2 3 7 2" xfId="19578"/>
    <cellStyle name="Comma 6 2 3 7 3" xfId="29498"/>
    <cellStyle name="Comma 6 2 3 7 4" xfId="50538"/>
    <cellStyle name="Comma 6 2 3 8" xfId="12174"/>
    <cellStyle name="Comma 6 2 3 8 2" xfId="43134"/>
    <cellStyle name="Comma 6 2 3 9" xfId="22094"/>
    <cellStyle name="Comma 6 2 4" xfId="2042"/>
    <cellStyle name="Comma 6 2 4 10" xfId="40485"/>
    <cellStyle name="Comma 6 2 4 2" xfId="2379"/>
    <cellStyle name="Comma 6 2 4 3" xfId="2309"/>
    <cellStyle name="Comma 6 2 4 4" xfId="4805"/>
    <cellStyle name="Comma 6 2 4 4 2" xfId="14687"/>
    <cellStyle name="Comma 6 2 4 4 3" xfId="24607"/>
    <cellStyle name="Comma 6 2 4 4 4" xfId="45647"/>
    <cellStyle name="Comma 6 2 4 5" xfId="7271"/>
    <cellStyle name="Comma 6 2 4 5 2" xfId="17153"/>
    <cellStyle name="Comma 6 2 4 5 3" xfId="27073"/>
    <cellStyle name="Comma 6 2 4 5 4" xfId="48113"/>
    <cellStyle name="Comma 6 2 4 6" xfId="9741"/>
    <cellStyle name="Comma 6 2 4 6 2" xfId="19623"/>
    <cellStyle name="Comma 6 2 4 6 3" xfId="29543"/>
    <cellStyle name="Comma 6 2 4 6 4" xfId="50583"/>
    <cellStyle name="Comma 6 2 4 7" xfId="12219"/>
    <cellStyle name="Comma 6 2 4 7 2" xfId="43179"/>
    <cellStyle name="Comma 6 2 4 8" xfId="22139"/>
    <cellStyle name="Comma 6 2 4 9" xfId="35020"/>
    <cellStyle name="Comma 6 2 5" xfId="2328"/>
    <cellStyle name="Comma 6 2 5 2" xfId="2397"/>
    <cellStyle name="Comma 6 2 6" xfId="2272"/>
    <cellStyle name="Comma 6 2 6 2" xfId="2352"/>
    <cellStyle name="Comma 6 2 7" xfId="2343"/>
    <cellStyle name="Comma 6 2 8" xfId="2232"/>
    <cellStyle name="Comma 6 2 9" xfId="1907"/>
    <cellStyle name="Comma 6 2 9 2" xfId="4670"/>
    <cellStyle name="Comma 6 2 9 2 2" xfId="14552"/>
    <cellStyle name="Comma 6 2 9 2 3" xfId="24472"/>
    <cellStyle name="Comma 6 2 9 2 4" xfId="45512"/>
    <cellStyle name="Comma 6 2 9 3" xfId="7136"/>
    <cellStyle name="Comma 6 2 9 3 2" xfId="17018"/>
    <cellStyle name="Comma 6 2 9 3 3" xfId="26938"/>
    <cellStyle name="Comma 6 2 9 3 4" xfId="47978"/>
    <cellStyle name="Comma 6 2 9 4" xfId="9606"/>
    <cellStyle name="Comma 6 2 9 4 2" xfId="19488"/>
    <cellStyle name="Comma 6 2 9 4 3" xfId="29408"/>
    <cellStyle name="Comma 6 2 9 4 4" xfId="50448"/>
    <cellStyle name="Comma 6 2 9 5" xfId="12084"/>
    <cellStyle name="Comma 6 2 9 5 2" xfId="43044"/>
    <cellStyle name="Comma 6 2 9 6" xfId="22004"/>
    <cellStyle name="Comma 6 2 9 7" xfId="34885"/>
    <cellStyle name="Comma 6 2 9 8" xfId="40350"/>
    <cellStyle name="Comma 6 3" xfId="92"/>
    <cellStyle name="Comma 6 3 10" xfId="51496"/>
    <cellStyle name="Comma 6 3 11" xfId="52167"/>
    <cellStyle name="Comma 6 3 2" xfId="687"/>
    <cellStyle name="Comma 6 3 2 10" xfId="10864"/>
    <cellStyle name="Comma 6 3 2 10 2" xfId="41824"/>
    <cellStyle name="Comma 6 3 2 11" xfId="20784"/>
    <cellStyle name="Comma 6 3 2 12" xfId="33665"/>
    <cellStyle name="Comma 6 3 2 13" xfId="39130"/>
    <cellStyle name="Comma 6 3 2 2" xfId="1830"/>
    <cellStyle name="Comma 6 3 2 2 2" xfId="2303"/>
    <cellStyle name="Comma 6 3 2 2 2 2" xfId="4874"/>
    <cellStyle name="Comma 6 3 2 2 2 2 2" xfId="14756"/>
    <cellStyle name="Comma 6 3 2 2 2 2 3" xfId="24676"/>
    <cellStyle name="Comma 6 3 2 2 2 2 4" xfId="45716"/>
    <cellStyle name="Comma 6 3 2 2 2 3" xfId="7340"/>
    <cellStyle name="Comma 6 3 2 2 2 3 2" xfId="17222"/>
    <cellStyle name="Comma 6 3 2 2 2 3 3" xfId="27142"/>
    <cellStyle name="Comma 6 3 2 2 2 3 4" xfId="48182"/>
    <cellStyle name="Comma 6 3 2 2 2 4" xfId="9810"/>
    <cellStyle name="Comma 6 3 2 2 2 4 2" xfId="19692"/>
    <cellStyle name="Comma 6 3 2 2 2 4 3" xfId="29612"/>
    <cellStyle name="Comma 6 3 2 2 2 4 4" xfId="50652"/>
    <cellStyle name="Comma 6 3 2 2 2 5" xfId="12288"/>
    <cellStyle name="Comma 6 3 2 2 2 5 2" xfId="43248"/>
    <cellStyle name="Comma 6 3 2 2 2 6" xfId="22208"/>
    <cellStyle name="Comma 6 3 2 2 2 7" xfId="35090"/>
    <cellStyle name="Comma 6 3 2 2 2 8" xfId="40554"/>
    <cellStyle name="Comma 6 3 2 2 3" xfId="4593"/>
    <cellStyle name="Comma 6 3 2 2 3 2" xfId="14475"/>
    <cellStyle name="Comma 6 3 2 2 3 3" xfId="24395"/>
    <cellStyle name="Comma 6 3 2 2 3 4" xfId="45435"/>
    <cellStyle name="Comma 6 3 2 2 4" xfId="7059"/>
    <cellStyle name="Comma 6 3 2 2 4 2" xfId="16941"/>
    <cellStyle name="Comma 6 3 2 2 4 3" xfId="26861"/>
    <cellStyle name="Comma 6 3 2 2 4 4" xfId="47901"/>
    <cellStyle name="Comma 6 3 2 2 5" xfId="9529"/>
    <cellStyle name="Comma 6 3 2 2 5 2" xfId="19411"/>
    <cellStyle name="Comma 6 3 2 2 5 3" xfId="29331"/>
    <cellStyle name="Comma 6 3 2 2 5 4" xfId="50371"/>
    <cellStyle name="Comma 6 3 2 2 6" xfId="12007"/>
    <cellStyle name="Comma 6 3 2 2 6 2" xfId="42967"/>
    <cellStyle name="Comma 6 3 2 2 7" xfId="21927"/>
    <cellStyle name="Comma 6 3 2 2 8" xfId="34808"/>
    <cellStyle name="Comma 6 3 2 2 9" xfId="40273"/>
    <cellStyle name="Comma 6 3 2 3" xfId="2284"/>
    <cellStyle name="Comma 6 3 2 3 2" xfId="2364"/>
    <cellStyle name="Comma 6 3 2 4" xfId="2262"/>
    <cellStyle name="Comma 6 3 2 4 2" xfId="4867"/>
    <cellStyle name="Comma 6 3 2 4 2 2" xfId="14749"/>
    <cellStyle name="Comma 6 3 2 4 2 3" xfId="24669"/>
    <cellStyle name="Comma 6 3 2 4 2 4" xfId="45709"/>
    <cellStyle name="Comma 6 3 2 4 3" xfId="7333"/>
    <cellStyle name="Comma 6 3 2 4 3 2" xfId="17215"/>
    <cellStyle name="Comma 6 3 2 4 3 3" xfId="27135"/>
    <cellStyle name="Comma 6 3 2 4 3 4" xfId="48175"/>
    <cellStyle name="Comma 6 3 2 4 4" xfId="9803"/>
    <cellStyle name="Comma 6 3 2 4 4 2" xfId="19685"/>
    <cellStyle name="Comma 6 3 2 4 4 3" xfId="29605"/>
    <cellStyle name="Comma 6 3 2 4 4 4" xfId="50645"/>
    <cellStyle name="Comma 6 3 2 4 5" xfId="12281"/>
    <cellStyle name="Comma 6 3 2 4 5 2" xfId="43241"/>
    <cellStyle name="Comma 6 3 2 4 6" xfId="22201"/>
    <cellStyle name="Comma 6 3 2 4 7" xfId="35083"/>
    <cellStyle name="Comma 6 3 2 4 8" xfId="40547"/>
    <cellStyle name="Comma 6 3 2 5" xfId="1963"/>
    <cellStyle name="Comma 6 3 2 5 2" xfId="4726"/>
    <cellStyle name="Comma 6 3 2 5 2 2" xfId="14608"/>
    <cellStyle name="Comma 6 3 2 5 2 3" xfId="24528"/>
    <cellStyle name="Comma 6 3 2 5 2 4" xfId="45568"/>
    <cellStyle name="Comma 6 3 2 5 3" xfId="7192"/>
    <cellStyle name="Comma 6 3 2 5 3 2" xfId="17074"/>
    <cellStyle name="Comma 6 3 2 5 3 3" xfId="26994"/>
    <cellStyle name="Comma 6 3 2 5 3 4" xfId="48034"/>
    <cellStyle name="Comma 6 3 2 5 4" xfId="9662"/>
    <cellStyle name="Comma 6 3 2 5 4 2" xfId="19544"/>
    <cellStyle name="Comma 6 3 2 5 4 3" xfId="29464"/>
    <cellStyle name="Comma 6 3 2 5 4 4" xfId="50504"/>
    <cellStyle name="Comma 6 3 2 5 5" xfId="12140"/>
    <cellStyle name="Comma 6 3 2 5 5 2" xfId="43100"/>
    <cellStyle name="Comma 6 3 2 5 6" xfId="22060"/>
    <cellStyle name="Comma 6 3 2 5 7" xfId="34941"/>
    <cellStyle name="Comma 6 3 2 5 8" xfId="40406"/>
    <cellStyle name="Comma 6 3 2 6" xfId="2898"/>
    <cellStyle name="Comma 6 3 2 6 2" xfId="5366"/>
    <cellStyle name="Comma 6 3 2 6 2 2" xfId="15248"/>
    <cellStyle name="Comma 6 3 2 6 2 3" xfId="25168"/>
    <cellStyle name="Comma 6 3 2 6 2 4" xfId="46208"/>
    <cellStyle name="Comma 6 3 2 6 3" xfId="7832"/>
    <cellStyle name="Comma 6 3 2 6 3 2" xfId="17714"/>
    <cellStyle name="Comma 6 3 2 6 3 3" xfId="27634"/>
    <cellStyle name="Comma 6 3 2 6 3 4" xfId="48674"/>
    <cellStyle name="Comma 6 3 2 6 4" xfId="10302"/>
    <cellStyle name="Comma 6 3 2 6 4 2" xfId="20184"/>
    <cellStyle name="Comma 6 3 2 6 4 3" xfId="30104"/>
    <cellStyle name="Comma 6 3 2 6 4 4" xfId="51144"/>
    <cellStyle name="Comma 6 3 2 6 5" xfId="12780"/>
    <cellStyle name="Comma 6 3 2 6 5 2" xfId="43740"/>
    <cellStyle name="Comma 6 3 2 6 6" xfId="22700"/>
    <cellStyle name="Comma 6 3 2 6 7" xfId="35582"/>
    <cellStyle name="Comma 6 3 2 6 8" xfId="41046"/>
    <cellStyle name="Comma 6 3 2 7" xfId="4013"/>
    <cellStyle name="Comma 6 3 2 7 2" xfId="13895"/>
    <cellStyle name="Comma 6 3 2 7 3" xfId="23815"/>
    <cellStyle name="Comma 6 3 2 7 4" xfId="44855"/>
    <cellStyle name="Comma 6 3 2 8" xfId="5916"/>
    <cellStyle name="Comma 6 3 2 8 2" xfId="15798"/>
    <cellStyle name="Comma 6 3 2 8 3" xfId="25718"/>
    <cellStyle name="Comma 6 3 2 8 4" xfId="46758"/>
    <cellStyle name="Comma 6 3 2 9" xfId="8386"/>
    <cellStyle name="Comma 6 3 2 9 2" xfId="18268"/>
    <cellStyle name="Comma 6 3 2 9 3" xfId="28188"/>
    <cellStyle name="Comma 6 3 2 9 4" xfId="49228"/>
    <cellStyle name="Comma 6 3 3" xfId="2008"/>
    <cellStyle name="Comma 6 3 3 10" xfId="34986"/>
    <cellStyle name="Comma 6 3 3 11" xfId="40451"/>
    <cellStyle name="Comma 6 3 3 2" xfId="2322"/>
    <cellStyle name="Comma 6 3 3 2 2" xfId="2391"/>
    <cellStyle name="Comma 6 3 3 3" xfId="2373"/>
    <cellStyle name="Comma 6 3 3 4" xfId="2294"/>
    <cellStyle name="Comma 6 3 3 5" xfId="4771"/>
    <cellStyle name="Comma 6 3 3 5 2" xfId="14653"/>
    <cellStyle name="Comma 6 3 3 5 3" xfId="24573"/>
    <cellStyle name="Comma 6 3 3 5 4" xfId="45613"/>
    <cellStyle name="Comma 6 3 3 6" xfId="7237"/>
    <cellStyle name="Comma 6 3 3 6 2" xfId="17119"/>
    <cellStyle name="Comma 6 3 3 6 3" xfId="27039"/>
    <cellStyle name="Comma 6 3 3 6 4" xfId="48079"/>
    <cellStyle name="Comma 6 3 3 7" xfId="9707"/>
    <cellStyle name="Comma 6 3 3 7 2" xfId="19589"/>
    <cellStyle name="Comma 6 3 3 7 3" xfId="29509"/>
    <cellStyle name="Comma 6 3 3 7 4" xfId="50549"/>
    <cellStyle name="Comma 6 3 3 8" xfId="12185"/>
    <cellStyle name="Comma 6 3 3 8 2" xfId="43145"/>
    <cellStyle name="Comma 6 3 3 9" xfId="22105"/>
    <cellStyle name="Comma 6 3 4" xfId="2053"/>
    <cellStyle name="Comma 6 3 4 10" xfId="40496"/>
    <cellStyle name="Comma 6 3 4 2" xfId="2382"/>
    <cellStyle name="Comma 6 3 4 3" xfId="2312"/>
    <cellStyle name="Comma 6 3 4 4" xfId="4816"/>
    <cellStyle name="Comma 6 3 4 4 2" xfId="14698"/>
    <cellStyle name="Comma 6 3 4 4 3" xfId="24618"/>
    <cellStyle name="Comma 6 3 4 4 4" xfId="45658"/>
    <cellStyle name="Comma 6 3 4 5" xfId="7282"/>
    <cellStyle name="Comma 6 3 4 5 2" xfId="17164"/>
    <cellStyle name="Comma 6 3 4 5 3" xfId="27084"/>
    <cellStyle name="Comma 6 3 4 5 4" xfId="48124"/>
    <cellStyle name="Comma 6 3 4 6" xfId="9752"/>
    <cellStyle name="Comma 6 3 4 6 2" xfId="19634"/>
    <cellStyle name="Comma 6 3 4 6 3" xfId="29554"/>
    <cellStyle name="Comma 6 3 4 6 4" xfId="50594"/>
    <cellStyle name="Comma 6 3 4 7" xfId="12230"/>
    <cellStyle name="Comma 6 3 4 7 2" xfId="43190"/>
    <cellStyle name="Comma 6 3 4 8" xfId="22150"/>
    <cellStyle name="Comma 6 3 4 9" xfId="35031"/>
    <cellStyle name="Comma 6 3 5" xfId="2331"/>
    <cellStyle name="Comma 6 3 5 2" xfId="2400"/>
    <cellStyle name="Comma 6 3 6" xfId="2275"/>
    <cellStyle name="Comma 6 3 6 2" xfId="2355"/>
    <cellStyle name="Comma 6 3 7" xfId="2346"/>
    <cellStyle name="Comma 6 3 8" xfId="2235"/>
    <cellStyle name="Comma 6 3 9" xfId="1918"/>
    <cellStyle name="Comma 6 3 9 2" xfId="4681"/>
    <cellStyle name="Comma 6 3 9 2 2" xfId="14563"/>
    <cellStyle name="Comma 6 3 9 2 3" xfId="24483"/>
    <cellStyle name="Comma 6 3 9 2 4" xfId="45523"/>
    <cellStyle name="Comma 6 3 9 3" xfId="7147"/>
    <cellStyle name="Comma 6 3 9 3 2" xfId="17029"/>
    <cellStyle name="Comma 6 3 9 3 3" xfId="26949"/>
    <cellStyle name="Comma 6 3 9 3 4" xfId="47989"/>
    <cellStyle name="Comma 6 3 9 4" xfId="9617"/>
    <cellStyle name="Comma 6 3 9 4 2" xfId="19499"/>
    <cellStyle name="Comma 6 3 9 4 3" xfId="29419"/>
    <cellStyle name="Comma 6 3 9 4 4" xfId="50459"/>
    <cellStyle name="Comma 6 3 9 5" xfId="12095"/>
    <cellStyle name="Comma 6 3 9 5 2" xfId="43055"/>
    <cellStyle name="Comma 6 3 9 6" xfId="22015"/>
    <cellStyle name="Comma 6 3 9 7" xfId="34896"/>
    <cellStyle name="Comma 6 3 9 8" xfId="40361"/>
    <cellStyle name="Comma 6 4" xfId="692"/>
    <cellStyle name="Comma 6 4 10" xfId="8391"/>
    <cellStyle name="Comma 6 4 10 2" xfId="18273"/>
    <cellStyle name="Comma 6 4 10 3" xfId="28193"/>
    <cellStyle name="Comma 6 4 10 4" xfId="49233"/>
    <cellStyle name="Comma 6 4 11" xfId="10869"/>
    <cellStyle name="Comma 6 4 11 2" xfId="41829"/>
    <cellStyle name="Comma 6 4 12" xfId="20789"/>
    <cellStyle name="Comma 6 4 13" xfId="33670"/>
    <cellStyle name="Comma 6 4 14" xfId="39135"/>
    <cellStyle name="Comma 6 4 15" xfId="51721"/>
    <cellStyle name="Comma 6 4 16" xfId="52391"/>
    <cellStyle name="Comma 6 4 2" xfId="1835"/>
    <cellStyle name="Comma 6 4 2 10" xfId="40278"/>
    <cellStyle name="Comma 6 4 2 2" xfId="2297"/>
    <cellStyle name="Comma 6 4 2 2 2" xfId="4870"/>
    <cellStyle name="Comma 6 4 2 2 2 2" xfId="14752"/>
    <cellStyle name="Comma 6 4 2 2 2 3" xfId="24672"/>
    <cellStyle name="Comma 6 4 2 2 2 4" xfId="45712"/>
    <cellStyle name="Comma 6 4 2 2 3" xfId="7336"/>
    <cellStyle name="Comma 6 4 2 2 3 2" xfId="17218"/>
    <cellStyle name="Comma 6 4 2 2 3 3" xfId="27138"/>
    <cellStyle name="Comma 6 4 2 2 3 4" xfId="48178"/>
    <cellStyle name="Comma 6 4 2 2 4" xfId="9806"/>
    <cellStyle name="Comma 6 4 2 2 4 2" xfId="19688"/>
    <cellStyle name="Comma 6 4 2 2 4 3" xfId="29608"/>
    <cellStyle name="Comma 6 4 2 2 4 4" xfId="50648"/>
    <cellStyle name="Comma 6 4 2 2 5" xfId="12284"/>
    <cellStyle name="Comma 6 4 2 2 5 2" xfId="43244"/>
    <cellStyle name="Comma 6 4 2 2 6" xfId="22204"/>
    <cellStyle name="Comma 6 4 2 2 7" xfId="35086"/>
    <cellStyle name="Comma 6 4 2 2 8" xfId="40550"/>
    <cellStyle name="Comma 6 4 2 3" xfId="1968"/>
    <cellStyle name="Comma 6 4 2 3 2" xfId="4731"/>
    <cellStyle name="Comma 6 4 2 3 2 2" xfId="14613"/>
    <cellStyle name="Comma 6 4 2 3 2 3" xfId="24533"/>
    <cellStyle name="Comma 6 4 2 3 2 4" xfId="45573"/>
    <cellStyle name="Comma 6 4 2 3 3" xfId="7197"/>
    <cellStyle name="Comma 6 4 2 3 3 2" xfId="17079"/>
    <cellStyle name="Comma 6 4 2 3 3 3" xfId="26999"/>
    <cellStyle name="Comma 6 4 2 3 3 4" xfId="48039"/>
    <cellStyle name="Comma 6 4 2 3 4" xfId="9667"/>
    <cellStyle name="Comma 6 4 2 3 4 2" xfId="19549"/>
    <cellStyle name="Comma 6 4 2 3 4 3" xfId="29469"/>
    <cellStyle name="Comma 6 4 2 3 4 4" xfId="50509"/>
    <cellStyle name="Comma 6 4 2 3 5" xfId="12145"/>
    <cellStyle name="Comma 6 4 2 3 5 2" xfId="43105"/>
    <cellStyle name="Comma 6 4 2 3 6" xfId="22065"/>
    <cellStyle name="Comma 6 4 2 3 7" xfId="34946"/>
    <cellStyle name="Comma 6 4 2 3 8" xfId="40411"/>
    <cellStyle name="Comma 6 4 2 4" xfId="4598"/>
    <cellStyle name="Comma 6 4 2 4 2" xfId="14480"/>
    <cellStyle name="Comma 6 4 2 4 3" xfId="24400"/>
    <cellStyle name="Comma 6 4 2 4 4" xfId="45440"/>
    <cellStyle name="Comma 6 4 2 5" xfId="7064"/>
    <cellStyle name="Comma 6 4 2 5 2" xfId="16946"/>
    <cellStyle name="Comma 6 4 2 5 3" xfId="26866"/>
    <cellStyle name="Comma 6 4 2 5 4" xfId="47906"/>
    <cellStyle name="Comma 6 4 2 6" xfId="9534"/>
    <cellStyle name="Comma 6 4 2 6 2" xfId="19416"/>
    <cellStyle name="Comma 6 4 2 6 3" xfId="29336"/>
    <cellStyle name="Comma 6 4 2 6 4" xfId="50376"/>
    <cellStyle name="Comma 6 4 2 7" xfId="12012"/>
    <cellStyle name="Comma 6 4 2 7 2" xfId="42972"/>
    <cellStyle name="Comma 6 4 2 8" xfId="21932"/>
    <cellStyle name="Comma 6 4 2 9" xfId="34813"/>
    <cellStyle name="Comma 6 4 3" xfId="2013"/>
    <cellStyle name="Comma 6 4 3 10" xfId="40456"/>
    <cellStyle name="Comma 6 4 3 2" xfId="2358"/>
    <cellStyle name="Comma 6 4 3 3" xfId="2278"/>
    <cellStyle name="Comma 6 4 3 4" xfId="4776"/>
    <cellStyle name="Comma 6 4 3 4 2" xfId="14658"/>
    <cellStyle name="Comma 6 4 3 4 3" xfId="24578"/>
    <cellStyle name="Comma 6 4 3 4 4" xfId="45618"/>
    <cellStyle name="Comma 6 4 3 5" xfId="7242"/>
    <cellStyle name="Comma 6 4 3 5 2" xfId="17124"/>
    <cellStyle name="Comma 6 4 3 5 3" xfId="27044"/>
    <cellStyle name="Comma 6 4 3 5 4" xfId="48084"/>
    <cellStyle name="Comma 6 4 3 6" xfId="9712"/>
    <cellStyle name="Comma 6 4 3 6 2" xfId="19594"/>
    <cellStyle name="Comma 6 4 3 6 3" xfId="29514"/>
    <cellStyle name="Comma 6 4 3 6 4" xfId="50554"/>
    <cellStyle name="Comma 6 4 3 7" xfId="12190"/>
    <cellStyle name="Comma 6 4 3 7 2" xfId="43150"/>
    <cellStyle name="Comma 6 4 3 8" xfId="22110"/>
    <cellStyle name="Comma 6 4 3 9" xfId="34991"/>
    <cellStyle name="Comma 6 4 4" xfId="2058"/>
    <cellStyle name="Comma 6 4 4 2" xfId="4821"/>
    <cellStyle name="Comma 6 4 4 2 2" xfId="14703"/>
    <cellStyle name="Comma 6 4 4 2 3" xfId="24623"/>
    <cellStyle name="Comma 6 4 4 2 4" xfId="45663"/>
    <cellStyle name="Comma 6 4 4 3" xfId="7287"/>
    <cellStyle name="Comma 6 4 4 3 2" xfId="17169"/>
    <cellStyle name="Comma 6 4 4 3 3" xfId="27089"/>
    <cellStyle name="Comma 6 4 4 3 4" xfId="48129"/>
    <cellStyle name="Comma 6 4 4 4" xfId="9757"/>
    <cellStyle name="Comma 6 4 4 4 2" xfId="19639"/>
    <cellStyle name="Comma 6 4 4 4 3" xfId="29559"/>
    <cellStyle name="Comma 6 4 4 4 4" xfId="50599"/>
    <cellStyle name="Comma 6 4 4 5" xfId="12235"/>
    <cellStyle name="Comma 6 4 4 5 2" xfId="43195"/>
    <cellStyle name="Comma 6 4 4 6" xfId="22155"/>
    <cellStyle name="Comma 6 4 4 7" xfId="35036"/>
    <cellStyle name="Comma 6 4 4 8" xfId="40501"/>
    <cellStyle name="Comma 6 4 5" xfId="2242"/>
    <cellStyle name="Comma 6 4 5 2" xfId="4848"/>
    <cellStyle name="Comma 6 4 5 2 2" xfId="14730"/>
    <cellStyle name="Comma 6 4 5 2 3" xfId="24650"/>
    <cellStyle name="Comma 6 4 5 2 4" xfId="45690"/>
    <cellStyle name="Comma 6 4 5 3" xfId="7314"/>
    <cellStyle name="Comma 6 4 5 3 2" xfId="17196"/>
    <cellStyle name="Comma 6 4 5 3 3" xfId="27116"/>
    <cellStyle name="Comma 6 4 5 3 4" xfId="48156"/>
    <cellStyle name="Comma 6 4 5 4" xfId="9784"/>
    <cellStyle name="Comma 6 4 5 4 2" xfId="19666"/>
    <cellStyle name="Comma 6 4 5 4 3" xfId="29586"/>
    <cellStyle name="Comma 6 4 5 4 4" xfId="50626"/>
    <cellStyle name="Comma 6 4 5 5" xfId="12262"/>
    <cellStyle name="Comma 6 4 5 5 2" xfId="43222"/>
    <cellStyle name="Comma 6 4 5 6" xfId="22182"/>
    <cellStyle name="Comma 6 4 5 7" xfId="35064"/>
    <cellStyle name="Comma 6 4 5 8" xfId="40528"/>
    <cellStyle name="Comma 6 4 6" xfId="1923"/>
    <cellStyle name="Comma 6 4 6 2" xfId="4686"/>
    <cellStyle name="Comma 6 4 6 2 2" xfId="14568"/>
    <cellStyle name="Comma 6 4 6 2 3" xfId="24488"/>
    <cellStyle name="Comma 6 4 6 2 4" xfId="45528"/>
    <cellStyle name="Comma 6 4 6 3" xfId="7152"/>
    <cellStyle name="Comma 6 4 6 3 2" xfId="17034"/>
    <cellStyle name="Comma 6 4 6 3 3" xfId="26954"/>
    <cellStyle name="Comma 6 4 6 3 4" xfId="47994"/>
    <cellStyle name="Comma 6 4 6 4" xfId="9622"/>
    <cellStyle name="Comma 6 4 6 4 2" xfId="19504"/>
    <cellStyle name="Comma 6 4 6 4 3" xfId="29424"/>
    <cellStyle name="Comma 6 4 6 4 4" xfId="50464"/>
    <cellStyle name="Comma 6 4 6 5" xfId="12100"/>
    <cellStyle name="Comma 6 4 6 5 2" xfId="43060"/>
    <cellStyle name="Comma 6 4 6 6" xfId="22020"/>
    <cellStyle name="Comma 6 4 6 7" xfId="34901"/>
    <cellStyle name="Comma 6 4 6 8" xfId="40366"/>
    <cellStyle name="Comma 6 4 7" xfId="2903"/>
    <cellStyle name="Comma 6 4 7 2" xfId="5371"/>
    <cellStyle name="Comma 6 4 7 2 2" xfId="15253"/>
    <cellStyle name="Comma 6 4 7 2 3" xfId="25173"/>
    <cellStyle name="Comma 6 4 7 2 4" xfId="46213"/>
    <cellStyle name="Comma 6 4 7 3" xfId="7837"/>
    <cellStyle name="Comma 6 4 7 3 2" xfId="17719"/>
    <cellStyle name="Comma 6 4 7 3 3" xfId="27639"/>
    <cellStyle name="Comma 6 4 7 3 4" xfId="48679"/>
    <cellStyle name="Comma 6 4 7 4" xfId="10307"/>
    <cellStyle name="Comma 6 4 7 4 2" xfId="20189"/>
    <cellStyle name="Comma 6 4 7 4 3" xfId="30109"/>
    <cellStyle name="Comma 6 4 7 4 4" xfId="51149"/>
    <cellStyle name="Comma 6 4 7 5" xfId="12785"/>
    <cellStyle name="Comma 6 4 7 5 2" xfId="43745"/>
    <cellStyle name="Comma 6 4 7 6" xfId="22705"/>
    <cellStyle name="Comma 6 4 7 7" xfId="35587"/>
    <cellStyle name="Comma 6 4 7 8" xfId="41051"/>
    <cellStyle name="Comma 6 4 8" xfId="3966"/>
    <cellStyle name="Comma 6 4 8 2" xfId="13848"/>
    <cellStyle name="Comma 6 4 8 3" xfId="23768"/>
    <cellStyle name="Comma 6 4 8 4" xfId="44808"/>
    <cellStyle name="Comma 6 4 9" xfId="5921"/>
    <cellStyle name="Comma 6 4 9 2" xfId="15803"/>
    <cellStyle name="Comma 6 4 9 3" xfId="25723"/>
    <cellStyle name="Comma 6 4 9 4" xfId="46763"/>
    <cellStyle name="Comma 6 5" xfId="633"/>
    <cellStyle name="Comma 6 5 10" xfId="10846"/>
    <cellStyle name="Comma 6 5 10 2" xfId="41806"/>
    <cellStyle name="Comma 6 5 11" xfId="20766"/>
    <cellStyle name="Comma 6 5 12" xfId="33647"/>
    <cellStyle name="Comma 6 5 13" xfId="39112"/>
    <cellStyle name="Comma 6 5 2" xfId="1812"/>
    <cellStyle name="Comma 6 5 2 10" xfId="40255"/>
    <cellStyle name="Comma 6 5 2 2" xfId="2385"/>
    <cellStyle name="Comma 6 5 2 3" xfId="2316"/>
    <cellStyle name="Comma 6 5 2 4" xfId="4575"/>
    <cellStyle name="Comma 6 5 2 4 2" xfId="14457"/>
    <cellStyle name="Comma 6 5 2 4 3" xfId="24377"/>
    <cellStyle name="Comma 6 5 2 4 4" xfId="45417"/>
    <cellStyle name="Comma 6 5 2 5" xfId="7041"/>
    <cellStyle name="Comma 6 5 2 5 2" xfId="16923"/>
    <cellStyle name="Comma 6 5 2 5 3" xfId="26843"/>
    <cellStyle name="Comma 6 5 2 5 4" xfId="47883"/>
    <cellStyle name="Comma 6 5 2 6" xfId="9511"/>
    <cellStyle name="Comma 6 5 2 6 2" xfId="19393"/>
    <cellStyle name="Comma 6 5 2 6 3" xfId="29313"/>
    <cellStyle name="Comma 6 5 2 6 4" xfId="50353"/>
    <cellStyle name="Comma 6 5 2 7" xfId="11989"/>
    <cellStyle name="Comma 6 5 2 7 2" xfId="42949"/>
    <cellStyle name="Comma 6 5 2 8" xfId="21909"/>
    <cellStyle name="Comma 6 5 2 9" xfId="34790"/>
    <cellStyle name="Comma 6 5 3" xfId="2367"/>
    <cellStyle name="Comma 6 5 4" xfId="2288"/>
    <cellStyle name="Comma 6 5 5" xfId="1941"/>
    <cellStyle name="Comma 6 5 5 2" xfId="4704"/>
    <cellStyle name="Comma 6 5 5 2 2" xfId="14586"/>
    <cellStyle name="Comma 6 5 5 2 3" xfId="24506"/>
    <cellStyle name="Comma 6 5 5 2 4" xfId="45546"/>
    <cellStyle name="Comma 6 5 5 3" xfId="7170"/>
    <cellStyle name="Comma 6 5 5 3 2" xfId="17052"/>
    <cellStyle name="Comma 6 5 5 3 3" xfId="26972"/>
    <cellStyle name="Comma 6 5 5 3 4" xfId="48012"/>
    <cellStyle name="Comma 6 5 5 4" xfId="9640"/>
    <cellStyle name="Comma 6 5 5 4 2" xfId="19522"/>
    <cellStyle name="Comma 6 5 5 4 3" xfId="29442"/>
    <cellStyle name="Comma 6 5 5 4 4" xfId="50482"/>
    <cellStyle name="Comma 6 5 5 5" xfId="12118"/>
    <cellStyle name="Comma 6 5 5 5 2" xfId="43078"/>
    <cellStyle name="Comma 6 5 5 6" xfId="22038"/>
    <cellStyle name="Comma 6 5 5 7" xfId="34919"/>
    <cellStyle name="Comma 6 5 5 8" xfId="40384"/>
    <cellStyle name="Comma 6 5 6" xfId="2880"/>
    <cellStyle name="Comma 6 5 6 2" xfId="5348"/>
    <cellStyle name="Comma 6 5 6 2 2" xfId="15230"/>
    <cellStyle name="Comma 6 5 6 2 3" xfId="25150"/>
    <cellStyle name="Comma 6 5 6 2 4" xfId="46190"/>
    <cellStyle name="Comma 6 5 6 3" xfId="7814"/>
    <cellStyle name="Comma 6 5 6 3 2" xfId="17696"/>
    <cellStyle name="Comma 6 5 6 3 3" xfId="27616"/>
    <cellStyle name="Comma 6 5 6 3 4" xfId="48656"/>
    <cellStyle name="Comma 6 5 6 4" xfId="10284"/>
    <cellStyle name="Comma 6 5 6 4 2" xfId="20166"/>
    <cellStyle name="Comma 6 5 6 4 3" xfId="30086"/>
    <cellStyle name="Comma 6 5 6 4 4" xfId="51126"/>
    <cellStyle name="Comma 6 5 6 5" xfId="12762"/>
    <cellStyle name="Comma 6 5 6 5 2" xfId="43722"/>
    <cellStyle name="Comma 6 5 6 6" xfId="22682"/>
    <cellStyle name="Comma 6 5 6 7" xfId="35564"/>
    <cellStyle name="Comma 6 5 6 8" xfId="41028"/>
    <cellStyle name="Comma 6 5 7" xfId="4010"/>
    <cellStyle name="Comma 6 5 7 2" xfId="13892"/>
    <cellStyle name="Comma 6 5 7 3" xfId="23812"/>
    <cellStyle name="Comma 6 5 7 4" xfId="44852"/>
    <cellStyle name="Comma 6 5 8" xfId="5898"/>
    <cellStyle name="Comma 6 5 8 2" xfId="15780"/>
    <cellStyle name="Comma 6 5 8 3" xfId="25700"/>
    <cellStyle name="Comma 6 5 8 4" xfId="46740"/>
    <cellStyle name="Comma 6 5 9" xfId="8368"/>
    <cellStyle name="Comma 6 5 9 2" xfId="18250"/>
    <cellStyle name="Comma 6 5 9 3" xfId="28170"/>
    <cellStyle name="Comma 6 5 9 4" xfId="49210"/>
    <cellStyle name="Comma 6 6" xfId="1986"/>
    <cellStyle name="Comma 6 6 10" xfId="40429"/>
    <cellStyle name="Comma 6 6 2" xfId="2376"/>
    <cellStyle name="Comma 6 6 3" xfId="2306"/>
    <cellStyle name="Comma 6 6 4" xfId="4749"/>
    <cellStyle name="Comma 6 6 4 2" xfId="14631"/>
    <cellStyle name="Comma 6 6 4 3" xfId="24551"/>
    <cellStyle name="Comma 6 6 4 4" xfId="45591"/>
    <cellStyle name="Comma 6 6 5" xfId="7215"/>
    <cellStyle name="Comma 6 6 5 2" xfId="17097"/>
    <cellStyle name="Comma 6 6 5 3" xfId="27017"/>
    <cellStyle name="Comma 6 6 5 4" xfId="48057"/>
    <cellStyle name="Comma 6 6 6" xfId="9685"/>
    <cellStyle name="Comma 6 6 6 2" xfId="19567"/>
    <cellStyle name="Comma 6 6 6 3" xfId="29487"/>
    <cellStyle name="Comma 6 6 6 4" xfId="50527"/>
    <cellStyle name="Comma 6 6 7" xfId="12163"/>
    <cellStyle name="Comma 6 6 7 2" xfId="43123"/>
    <cellStyle name="Comma 6 6 8" xfId="22083"/>
    <cellStyle name="Comma 6 6 9" xfId="34964"/>
    <cellStyle name="Comma 6 7" xfId="2031"/>
    <cellStyle name="Comma 6 7 10" xfId="40474"/>
    <cellStyle name="Comma 6 7 2" xfId="2394"/>
    <cellStyle name="Comma 6 7 3" xfId="2325"/>
    <cellStyle name="Comma 6 7 4" xfId="4794"/>
    <cellStyle name="Comma 6 7 4 2" xfId="14676"/>
    <cellStyle name="Comma 6 7 4 3" xfId="24596"/>
    <cellStyle name="Comma 6 7 4 4" xfId="45636"/>
    <cellStyle name="Comma 6 7 5" xfId="7260"/>
    <cellStyle name="Comma 6 7 5 2" xfId="17142"/>
    <cellStyle name="Comma 6 7 5 3" xfId="27062"/>
    <cellStyle name="Comma 6 7 5 4" xfId="48102"/>
    <cellStyle name="Comma 6 7 6" xfId="9730"/>
    <cellStyle name="Comma 6 7 6 2" xfId="19612"/>
    <cellStyle name="Comma 6 7 6 3" xfId="29532"/>
    <cellStyle name="Comma 6 7 6 4" xfId="50572"/>
    <cellStyle name="Comma 6 7 7" xfId="12208"/>
    <cellStyle name="Comma 6 7 7 2" xfId="43168"/>
    <cellStyle name="Comma 6 7 8" xfId="22128"/>
    <cellStyle name="Comma 6 7 9" xfId="35009"/>
    <cellStyle name="Comma 6 8" xfId="2269"/>
    <cellStyle name="Comma 6 8 2" xfId="2349"/>
    <cellStyle name="Comma 6 9" xfId="2333"/>
    <cellStyle name="Comma 6 9 2" xfId="2402"/>
    <cellStyle name="Comma 7" xfId="29"/>
    <cellStyle name="Comma 7 10" xfId="427"/>
    <cellStyle name="Comma 7 10 10" xfId="36400"/>
    <cellStyle name="Comma 7 10 2" xfId="1696"/>
    <cellStyle name="Comma 7 10 2 2" xfId="4459"/>
    <cellStyle name="Comma 7 10 2 2 2" xfId="14341"/>
    <cellStyle name="Comma 7 10 2 2 2 2" xfId="45301"/>
    <cellStyle name="Comma 7 10 2 2 3" xfId="24261"/>
    <cellStyle name="Comma 7 10 2 2 4" xfId="34674"/>
    <cellStyle name="Comma 7 10 2 2 5" xfId="40139"/>
    <cellStyle name="Comma 7 10 2 3" xfId="6925"/>
    <cellStyle name="Comma 7 10 2 3 2" xfId="16807"/>
    <cellStyle name="Comma 7 10 2 3 3" xfId="26727"/>
    <cellStyle name="Comma 7 10 2 3 4" xfId="47767"/>
    <cellStyle name="Comma 7 10 2 4" xfId="9395"/>
    <cellStyle name="Comma 7 10 2 4 2" xfId="19277"/>
    <cellStyle name="Comma 7 10 2 4 3" xfId="29197"/>
    <cellStyle name="Comma 7 10 2 4 4" xfId="50237"/>
    <cellStyle name="Comma 7 10 2 5" xfId="11873"/>
    <cellStyle name="Comma 7 10 2 5 2" xfId="42833"/>
    <cellStyle name="Comma 7 10 2 6" xfId="21793"/>
    <cellStyle name="Comma 7 10 2 7" xfId="31936"/>
    <cellStyle name="Comma 7 10 2 8" xfId="37402"/>
    <cellStyle name="Comma 7 10 3" xfId="2764"/>
    <cellStyle name="Comma 7 10 3 2" xfId="5232"/>
    <cellStyle name="Comma 7 10 3 2 2" xfId="15114"/>
    <cellStyle name="Comma 7 10 3 2 2 2" xfId="46074"/>
    <cellStyle name="Comma 7 10 3 2 3" xfId="25034"/>
    <cellStyle name="Comma 7 10 3 2 4" xfId="35448"/>
    <cellStyle name="Comma 7 10 3 2 5" xfId="40912"/>
    <cellStyle name="Comma 7 10 3 3" xfId="7698"/>
    <cellStyle name="Comma 7 10 3 3 2" xfId="17580"/>
    <cellStyle name="Comma 7 10 3 3 3" xfId="27500"/>
    <cellStyle name="Comma 7 10 3 3 4" xfId="48540"/>
    <cellStyle name="Comma 7 10 3 4" xfId="10168"/>
    <cellStyle name="Comma 7 10 3 4 2" xfId="20050"/>
    <cellStyle name="Comma 7 10 3 4 3" xfId="29970"/>
    <cellStyle name="Comma 7 10 3 4 4" xfId="51010"/>
    <cellStyle name="Comma 7 10 3 5" xfId="12646"/>
    <cellStyle name="Comma 7 10 3 5 2" xfId="43606"/>
    <cellStyle name="Comma 7 10 3 6" xfId="22566"/>
    <cellStyle name="Comma 7 10 3 7" xfId="32936"/>
    <cellStyle name="Comma 7 10 3 8" xfId="38402"/>
    <cellStyle name="Comma 7 10 4" xfId="3717"/>
    <cellStyle name="Comma 7 10 4 2" xfId="13599"/>
    <cellStyle name="Comma 7 10 4 2 2" xfId="44559"/>
    <cellStyle name="Comma 7 10 4 3" xfId="23519"/>
    <cellStyle name="Comma 7 10 4 4" xfId="33530"/>
    <cellStyle name="Comma 7 10 4 5" xfId="38996"/>
    <cellStyle name="Comma 7 10 5" xfId="5782"/>
    <cellStyle name="Comma 7 10 5 2" xfId="15664"/>
    <cellStyle name="Comma 7 10 5 3" xfId="25584"/>
    <cellStyle name="Comma 7 10 5 4" xfId="46624"/>
    <cellStyle name="Comma 7 10 6" xfId="8252"/>
    <cellStyle name="Comma 7 10 6 2" xfId="18134"/>
    <cellStyle name="Comma 7 10 6 3" xfId="28054"/>
    <cellStyle name="Comma 7 10 6 4" xfId="49094"/>
    <cellStyle name="Comma 7 10 7" xfId="10730"/>
    <cellStyle name="Comma 7 10 7 2" xfId="41690"/>
    <cellStyle name="Comma 7 10 8" xfId="20650"/>
    <cellStyle name="Comma 7 10 9" xfId="30934"/>
    <cellStyle name="Comma 7 11" xfId="464"/>
    <cellStyle name="Comma 7 11 10" xfId="36649"/>
    <cellStyle name="Comma 7 11 2" xfId="1733"/>
    <cellStyle name="Comma 7 11 2 2" xfId="4496"/>
    <cellStyle name="Comma 7 11 2 2 2" xfId="14378"/>
    <cellStyle name="Comma 7 11 2 2 3" xfId="24298"/>
    <cellStyle name="Comma 7 11 2 2 4" xfId="45338"/>
    <cellStyle name="Comma 7 11 2 3" xfId="6962"/>
    <cellStyle name="Comma 7 11 2 3 2" xfId="16844"/>
    <cellStyle name="Comma 7 11 2 3 3" xfId="26764"/>
    <cellStyle name="Comma 7 11 2 3 4" xfId="47804"/>
    <cellStyle name="Comma 7 11 2 4" xfId="9432"/>
    <cellStyle name="Comma 7 11 2 4 2" xfId="19314"/>
    <cellStyle name="Comma 7 11 2 4 3" xfId="29234"/>
    <cellStyle name="Comma 7 11 2 4 4" xfId="50274"/>
    <cellStyle name="Comma 7 11 2 5" xfId="11910"/>
    <cellStyle name="Comma 7 11 2 5 2" xfId="42870"/>
    <cellStyle name="Comma 7 11 2 6" xfId="21830"/>
    <cellStyle name="Comma 7 11 2 7" xfId="34711"/>
    <cellStyle name="Comma 7 11 2 8" xfId="40176"/>
    <cellStyle name="Comma 7 11 3" xfId="2801"/>
    <cellStyle name="Comma 7 11 3 2" xfId="5269"/>
    <cellStyle name="Comma 7 11 3 2 2" xfId="15151"/>
    <cellStyle name="Comma 7 11 3 2 3" xfId="25071"/>
    <cellStyle name="Comma 7 11 3 2 4" xfId="46111"/>
    <cellStyle name="Comma 7 11 3 3" xfId="7735"/>
    <cellStyle name="Comma 7 11 3 3 2" xfId="17617"/>
    <cellStyle name="Comma 7 11 3 3 3" xfId="27537"/>
    <cellStyle name="Comma 7 11 3 3 4" xfId="48577"/>
    <cellStyle name="Comma 7 11 3 4" xfId="10205"/>
    <cellStyle name="Comma 7 11 3 4 2" xfId="20087"/>
    <cellStyle name="Comma 7 11 3 4 3" xfId="30007"/>
    <cellStyle name="Comma 7 11 3 4 4" xfId="51047"/>
    <cellStyle name="Comma 7 11 3 5" xfId="12683"/>
    <cellStyle name="Comma 7 11 3 5 2" xfId="43643"/>
    <cellStyle name="Comma 7 11 3 6" xfId="22603"/>
    <cellStyle name="Comma 7 11 3 7" xfId="35485"/>
    <cellStyle name="Comma 7 11 3 8" xfId="40949"/>
    <cellStyle name="Comma 7 11 4" xfId="4101"/>
    <cellStyle name="Comma 7 11 4 2" xfId="13983"/>
    <cellStyle name="Comma 7 11 4 2 2" xfId="44943"/>
    <cellStyle name="Comma 7 11 4 3" xfId="23903"/>
    <cellStyle name="Comma 7 11 4 4" xfId="33567"/>
    <cellStyle name="Comma 7 11 4 5" xfId="39033"/>
    <cellStyle name="Comma 7 11 5" xfId="5819"/>
    <cellStyle name="Comma 7 11 5 2" xfId="15701"/>
    <cellStyle name="Comma 7 11 5 3" xfId="25621"/>
    <cellStyle name="Comma 7 11 5 4" xfId="46661"/>
    <cellStyle name="Comma 7 11 6" xfId="8289"/>
    <cellStyle name="Comma 7 11 6 2" xfId="18171"/>
    <cellStyle name="Comma 7 11 6 3" xfId="28091"/>
    <cellStyle name="Comma 7 11 6 4" xfId="49131"/>
    <cellStyle name="Comma 7 11 7" xfId="10767"/>
    <cellStyle name="Comma 7 11 7 2" xfId="41727"/>
    <cellStyle name="Comma 7 11 8" xfId="20687"/>
    <cellStyle name="Comma 7 11 9" xfId="31183"/>
    <cellStyle name="Comma 7 12" xfId="522"/>
    <cellStyle name="Comma 7 12 10" xfId="37649"/>
    <cellStyle name="Comma 7 12 2" xfId="1776"/>
    <cellStyle name="Comma 7 12 2 2" xfId="4539"/>
    <cellStyle name="Comma 7 12 2 2 2" xfId="14421"/>
    <cellStyle name="Comma 7 12 2 2 3" xfId="24341"/>
    <cellStyle name="Comma 7 12 2 2 4" xfId="45381"/>
    <cellStyle name="Comma 7 12 2 3" xfId="7005"/>
    <cellStyle name="Comma 7 12 2 3 2" xfId="16887"/>
    <cellStyle name="Comma 7 12 2 3 3" xfId="26807"/>
    <cellStyle name="Comma 7 12 2 3 4" xfId="47847"/>
    <cellStyle name="Comma 7 12 2 4" xfId="9475"/>
    <cellStyle name="Comma 7 12 2 4 2" xfId="19357"/>
    <cellStyle name="Comma 7 12 2 4 3" xfId="29277"/>
    <cellStyle name="Comma 7 12 2 4 4" xfId="50317"/>
    <cellStyle name="Comma 7 12 2 5" xfId="11953"/>
    <cellStyle name="Comma 7 12 2 5 2" xfId="42913"/>
    <cellStyle name="Comma 7 12 2 6" xfId="21873"/>
    <cellStyle name="Comma 7 12 2 7" xfId="34754"/>
    <cellStyle name="Comma 7 12 2 8" xfId="40219"/>
    <cellStyle name="Comma 7 12 3" xfId="2844"/>
    <cellStyle name="Comma 7 12 3 2" xfId="5312"/>
    <cellStyle name="Comma 7 12 3 2 2" xfId="15194"/>
    <cellStyle name="Comma 7 12 3 2 3" xfId="25114"/>
    <cellStyle name="Comma 7 12 3 2 4" xfId="46154"/>
    <cellStyle name="Comma 7 12 3 3" xfId="7778"/>
    <cellStyle name="Comma 7 12 3 3 2" xfId="17660"/>
    <cellStyle name="Comma 7 12 3 3 3" xfId="27580"/>
    <cellStyle name="Comma 7 12 3 3 4" xfId="48620"/>
    <cellStyle name="Comma 7 12 3 4" xfId="10248"/>
    <cellStyle name="Comma 7 12 3 4 2" xfId="20130"/>
    <cellStyle name="Comma 7 12 3 4 3" xfId="30050"/>
    <cellStyle name="Comma 7 12 3 4 4" xfId="51090"/>
    <cellStyle name="Comma 7 12 3 5" xfId="12726"/>
    <cellStyle name="Comma 7 12 3 5 2" xfId="43686"/>
    <cellStyle name="Comma 7 12 3 6" xfId="22646"/>
    <cellStyle name="Comma 7 12 3 7" xfId="35528"/>
    <cellStyle name="Comma 7 12 3 8" xfId="40992"/>
    <cellStyle name="Comma 7 12 4" xfId="4030"/>
    <cellStyle name="Comma 7 12 4 2" xfId="13912"/>
    <cellStyle name="Comma 7 12 4 2 2" xfId="44872"/>
    <cellStyle name="Comma 7 12 4 3" xfId="23832"/>
    <cellStyle name="Comma 7 12 4 4" xfId="33611"/>
    <cellStyle name="Comma 7 12 4 5" xfId="39076"/>
    <cellStyle name="Comma 7 12 5" xfId="5862"/>
    <cellStyle name="Comma 7 12 5 2" xfId="15744"/>
    <cellStyle name="Comma 7 12 5 3" xfId="25664"/>
    <cellStyle name="Comma 7 12 5 4" xfId="46704"/>
    <cellStyle name="Comma 7 12 6" xfId="8332"/>
    <cellStyle name="Comma 7 12 6 2" xfId="18214"/>
    <cellStyle name="Comma 7 12 6 3" xfId="28134"/>
    <cellStyle name="Comma 7 12 6 4" xfId="49174"/>
    <cellStyle name="Comma 7 12 7" xfId="10810"/>
    <cellStyle name="Comma 7 12 7 2" xfId="41770"/>
    <cellStyle name="Comma 7 12 8" xfId="20730"/>
    <cellStyle name="Comma 7 12 9" xfId="32183"/>
    <cellStyle name="Comma 7 13" xfId="637"/>
    <cellStyle name="Comma 7 14" xfId="706"/>
    <cellStyle name="Comma 7 14 10" xfId="39149"/>
    <cellStyle name="Comma 7 14 2" xfId="1849"/>
    <cellStyle name="Comma 7 14 2 2" xfId="4612"/>
    <cellStyle name="Comma 7 14 2 2 2" xfId="14494"/>
    <cellStyle name="Comma 7 14 2 2 3" xfId="24414"/>
    <cellStyle name="Comma 7 14 2 2 4" xfId="45454"/>
    <cellStyle name="Comma 7 14 2 3" xfId="7078"/>
    <cellStyle name="Comma 7 14 2 3 2" xfId="16960"/>
    <cellStyle name="Comma 7 14 2 3 3" xfId="26880"/>
    <cellStyle name="Comma 7 14 2 3 4" xfId="47920"/>
    <cellStyle name="Comma 7 14 2 4" xfId="9548"/>
    <cellStyle name="Comma 7 14 2 4 2" xfId="19430"/>
    <cellStyle name="Comma 7 14 2 4 3" xfId="29350"/>
    <cellStyle name="Comma 7 14 2 4 4" xfId="50390"/>
    <cellStyle name="Comma 7 14 2 5" xfId="12026"/>
    <cellStyle name="Comma 7 14 2 5 2" xfId="42986"/>
    <cellStyle name="Comma 7 14 2 6" xfId="21946"/>
    <cellStyle name="Comma 7 14 2 7" xfId="34827"/>
    <cellStyle name="Comma 7 14 2 8" xfId="40292"/>
    <cellStyle name="Comma 7 14 3" xfId="2917"/>
    <cellStyle name="Comma 7 14 3 2" xfId="5385"/>
    <cellStyle name="Comma 7 14 3 2 2" xfId="15267"/>
    <cellStyle name="Comma 7 14 3 2 3" xfId="25187"/>
    <cellStyle name="Comma 7 14 3 2 4" xfId="46227"/>
    <cellStyle name="Comma 7 14 3 3" xfId="7851"/>
    <cellStyle name="Comma 7 14 3 3 2" xfId="17733"/>
    <cellStyle name="Comma 7 14 3 3 3" xfId="27653"/>
    <cellStyle name="Comma 7 14 3 3 4" xfId="48693"/>
    <cellStyle name="Comma 7 14 3 4" xfId="10321"/>
    <cellStyle name="Comma 7 14 3 4 2" xfId="20203"/>
    <cellStyle name="Comma 7 14 3 4 3" xfId="30123"/>
    <cellStyle name="Comma 7 14 3 4 4" xfId="51163"/>
    <cellStyle name="Comma 7 14 3 5" xfId="12799"/>
    <cellStyle name="Comma 7 14 3 5 2" xfId="43759"/>
    <cellStyle name="Comma 7 14 3 6" xfId="22719"/>
    <cellStyle name="Comma 7 14 3 7" xfId="35601"/>
    <cellStyle name="Comma 7 14 3 8" xfId="41065"/>
    <cellStyle name="Comma 7 14 4" xfId="4023"/>
    <cellStyle name="Comma 7 14 4 2" xfId="13905"/>
    <cellStyle name="Comma 7 14 4 3" xfId="23825"/>
    <cellStyle name="Comma 7 14 4 4" xfId="44865"/>
    <cellStyle name="Comma 7 14 5" xfId="5935"/>
    <cellStyle name="Comma 7 14 5 2" xfId="15817"/>
    <cellStyle name="Comma 7 14 5 3" xfId="25737"/>
    <cellStyle name="Comma 7 14 5 4" xfId="46777"/>
    <cellStyle name="Comma 7 14 6" xfId="8405"/>
    <cellStyle name="Comma 7 14 6 2" xfId="18287"/>
    <cellStyle name="Comma 7 14 6 3" xfId="28207"/>
    <cellStyle name="Comma 7 14 6 4" xfId="49247"/>
    <cellStyle name="Comma 7 14 7" xfId="10883"/>
    <cellStyle name="Comma 7 14 7 2" xfId="41843"/>
    <cellStyle name="Comma 7 14 8" xfId="20803"/>
    <cellStyle name="Comma 7 14 9" xfId="33684"/>
    <cellStyle name="Comma 7 15" xfId="1345"/>
    <cellStyle name="Comma 7 15 2" xfId="4108"/>
    <cellStyle name="Comma 7 15 2 2" xfId="13990"/>
    <cellStyle name="Comma 7 15 2 3" xfId="23910"/>
    <cellStyle name="Comma 7 15 2 4" xfId="44950"/>
    <cellStyle name="Comma 7 15 3" xfId="6574"/>
    <cellStyle name="Comma 7 15 3 2" xfId="16456"/>
    <cellStyle name="Comma 7 15 3 3" xfId="26376"/>
    <cellStyle name="Comma 7 15 3 4" xfId="47416"/>
    <cellStyle name="Comma 7 15 4" xfId="9044"/>
    <cellStyle name="Comma 7 15 4 2" xfId="18926"/>
    <cellStyle name="Comma 7 15 4 3" xfId="28846"/>
    <cellStyle name="Comma 7 15 4 4" xfId="49886"/>
    <cellStyle name="Comma 7 15 5" xfId="11522"/>
    <cellStyle name="Comma 7 15 5 2" xfId="42482"/>
    <cellStyle name="Comma 7 15 6" xfId="21442"/>
    <cellStyle name="Comma 7 15 7" xfId="34323"/>
    <cellStyle name="Comma 7 15 8" xfId="39788"/>
    <cellStyle name="Comma 7 16" xfId="2413"/>
    <cellStyle name="Comma 7 16 2" xfId="4881"/>
    <cellStyle name="Comma 7 16 2 2" xfId="14763"/>
    <cellStyle name="Comma 7 16 2 3" xfId="24683"/>
    <cellStyle name="Comma 7 16 2 4" xfId="45723"/>
    <cellStyle name="Comma 7 16 3" xfId="7347"/>
    <cellStyle name="Comma 7 16 3 2" xfId="17229"/>
    <cellStyle name="Comma 7 16 3 3" xfId="27149"/>
    <cellStyle name="Comma 7 16 3 4" xfId="48189"/>
    <cellStyle name="Comma 7 16 4" xfId="9817"/>
    <cellStyle name="Comma 7 16 4 2" xfId="19699"/>
    <cellStyle name="Comma 7 16 4 3" xfId="29619"/>
    <cellStyle name="Comma 7 16 4 4" xfId="50659"/>
    <cellStyle name="Comma 7 16 5" xfId="12295"/>
    <cellStyle name="Comma 7 16 5 2" xfId="43255"/>
    <cellStyle name="Comma 7 16 6" xfId="22215"/>
    <cellStyle name="Comma 7 16 7" xfId="35097"/>
    <cellStyle name="Comma 7 16 8" xfId="40561"/>
    <cellStyle name="Comma 7 17" xfId="2963"/>
    <cellStyle name="Comma 7 17 2" xfId="12845"/>
    <cellStyle name="Comma 7 17 2 2" xfId="43805"/>
    <cellStyle name="Comma 7 17 3" xfId="22765"/>
    <cellStyle name="Comma 7 17 4" xfId="33179"/>
    <cellStyle name="Comma 7 17 5" xfId="38645"/>
    <cellStyle name="Comma 7 18" xfId="5433"/>
    <cellStyle name="Comma 7 18 2" xfId="15315"/>
    <cellStyle name="Comma 7 18 2 2" xfId="46275"/>
    <cellStyle name="Comma 7 18 3" xfId="25235"/>
    <cellStyle name="Comma 7 18 4" xfId="41305"/>
    <cellStyle name="Comma 7 19" xfId="7901"/>
    <cellStyle name="Comma 7 19 2" xfId="17783"/>
    <cellStyle name="Comma 7 19 3" xfId="27703"/>
    <cellStyle name="Comma 7 19 4" xfId="48743"/>
    <cellStyle name="Comma 7 2" xfId="154"/>
    <cellStyle name="Comma 7 2 10" xfId="7987"/>
    <cellStyle name="Comma 7 2 10 2" xfId="17869"/>
    <cellStyle name="Comma 7 2 10 3" xfId="27789"/>
    <cellStyle name="Comma 7 2 10 4" xfId="48829"/>
    <cellStyle name="Comma 7 2 11" xfId="10465"/>
    <cellStyle name="Comma 7 2 11 2" xfId="41425"/>
    <cellStyle name="Comma 7 2 12" xfId="20385"/>
    <cellStyle name="Comma 7 2 13" xfId="30227"/>
    <cellStyle name="Comma 7 2 14" xfId="35693"/>
    <cellStyle name="Comma 7 2 15" xfId="51638"/>
    <cellStyle name="Comma 7 2 16" xfId="52309"/>
    <cellStyle name="Comma 7 2 2" xfId="903"/>
    <cellStyle name="Comma 7 2 2 2" xfId="3284"/>
    <cellStyle name="Comma 7 2 2 2 2" xfId="13166"/>
    <cellStyle name="Comma 7 2 2 2 2 2" xfId="44126"/>
    <cellStyle name="Comma 7 2 2 2 3" xfId="23086"/>
    <cellStyle name="Comma 7 2 2 2 4" xfId="31503"/>
    <cellStyle name="Comma 7 2 2 2 5" xfId="36969"/>
    <cellStyle name="Comma 7 2 2 3" xfId="6132"/>
    <cellStyle name="Comma 7 2 2 3 2" xfId="16014"/>
    <cellStyle name="Comma 7 2 2 3 2 2" xfId="46974"/>
    <cellStyle name="Comma 7 2 2 3 3" xfId="25934"/>
    <cellStyle name="Comma 7 2 2 3 4" xfId="32503"/>
    <cellStyle name="Comma 7 2 2 3 5" xfId="37969"/>
    <cellStyle name="Comma 7 2 2 4" xfId="8602"/>
    <cellStyle name="Comma 7 2 2 4 2" xfId="18484"/>
    <cellStyle name="Comma 7 2 2 4 2 2" xfId="49444"/>
    <cellStyle name="Comma 7 2 2 4 3" xfId="28404"/>
    <cellStyle name="Comma 7 2 2 4 4" xfId="33881"/>
    <cellStyle name="Comma 7 2 2 4 5" xfId="39346"/>
    <cellStyle name="Comma 7 2 2 5" xfId="11080"/>
    <cellStyle name="Comma 7 2 2 5 2" xfId="42040"/>
    <cellStyle name="Comma 7 2 2 6" xfId="21000"/>
    <cellStyle name="Comma 7 2 2 7" xfId="30501"/>
    <cellStyle name="Comma 7 2 2 8" xfId="35967"/>
    <cellStyle name="Comma 7 2 3" xfId="904"/>
    <cellStyle name="Comma 7 2 3 2" xfId="3521"/>
    <cellStyle name="Comma 7 2 3 2 2" xfId="13403"/>
    <cellStyle name="Comma 7 2 3 2 2 2" xfId="44363"/>
    <cellStyle name="Comma 7 2 3 2 3" xfId="23323"/>
    <cellStyle name="Comma 7 2 3 2 4" xfId="31740"/>
    <cellStyle name="Comma 7 2 3 2 5" xfId="37206"/>
    <cellStyle name="Comma 7 2 3 3" xfId="6133"/>
    <cellStyle name="Comma 7 2 3 3 2" xfId="16015"/>
    <cellStyle name="Comma 7 2 3 3 2 2" xfId="46975"/>
    <cellStyle name="Comma 7 2 3 3 3" xfId="25935"/>
    <cellStyle name="Comma 7 2 3 3 4" xfId="32740"/>
    <cellStyle name="Comma 7 2 3 3 5" xfId="38206"/>
    <cellStyle name="Comma 7 2 3 4" xfId="8603"/>
    <cellStyle name="Comma 7 2 3 4 2" xfId="18485"/>
    <cellStyle name="Comma 7 2 3 4 2 2" xfId="49445"/>
    <cellStyle name="Comma 7 2 3 4 3" xfId="28405"/>
    <cellStyle name="Comma 7 2 3 4 4" xfId="33882"/>
    <cellStyle name="Comma 7 2 3 4 5" xfId="39347"/>
    <cellStyle name="Comma 7 2 3 5" xfId="11081"/>
    <cellStyle name="Comma 7 2 3 5 2" xfId="42041"/>
    <cellStyle name="Comma 7 2 3 6" xfId="21001"/>
    <cellStyle name="Comma 7 2 3 7" xfId="30738"/>
    <cellStyle name="Comma 7 2 3 8" xfId="36204"/>
    <cellStyle name="Comma 7 2 4" xfId="905"/>
    <cellStyle name="Comma 7 2 4 2" xfId="3763"/>
    <cellStyle name="Comma 7 2 4 2 2" xfId="13645"/>
    <cellStyle name="Comma 7 2 4 2 2 2" xfId="44605"/>
    <cellStyle name="Comma 7 2 4 2 3" xfId="23565"/>
    <cellStyle name="Comma 7 2 4 2 4" xfId="31982"/>
    <cellStyle name="Comma 7 2 4 2 5" xfId="37448"/>
    <cellStyle name="Comma 7 2 4 3" xfId="6134"/>
    <cellStyle name="Comma 7 2 4 3 2" xfId="16016"/>
    <cellStyle name="Comma 7 2 4 3 2 2" xfId="46976"/>
    <cellStyle name="Comma 7 2 4 3 3" xfId="25936"/>
    <cellStyle name="Comma 7 2 4 3 4" xfId="32982"/>
    <cellStyle name="Comma 7 2 4 3 5" xfId="38448"/>
    <cellStyle name="Comma 7 2 4 4" xfId="8604"/>
    <cellStyle name="Comma 7 2 4 4 2" xfId="18486"/>
    <cellStyle name="Comma 7 2 4 4 2 2" xfId="49446"/>
    <cellStyle name="Comma 7 2 4 4 3" xfId="28406"/>
    <cellStyle name="Comma 7 2 4 4 4" xfId="33883"/>
    <cellStyle name="Comma 7 2 4 4 5" xfId="39348"/>
    <cellStyle name="Comma 7 2 4 5" xfId="11082"/>
    <cellStyle name="Comma 7 2 4 5 2" xfId="42042"/>
    <cellStyle name="Comma 7 2 4 6" xfId="21002"/>
    <cellStyle name="Comma 7 2 4 7" xfId="30980"/>
    <cellStyle name="Comma 7 2 4 8" xfId="36446"/>
    <cellStyle name="Comma 7 2 5" xfId="1431"/>
    <cellStyle name="Comma 7 2 5 2" xfId="4194"/>
    <cellStyle name="Comma 7 2 5 2 2" xfId="14076"/>
    <cellStyle name="Comma 7 2 5 2 2 2" xfId="45036"/>
    <cellStyle name="Comma 7 2 5 2 3" xfId="23996"/>
    <cellStyle name="Comma 7 2 5 2 4" xfId="34409"/>
    <cellStyle name="Comma 7 2 5 2 5" xfId="39874"/>
    <cellStyle name="Comma 7 2 5 3" xfId="6660"/>
    <cellStyle name="Comma 7 2 5 3 2" xfId="16542"/>
    <cellStyle name="Comma 7 2 5 3 3" xfId="26462"/>
    <cellStyle name="Comma 7 2 5 3 4" xfId="47502"/>
    <cellStyle name="Comma 7 2 5 4" xfId="9130"/>
    <cellStyle name="Comma 7 2 5 4 2" xfId="19012"/>
    <cellStyle name="Comma 7 2 5 4 3" xfId="28932"/>
    <cellStyle name="Comma 7 2 5 4 4" xfId="49972"/>
    <cellStyle name="Comma 7 2 5 5" xfId="11608"/>
    <cellStyle name="Comma 7 2 5 5 2" xfId="42568"/>
    <cellStyle name="Comma 7 2 5 6" xfId="21528"/>
    <cellStyle name="Comma 7 2 5 7" xfId="31229"/>
    <cellStyle name="Comma 7 2 5 8" xfId="36695"/>
    <cellStyle name="Comma 7 2 6" xfId="2299"/>
    <cellStyle name="Comma 7 2 6 2" xfId="20262"/>
    <cellStyle name="Comma 7 2 6 3" xfId="32229"/>
    <cellStyle name="Comma 7 2 6 4" xfId="37695"/>
    <cellStyle name="Comma 7 2 7" xfId="2499"/>
    <cellStyle name="Comma 7 2 7 2" xfId="4967"/>
    <cellStyle name="Comma 7 2 7 2 2" xfId="14849"/>
    <cellStyle name="Comma 7 2 7 2 3" xfId="24769"/>
    <cellStyle name="Comma 7 2 7 2 4" xfId="45809"/>
    <cellStyle name="Comma 7 2 7 3" xfId="7433"/>
    <cellStyle name="Comma 7 2 7 3 2" xfId="17315"/>
    <cellStyle name="Comma 7 2 7 3 3" xfId="27235"/>
    <cellStyle name="Comma 7 2 7 3 4" xfId="48275"/>
    <cellStyle name="Comma 7 2 7 4" xfId="9903"/>
    <cellStyle name="Comma 7 2 7 4 2" xfId="19785"/>
    <cellStyle name="Comma 7 2 7 4 3" xfId="29705"/>
    <cellStyle name="Comma 7 2 7 4 4" xfId="50745"/>
    <cellStyle name="Comma 7 2 7 5" xfId="12381"/>
    <cellStyle name="Comma 7 2 7 5 2" xfId="43341"/>
    <cellStyle name="Comma 7 2 7 6" xfId="22301"/>
    <cellStyle name="Comma 7 2 7 7" xfId="35183"/>
    <cellStyle name="Comma 7 2 7 8" xfId="40647"/>
    <cellStyle name="Comma 7 2 8" xfId="3010"/>
    <cellStyle name="Comma 7 2 8 2" xfId="12892"/>
    <cellStyle name="Comma 7 2 8 2 2" xfId="43852"/>
    <cellStyle name="Comma 7 2 8 3" xfId="22812"/>
    <cellStyle name="Comma 7 2 8 4" xfId="33265"/>
    <cellStyle name="Comma 7 2 8 5" xfId="38731"/>
    <cellStyle name="Comma 7 2 9" xfId="5517"/>
    <cellStyle name="Comma 7 2 9 2" xfId="15399"/>
    <cellStyle name="Comma 7 2 9 3" xfId="25319"/>
    <cellStyle name="Comma 7 2 9 4" xfId="46359"/>
    <cellStyle name="Comma 7 20" xfId="10379"/>
    <cellStyle name="Comma 7 20 2" xfId="41339"/>
    <cellStyle name="Comma 7 21" xfId="20299"/>
    <cellStyle name="Comma 7 22" xfId="30181"/>
    <cellStyle name="Comma 7 23" xfId="35647"/>
    <cellStyle name="Comma 7 24" xfId="51413"/>
    <cellStyle name="Comma 7 25" xfId="52085"/>
    <cellStyle name="Comma 7 3" xfId="202"/>
    <cellStyle name="Comma 7 3 10" xfId="8027"/>
    <cellStyle name="Comma 7 3 10 2" xfId="17909"/>
    <cellStyle name="Comma 7 3 10 3" xfId="27829"/>
    <cellStyle name="Comma 7 3 10 4" xfId="48869"/>
    <cellStyle name="Comma 7 3 11" xfId="10505"/>
    <cellStyle name="Comma 7 3 11 2" xfId="41465"/>
    <cellStyle name="Comma 7 3 12" xfId="20425"/>
    <cellStyle name="Comma 7 3 13" xfId="30267"/>
    <cellStyle name="Comma 7 3 14" xfId="35733"/>
    <cellStyle name="Comma 7 3 15" xfId="51863"/>
    <cellStyle name="Comma 7 3 16" xfId="52533"/>
    <cellStyle name="Comma 7 3 2" xfId="906"/>
    <cellStyle name="Comma 7 3 2 2" xfId="3324"/>
    <cellStyle name="Comma 7 3 2 2 2" xfId="13206"/>
    <cellStyle name="Comma 7 3 2 2 2 2" xfId="44166"/>
    <cellStyle name="Comma 7 3 2 2 3" xfId="23126"/>
    <cellStyle name="Comma 7 3 2 2 4" xfId="31543"/>
    <cellStyle name="Comma 7 3 2 2 5" xfId="37009"/>
    <cellStyle name="Comma 7 3 2 3" xfId="6135"/>
    <cellStyle name="Comma 7 3 2 3 2" xfId="16017"/>
    <cellStyle name="Comma 7 3 2 3 2 2" xfId="46977"/>
    <cellStyle name="Comma 7 3 2 3 3" xfId="25937"/>
    <cellStyle name="Comma 7 3 2 3 4" xfId="32543"/>
    <cellStyle name="Comma 7 3 2 3 5" xfId="38009"/>
    <cellStyle name="Comma 7 3 2 4" xfId="8605"/>
    <cellStyle name="Comma 7 3 2 4 2" xfId="18487"/>
    <cellStyle name="Comma 7 3 2 4 2 2" xfId="49447"/>
    <cellStyle name="Comma 7 3 2 4 3" xfId="28407"/>
    <cellStyle name="Comma 7 3 2 4 4" xfId="33884"/>
    <cellStyle name="Comma 7 3 2 4 5" xfId="39349"/>
    <cellStyle name="Comma 7 3 2 5" xfId="11083"/>
    <cellStyle name="Comma 7 3 2 5 2" xfId="42043"/>
    <cellStyle name="Comma 7 3 2 6" xfId="21003"/>
    <cellStyle name="Comma 7 3 2 7" xfId="30541"/>
    <cellStyle name="Comma 7 3 2 8" xfId="36007"/>
    <cellStyle name="Comma 7 3 3" xfId="907"/>
    <cellStyle name="Comma 7 3 3 2" xfId="3561"/>
    <cellStyle name="Comma 7 3 3 2 2" xfId="13443"/>
    <cellStyle name="Comma 7 3 3 2 2 2" xfId="44403"/>
    <cellStyle name="Comma 7 3 3 2 3" xfId="23363"/>
    <cellStyle name="Comma 7 3 3 2 4" xfId="31780"/>
    <cellStyle name="Comma 7 3 3 2 5" xfId="37246"/>
    <cellStyle name="Comma 7 3 3 3" xfId="6136"/>
    <cellStyle name="Comma 7 3 3 3 2" xfId="16018"/>
    <cellStyle name="Comma 7 3 3 3 2 2" xfId="46978"/>
    <cellStyle name="Comma 7 3 3 3 3" xfId="25938"/>
    <cellStyle name="Comma 7 3 3 3 4" xfId="32780"/>
    <cellStyle name="Comma 7 3 3 3 5" xfId="38246"/>
    <cellStyle name="Comma 7 3 3 4" xfId="8606"/>
    <cellStyle name="Comma 7 3 3 4 2" xfId="18488"/>
    <cellStyle name="Comma 7 3 3 4 2 2" xfId="49448"/>
    <cellStyle name="Comma 7 3 3 4 3" xfId="28408"/>
    <cellStyle name="Comma 7 3 3 4 4" xfId="33885"/>
    <cellStyle name="Comma 7 3 3 4 5" xfId="39350"/>
    <cellStyle name="Comma 7 3 3 5" xfId="11084"/>
    <cellStyle name="Comma 7 3 3 5 2" xfId="42044"/>
    <cellStyle name="Comma 7 3 3 6" xfId="21004"/>
    <cellStyle name="Comma 7 3 3 7" xfId="30778"/>
    <cellStyle name="Comma 7 3 3 8" xfId="36244"/>
    <cellStyle name="Comma 7 3 4" xfId="908"/>
    <cellStyle name="Comma 7 3 4 2" xfId="3803"/>
    <cellStyle name="Comma 7 3 4 2 2" xfId="13685"/>
    <cellStyle name="Comma 7 3 4 2 2 2" xfId="44645"/>
    <cellStyle name="Comma 7 3 4 2 3" xfId="23605"/>
    <cellStyle name="Comma 7 3 4 2 4" xfId="32022"/>
    <cellStyle name="Comma 7 3 4 2 5" xfId="37488"/>
    <cellStyle name="Comma 7 3 4 3" xfId="6137"/>
    <cellStyle name="Comma 7 3 4 3 2" xfId="16019"/>
    <cellStyle name="Comma 7 3 4 3 2 2" xfId="46979"/>
    <cellStyle name="Comma 7 3 4 3 3" xfId="25939"/>
    <cellStyle name="Comma 7 3 4 3 4" xfId="33022"/>
    <cellStyle name="Comma 7 3 4 3 5" xfId="38488"/>
    <cellStyle name="Comma 7 3 4 4" xfId="8607"/>
    <cellStyle name="Comma 7 3 4 4 2" xfId="18489"/>
    <cellStyle name="Comma 7 3 4 4 2 2" xfId="49449"/>
    <cellStyle name="Comma 7 3 4 4 3" xfId="28409"/>
    <cellStyle name="Comma 7 3 4 4 4" xfId="33886"/>
    <cellStyle name="Comma 7 3 4 4 5" xfId="39351"/>
    <cellStyle name="Comma 7 3 4 5" xfId="11085"/>
    <cellStyle name="Comma 7 3 4 5 2" xfId="42045"/>
    <cellStyle name="Comma 7 3 4 6" xfId="21005"/>
    <cellStyle name="Comma 7 3 4 7" xfId="31020"/>
    <cellStyle name="Comma 7 3 4 8" xfId="36486"/>
    <cellStyle name="Comma 7 3 5" xfId="1471"/>
    <cellStyle name="Comma 7 3 5 2" xfId="4234"/>
    <cellStyle name="Comma 7 3 5 2 2" xfId="14116"/>
    <cellStyle name="Comma 7 3 5 2 2 2" xfId="45076"/>
    <cellStyle name="Comma 7 3 5 2 3" xfId="24036"/>
    <cellStyle name="Comma 7 3 5 2 4" xfId="34449"/>
    <cellStyle name="Comma 7 3 5 2 5" xfId="39914"/>
    <cellStyle name="Comma 7 3 5 3" xfId="6700"/>
    <cellStyle name="Comma 7 3 5 3 2" xfId="16582"/>
    <cellStyle name="Comma 7 3 5 3 3" xfId="26502"/>
    <cellStyle name="Comma 7 3 5 3 4" xfId="47542"/>
    <cellStyle name="Comma 7 3 5 4" xfId="9170"/>
    <cellStyle name="Comma 7 3 5 4 2" xfId="19052"/>
    <cellStyle name="Comma 7 3 5 4 3" xfId="28972"/>
    <cellStyle name="Comma 7 3 5 4 4" xfId="50012"/>
    <cellStyle name="Comma 7 3 5 5" xfId="11648"/>
    <cellStyle name="Comma 7 3 5 5 2" xfId="42608"/>
    <cellStyle name="Comma 7 3 5 6" xfId="21568"/>
    <cellStyle name="Comma 7 3 5 7" xfId="31269"/>
    <cellStyle name="Comma 7 3 5 8" xfId="36735"/>
    <cellStyle name="Comma 7 3 6" xfId="2265"/>
    <cellStyle name="Comma 7 3 6 2" xfId="20263"/>
    <cellStyle name="Comma 7 3 6 3" xfId="32269"/>
    <cellStyle name="Comma 7 3 6 4" xfId="37735"/>
    <cellStyle name="Comma 7 3 7" xfId="2539"/>
    <cellStyle name="Comma 7 3 7 2" xfId="5007"/>
    <cellStyle name="Comma 7 3 7 2 2" xfId="14889"/>
    <cellStyle name="Comma 7 3 7 2 3" xfId="24809"/>
    <cellStyle name="Comma 7 3 7 2 4" xfId="45849"/>
    <cellStyle name="Comma 7 3 7 3" xfId="7473"/>
    <cellStyle name="Comma 7 3 7 3 2" xfId="17355"/>
    <cellStyle name="Comma 7 3 7 3 3" xfId="27275"/>
    <cellStyle name="Comma 7 3 7 3 4" xfId="48315"/>
    <cellStyle name="Comma 7 3 7 4" xfId="9943"/>
    <cellStyle name="Comma 7 3 7 4 2" xfId="19825"/>
    <cellStyle name="Comma 7 3 7 4 3" xfId="29745"/>
    <cellStyle name="Comma 7 3 7 4 4" xfId="50785"/>
    <cellStyle name="Comma 7 3 7 5" xfId="12421"/>
    <cellStyle name="Comma 7 3 7 5 2" xfId="43381"/>
    <cellStyle name="Comma 7 3 7 6" xfId="22341"/>
    <cellStyle name="Comma 7 3 7 7" xfId="35223"/>
    <cellStyle name="Comma 7 3 7 8" xfId="40687"/>
    <cellStyle name="Comma 7 3 8" xfId="3050"/>
    <cellStyle name="Comma 7 3 8 2" xfId="12932"/>
    <cellStyle name="Comma 7 3 8 2 2" xfId="43892"/>
    <cellStyle name="Comma 7 3 8 3" xfId="22852"/>
    <cellStyle name="Comma 7 3 8 4" xfId="33305"/>
    <cellStyle name="Comma 7 3 8 5" xfId="38771"/>
    <cellStyle name="Comma 7 3 9" xfId="5557"/>
    <cellStyle name="Comma 7 3 9 2" xfId="15439"/>
    <cellStyle name="Comma 7 3 9 3" xfId="25359"/>
    <cellStyle name="Comma 7 3 9 4" xfId="46399"/>
    <cellStyle name="Comma 7 4" xfId="239"/>
    <cellStyle name="Comma 7 4 10" xfId="10542"/>
    <cellStyle name="Comma 7 4 10 2" xfId="41502"/>
    <cellStyle name="Comma 7 4 11" xfId="20462"/>
    <cellStyle name="Comma 7 4 12" xfId="30304"/>
    <cellStyle name="Comma 7 4 13" xfId="35770"/>
    <cellStyle name="Comma 7 4 2" xfId="909"/>
    <cellStyle name="Comma 7 4 2 2" xfId="3361"/>
    <cellStyle name="Comma 7 4 2 2 2" xfId="13243"/>
    <cellStyle name="Comma 7 4 2 2 2 2" xfId="44203"/>
    <cellStyle name="Comma 7 4 2 2 3" xfId="23163"/>
    <cellStyle name="Comma 7 4 2 2 4" xfId="31580"/>
    <cellStyle name="Comma 7 4 2 2 5" xfId="37046"/>
    <cellStyle name="Comma 7 4 2 3" xfId="6138"/>
    <cellStyle name="Comma 7 4 2 3 2" xfId="16020"/>
    <cellStyle name="Comma 7 4 2 3 2 2" xfId="46980"/>
    <cellStyle name="Comma 7 4 2 3 3" xfId="25940"/>
    <cellStyle name="Comma 7 4 2 3 4" xfId="32580"/>
    <cellStyle name="Comma 7 4 2 3 5" xfId="38046"/>
    <cellStyle name="Comma 7 4 2 4" xfId="8608"/>
    <cellStyle name="Comma 7 4 2 4 2" xfId="18490"/>
    <cellStyle name="Comma 7 4 2 4 2 2" xfId="49450"/>
    <cellStyle name="Comma 7 4 2 4 3" xfId="28410"/>
    <cellStyle name="Comma 7 4 2 4 4" xfId="33887"/>
    <cellStyle name="Comma 7 4 2 4 5" xfId="39352"/>
    <cellStyle name="Comma 7 4 2 5" xfId="11086"/>
    <cellStyle name="Comma 7 4 2 5 2" xfId="42046"/>
    <cellStyle name="Comma 7 4 2 6" xfId="21006"/>
    <cellStyle name="Comma 7 4 2 7" xfId="30578"/>
    <cellStyle name="Comma 7 4 2 8" xfId="36044"/>
    <cellStyle name="Comma 7 4 3" xfId="910"/>
    <cellStyle name="Comma 7 4 3 2" xfId="3598"/>
    <cellStyle name="Comma 7 4 3 2 2" xfId="13480"/>
    <cellStyle name="Comma 7 4 3 2 2 2" xfId="44440"/>
    <cellStyle name="Comma 7 4 3 2 3" xfId="23400"/>
    <cellStyle name="Comma 7 4 3 2 4" xfId="31817"/>
    <cellStyle name="Comma 7 4 3 2 5" xfId="37283"/>
    <cellStyle name="Comma 7 4 3 3" xfId="6139"/>
    <cellStyle name="Comma 7 4 3 3 2" xfId="16021"/>
    <cellStyle name="Comma 7 4 3 3 2 2" xfId="46981"/>
    <cellStyle name="Comma 7 4 3 3 3" xfId="25941"/>
    <cellStyle name="Comma 7 4 3 3 4" xfId="32817"/>
    <cellStyle name="Comma 7 4 3 3 5" xfId="38283"/>
    <cellStyle name="Comma 7 4 3 4" xfId="8609"/>
    <cellStyle name="Comma 7 4 3 4 2" xfId="18491"/>
    <cellStyle name="Comma 7 4 3 4 2 2" xfId="49451"/>
    <cellStyle name="Comma 7 4 3 4 3" xfId="28411"/>
    <cellStyle name="Comma 7 4 3 4 4" xfId="33888"/>
    <cellStyle name="Comma 7 4 3 4 5" xfId="39353"/>
    <cellStyle name="Comma 7 4 3 5" xfId="11087"/>
    <cellStyle name="Comma 7 4 3 5 2" xfId="42047"/>
    <cellStyle name="Comma 7 4 3 6" xfId="21007"/>
    <cellStyle name="Comma 7 4 3 7" xfId="30815"/>
    <cellStyle name="Comma 7 4 3 8" xfId="36281"/>
    <cellStyle name="Comma 7 4 4" xfId="911"/>
    <cellStyle name="Comma 7 4 4 2" xfId="3840"/>
    <cellStyle name="Comma 7 4 4 2 2" xfId="13722"/>
    <cellStyle name="Comma 7 4 4 2 2 2" xfId="44682"/>
    <cellStyle name="Comma 7 4 4 2 3" xfId="23642"/>
    <cellStyle name="Comma 7 4 4 2 4" xfId="32059"/>
    <cellStyle name="Comma 7 4 4 2 5" xfId="37525"/>
    <cellStyle name="Comma 7 4 4 3" xfId="6140"/>
    <cellStyle name="Comma 7 4 4 3 2" xfId="16022"/>
    <cellStyle name="Comma 7 4 4 3 2 2" xfId="46982"/>
    <cellStyle name="Comma 7 4 4 3 3" xfId="25942"/>
    <cellStyle name="Comma 7 4 4 3 4" xfId="33059"/>
    <cellStyle name="Comma 7 4 4 3 5" xfId="38525"/>
    <cellStyle name="Comma 7 4 4 4" xfId="8610"/>
    <cellStyle name="Comma 7 4 4 4 2" xfId="18492"/>
    <cellStyle name="Comma 7 4 4 4 2 2" xfId="49452"/>
    <cellStyle name="Comma 7 4 4 4 3" xfId="28412"/>
    <cellStyle name="Comma 7 4 4 4 4" xfId="33889"/>
    <cellStyle name="Comma 7 4 4 4 5" xfId="39354"/>
    <cellStyle name="Comma 7 4 4 5" xfId="11088"/>
    <cellStyle name="Comma 7 4 4 5 2" xfId="42048"/>
    <cellStyle name="Comma 7 4 4 6" xfId="21008"/>
    <cellStyle name="Comma 7 4 4 7" xfId="31057"/>
    <cellStyle name="Comma 7 4 4 8" xfId="36523"/>
    <cellStyle name="Comma 7 4 5" xfId="1508"/>
    <cellStyle name="Comma 7 4 5 2" xfId="4271"/>
    <cellStyle name="Comma 7 4 5 2 2" xfId="14153"/>
    <cellStyle name="Comma 7 4 5 2 2 2" xfId="45113"/>
    <cellStyle name="Comma 7 4 5 2 3" xfId="24073"/>
    <cellStyle name="Comma 7 4 5 2 4" xfId="34486"/>
    <cellStyle name="Comma 7 4 5 2 5" xfId="39951"/>
    <cellStyle name="Comma 7 4 5 3" xfId="6737"/>
    <cellStyle name="Comma 7 4 5 3 2" xfId="16619"/>
    <cellStyle name="Comma 7 4 5 3 3" xfId="26539"/>
    <cellStyle name="Comma 7 4 5 3 4" xfId="47579"/>
    <cellStyle name="Comma 7 4 5 4" xfId="9207"/>
    <cellStyle name="Comma 7 4 5 4 2" xfId="19089"/>
    <cellStyle name="Comma 7 4 5 4 3" xfId="29009"/>
    <cellStyle name="Comma 7 4 5 4 4" xfId="50049"/>
    <cellStyle name="Comma 7 4 5 5" xfId="11685"/>
    <cellStyle name="Comma 7 4 5 5 2" xfId="42645"/>
    <cellStyle name="Comma 7 4 5 6" xfId="21605"/>
    <cellStyle name="Comma 7 4 5 7" xfId="31306"/>
    <cellStyle name="Comma 7 4 5 8" xfId="36772"/>
    <cellStyle name="Comma 7 4 6" xfId="2576"/>
    <cellStyle name="Comma 7 4 6 2" xfId="5044"/>
    <cellStyle name="Comma 7 4 6 2 2" xfId="14926"/>
    <cellStyle name="Comma 7 4 6 2 2 2" xfId="45886"/>
    <cellStyle name="Comma 7 4 6 2 3" xfId="24846"/>
    <cellStyle name="Comma 7 4 6 2 4" xfId="35260"/>
    <cellStyle name="Comma 7 4 6 2 5" xfId="40724"/>
    <cellStyle name="Comma 7 4 6 3" xfId="7510"/>
    <cellStyle name="Comma 7 4 6 3 2" xfId="17392"/>
    <cellStyle name="Comma 7 4 6 3 3" xfId="27312"/>
    <cellStyle name="Comma 7 4 6 3 4" xfId="48352"/>
    <cellStyle name="Comma 7 4 6 4" xfId="9980"/>
    <cellStyle name="Comma 7 4 6 4 2" xfId="19862"/>
    <cellStyle name="Comma 7 4 6 4 3" xfId="29782"/>
    <cellStyle name="Comma 7 4 6 4 4" xfId="50822"/>
    <cellStyle name="Comma 7 4 6 5" xfId="12458"/>
    <cellStyle name="Comma 7 4 6 5 2" xfId="43418"/>
    <cellStyle name="Comma 7 4 6 6" xfId="22378"/>
    <cellStyle name="Comma 7 4 6 7" xfId="32306"/>
    <cellStyle name="Comma 7 4 6 8" xfId="37772"/>
    <cellStyle name="Comma 7 4 7" xfId="3087"/>
    <cellStyle name="Comma 7 4 7 2" xfId="12969"/>
    <cellStyle name="Comma 7 4 7 2 2" xfId="43929"/>
    <cellStyle name="Comma 7 4 7 3" xfId="22889"/>
    <cellStyle name="Comma 7 4 7 4" xfId="33342"/>
    <cellStyle name="Comma 7 4 7 5" xfId="38808"/>
    <cellStyle name="Comma 7 4 8" xfId="5594"/>
    <cellStyle name="Comma 7 4 8 2" xfId="15476"/>
    <cellStyle name="Comma 7 4 8 3" xfId="25396"/>
    <cellStyle name="Comma 7 4 8 4" xfId="46436"/>
    <cellStyle name="Comma 7 4 9" xfId="8064"/>
    <cellStyle name="Comma 7 4 9 2" xfId="17946"/>
    <cellStyle name="Comma 7 4 9 3" xfId="27866"/>
    <cellStyle name="Comma 7 4 9 4" xfId="48906"/>
    <cellStyle name="Comma 7 5" xfId="276"/>
    <cellStyle name="Comma 7 5 10" xfId="10579"/>
    <cellStyle name="Comma 7 5 10 2" xfId="41539"/>
    <cellStyle name="Comma 7 5 11" xfId="20499"/>
    <cellStyle name="Comma 7 5 12" xfId="30341"/>
    <cellStyle name="Comma 7 5 13" xfId="35807"/>
    <cellStyle name="Comma 7 5 2" xfId="912"/>
    <cellStyle name="Comma 7 5 2 2" xfId="3398"/>
    <cellStyle name="Comma 7 5 2 2 2" xfId="13280"/>
    <cellStyle name="Comma 7 5 2 2 2 2" xfId="44240"/>
    <cellStyle name="Comma 7 5 2 2 3" xfId="23200"/>
    <cellStyle name="Comma 7 5 2 2 4" xfId="31617"/>
    <cellStyle name="Comma 7 5 2 2 5" xfId="37083"/>
    <cellStyle name="Comma 7 5 2 3" xfId="6141"/>
    <cellStyle name="Comma 7 5 2 3 2" xfId="16023"/>
    <cellStyle name="Comma 7 5 2 3 2 2" xfId="46983"/>
    <cellStyle name="Comma 7 5 2 3 3" xfId="25943"/>
    <cellStyle name="Comma 7 5 2 3 4" xfId="32617"/>
    <cellStyle name="Comma 7 5 2 3 5" xfId="38083"/>
    <cellStyle name="Comma 7 5 2 4" xfId="8611"/>
    <cellStyle name="Comma 7 5 2 4 2" xfId="18493"/>
    <cellStyle name="Comma 7 5 2 4 2 2" xfId="49453"/>
    <cellStyle name="Comma 7 5 2 4 3" xfId="28413"/>
    <cellStyle name="Comma 7 5 2 4 4" xfId="33890"/>
    <cellStyle name="Comma 7 5 2 4 5" xfId="39355"/>
    <cellStyle name="Comma 7 5 2 5" xfId="11089"/>
    <cellStyle name="Comma 7 5 2 5 2" xfId="42049"/>
    <cellStyle name="Comma 7 5 2 6" xfId="21009"/>
    <cellStyle name="Comma 7 5 2 7" xfId="30615"/>
    <cellStyle name="Comma 7 5 2 8" xfId="36081"/>
    <cellStyle name="Comma 7 5 3" xfId="913"/>
    <cellStyle name="Comma 7 5 3 2" xfId="3635"/>
    <cellStyle name="Comma 7 5 3 2 2" xfId="13517"/>
    <cellStyle name="Comma 7 5 3 2 2 2" xfId="44477"/>
    <cellStyle name="Comma 7 5 3 2 3" xfId="23437"/>
    <cellStyle name="Comma 7 5 3 2 4" xfId="31854"/>
    <cellStyle name="Comma 7 5 3 2 5" xfId="37320"/>
    <cellStyle name="Comma 7 5 3 3" xfId="6142"/>
    <cellStyle name="Comma 7 5 3 3 2" xfId="16024"/>
    <cellStyle name="Comma 7 5 3 3 2 2" xfId="46984"/>
    <cellStyle name="Comma 7 5 3 3 3" xfId="25944"/>
    <cellStyle name="Comma 7 5 3 3 4" xfId="32854"/>
    <cellStyle name="Comma 7 5 3 3 5" xfId="38320"/>
    <cellStyle name="Comma 7 5 3 4" xfId="8612"/>
    <cellStyle name="Comma 7 5 3 4 2" xfId="18494"/>
    <cellStyle name="Comma 7 5 3 4 2 2" xfId="49454"/>
    <cellStyle name="Comma 7 5 3 4 3" xfId="28414"/>
    <cellStyle name="Comma 7 5 3 4 4" xfId="33891"/>
    <cellStyle name="Comma 7 5 3 4 5" xfId="39356"/>
    <cellStyle name="Comma 7 5 3 5" xfId="11090"/>
    <cellStyle name="Comma 7 5 3 5 2" xfId="42050"/>
    <cellStyle name="Comma 7 5 3 6" xfId="21010"/>
    <cellStyle name="Comma 7 5 3 7" xfId="30852"/>
    <cellStyle name="Comma 7 5 3 8" xfId="36318"/>
    <cellStyle name="Comma 7 5 4" xfId="914"/>
    <cellStyle name="Comma 7 5 4 2" xfId="3877"/>
    <cellStyle name="Comma 7 5 4 2 2" xfId="13759"/>
    <cellStyle name="Comma 7 5 4 2 2 2" xfId="44719"/>
    <cellStyle name="Comma 7 5 4 2 3" xfId="23679"/>
    <cellStyle name="Comma 7 5 4 2 4" xfId="32096"/>
    <cellStyle name="Comma 7 5 4 2 5" xfId="37562"/>
    <cellStyle name="Comma 7 5 4 3" xfId="6143"/>
    <cellStyle name="Comma 7 5 4 3 2" xfId="16025"/>
    <cellStyle name="Comma 7 5 4 3 2 2" xfId="46985"/>
    <cellStyle name="Comma 7 5 4 3 3" xfId="25945"/>
    <cellStyle name="Comma 7 5 4 3 4" xfId="33096"/>
    <cellStyle name="Comma 7 5 4 3 5" xfId="38562"/>
    <cellStyle name="Comma 7 5 4 4" xfId="8613"/>
    <cellStyle name="Comma 7 5 4 4 2" xfId="18495"/>
    <cellStyle name="Comma 7 5 4 4 2 2" xfId="49455"/>
    <cellStyle name="Comma 7 5 4 4 3" xfId="28415"/>
    <cellStyle name="Comma 7 5 4 4 4" xfId="33892"/>
    <cellStyle name="Comma 7 5 4 4 5" xfId="39357"/>
    <cellStyle name="Comma 7 5 4 5" xfId="11091"/>
    <cellStyle name="Comma 7 5 4 5 2" xfId="42051"/>
    <cellStyle name="Comma 7 5 4 6" xfId="21011"/>
    <cellStyle name="Comma 7 5 4 7" xfId="31094"/>
    <cellStyle name="Comma 7 5 4 8" xfId="36560"/>
    <cellStyle name="Comma 7 5 5" xfId="1545"/>
    <cellStyle name="Comma 7 5 5 2" xfId="4308"/>
    <cellStyle name="Comma 7 5 5 2 2" xfId="14190"/>
    <cellStyle name="Comma 7 5 5 2 2 2" xfId="45150"/>
    <cellStyle name="Comma 7 5 5 2 3" xfId="24110"/>
    <cellStyle name="Comma 7 5 5 2 4" xfId="34523"/>
    <cellStyle name="Comma 7 5 5 2 5" xfId="39988"/>
    <cellStyle name="Comma 7 5 5 3" xfId="6774"/>
    <cellStyle name="Comma 7 5 5 3 2" xfId="16656"/>
    <cellStyle name="Comma 7 5 5 3 3" xfId="26576"/>
    <cellStyle name="Comma 7 5 5 3 4" xfId="47616"/>
    <cellStyle name="Comma 7 5 5 4" xfId="9244"/>
    <cellStyle name="Comma 7 5 5 4 2" xfId="19126"/>
    <cellStyle name="Comma 7 5 5 4 3" xfId="29046"/>
    <cellStyle name="Comma 7 5 5 4 4" xfId="50086"/>
    <cellStyle name="Comma 7 5 5 5" xfId="11722"/>
    <cellStyle name="Comma 7 5 5 5 2" xfId="42682"/>
    <cellStyle name="Comma 7 5 5 6" xfId="21642"/>
    <cellStyle name="Comma 7 5 5 7" xfId="31343"/>
    <cellStyle name="Comma 7 5 5 8" xfId="36809"/>
    <cellStyle name="Comma 7 5 6" xfId="2613"/>
    <cellStyle name="Comma 7 5 6 2" xfId="5081"/>
    <cellStyle name="Comma 7 5 6 2 2" xfId="14963"/>
    <cellStyle name="Comma 7 5 6 2 2 2" xfId="45923"/>
    <cellStyle name="Comma 7 5 6 2 3" xfId="24883"/>
    <cellStyle name="Comma 7 5 6 2 4" xfId="35297"/>
    <cellStyle name="Comma 7 5 6 2 5" xfId="40761"/>
    <cellStyle name="Comma 7 5 6 3" xfId="7547"/>
    <cellStyle name="Comma 7 5 6 3 2" xfId="17429"/>
    <cellStyle name="Comma 7 5 6 3 3" xfId="27349"/>
    <cellStyle name="Comma 7 5 6 3 4" xfId="48389"/>
    <cellStyle name="Comma 7 5 6 4" xfId="10017"/>
    <cellStyle name="Comma 7 5 6 4 2" xfId="19899"/>
    <cellStyle name="Comma 7 5 6 4 3" xfId="29819"/>
    <cellStyle name="Comma 7 5 6 4 4" xfId="50859"/>
    <cellStyle name="Comma 7 5 6 5" xfId="12495"/>
    <cellStyle name="Comma 7 5 6 5 2" xfId="43455"/>
    <cellStyle name="Comma 7 5 6 6" xfId="22415"/>
    <cellStyle name="Comma 7 5 6 7" xfId="32343"/>
    <cellStyle name="Comma 7 5 6 8" xfId="37809"/>
    <cellStyle name="Comma 7 5 7" xfId="3124"/>
    <cellStyle name="Comma 7 5 7 2" xfId="13006"/>
    <cellStyle name="Comma 7 5 7 2 2" xfId="43966"/>
    <cellStyle name="Comma 7 5 7 3" xfId="22926"/>
    <cellStyle name="Comma 7 5 7 4" xfId="33379"/>
    <cellStyle name="Comma 7 5 7 5" xfId="38845"/>
    <cellStyle name="Comma 7 5 8" xfId="5631"/>
    <cellStyle name="Comma 7 5 8 2" xfId="15513"/>
    <cellStyle name="Comma 7 5 8 3" xfId="25433"/>
    <cellStyle name="Comma 7 5 8 4" xfId="46473"/>
    <cellStyle name="Comma 7 5 9" xfId="8101"/>
    <cellStyle name="Comma 7 5 9 2" xfId="17983"/>
    <cellStyle name="Comma 7 5 9 3" xfId="27903"/>
    <cellStyle name="Comma 7 5 9 4" xfId="48943"/>
    <cellStyle name="Comma 7 6" xfId="316"/>
    <cellStyle name="Comma 7 6 10" xfId="10619"/>
    <cellStyle name="Comma 7 6 10 2" xfId="41579"/>
    <cellStyle name="Comma 7 6 11" xfId="20539"/>
    <cellStyle name="Comma 7 6 12" xfId="30381"/>
    <cellStyle name="Comma 7 6 13" xfId="35847"/>
    <cellStyle name="Comma 7 6 2" xfId="915"/>
    <cellStyle name="Comma 7 6 2 2" xfId="3438"/>
    <cellStyle name="Comma 7 6 2 2 2" xfId="13320"/>
    <cellStyle name="Comma 7 6 2 2 2 2" xfId="44280"/>
    <cellStyle name="Comma 7 6 2 2 3" xfId="23240"/>
    <cellStyle name="Comma 7 6 2 2 4" xfId="31657"/>
    <cellStyle name="Comma 7 6 2 2 5" xfId="37123"/>
    <cellStyle name="Comma 7 6 2 3" xfId="6144"/>
    <cellStyle name="Comma 7 6 2 3 2" xfId="16026"/>
    <cellStyle name="Comma 7 6 2 3 2 2" xfId="46986"/>
    <cellStyle name="Comma 7 6 2 3 3" xfId="25946"/>
    <cellStyle name="Comma 7 6 2 3 4" xfId="32657"/>
    <cellStyle name="Comma 7 6 2 3 5" xfId="38123"/>
    <cellStyle name="Comma 7 6 2 4" xfId="8614"/>
    <cellStyle name="Comma 7 6 2 4 2" xfId="18496"/>
    <cellStyle name="Comma 7 6 2 4 2 2" xfId="49456"/>
    <cellStyle name="Comma 7 6 2 4 3" xfId="28416"/>
    <cellStyle name="Comma 7 6 2 4 4" xfId="33893"/>
    <cellStyle name="Comma 7 6 2 4 5" xfId="39358"/>
    <cellStyle name="Comma 7 6 2 5" xfId="11092"/>
    <cellStyle name="Comma 7 6 2 5 2" xfId="42052"/>
    <cellStyle name="Comma 7 6 2 6" xfId="21012"/>
    <cellStyle name="Comma 7 6 2 7" xfId="30655"/>
    <cellStyle name="Comma 7 6 2 8" xfId="36121"/>
    <cellStyle name="Comma 7 6 3" xfId="916"/>
    <cellStyle name="Comma 7 6 3 2" xfId="3675"/>
    <cellStyle name="Comma 7 6 3 2 2" xfId="13557"/>
    <cellStyle name="Comma 7 6 3 2 2 2" xfId="44517"/>
    <cellStyle name="Comma 7 6 3 2 3" xfId="23477"/>
    <cellStyle name="Comma 7 6 3 2 4" xfId="31894"/>
    <cellStyle name="Comma 7 6 3 2 5" xfId="37360"/>
    <cellStyle name="Comma 7 6 3 3" xfId="6145"/>
    <cellStyle name="Comma 7 6 3 3 2" xfId="16027"/>
    <cellStyle name="Comma 7 6 3 3 2 2" xfId="46987"/>
    <cellStyle name="Comma 7 6 3 3 3" xfId="25947"/>
    <cellStyle name="Comma 7 6 3 3 4" xfId="32894"/>
    <cellStyle name="Comma 7 6 3 3 5" xfId="38360"/>
    <cellStyle name="Comma 7 6 3 4" xfId="8615"/>
    <cellStyle name="Comma 7 6 3 4 2" xfId="18497"/>
    <cellStyle name="Comma 7 6 3 4 2 2" xfId="49457"/>
    <cellStyle name="Comma 7 6 3 4 3" xfId="28417"/>
    <cellStyle name="Comma 7 6 3 4 4" xfId="33894"/>
    <cellStyle name="Comma 7 6 3 4 5" xfId="39359"/>
    <cellStyle name="Comma 7 6 3 5" xfId="11093"/>
    <cellStyle name="Comma 7 6 3 5 2" xfId="42053"/>
    <cellStyle name="Comma 7 6 3 6" xfId="21013"/>
    <cellStyle name="Comma 7 6 3 7" xfId="30892"/>
    <cellStyle name="Comma 7 6 3 8" xfId="36358"/>
    <cellStyle name="Comma 7 6 4" xfId="917"/>
    <cellStyle name="Comma 7 6 4 2" xfId="3917"/>
    <cellStyle name="Comma 7 6 4 2 2" xfId="13799"/>
    <cellStyle name="Comma 7 6 4 2 2 2" xfId="44759"/>
    <cellStyle name="Comma 7 6 4 2 3" xfId="23719"/>
    <cellStyle name="Comma 7 6 4 2 4" xfId="32136"/>
    <cellStyle name="Comma 7 6 4 2 5" xfId="37602"/>
    <cellStyle name="Comma 7 6 4 3" xfId="6146"/>
    <cellStyle name="Comma 7 6 4 3 2" xfId="16028"/>
    <cellStyle name="Comma 7 6 4 3 2 2" xfId="46988"/>
    <cellStyle name="Comma 7 6 4 3 3" xfId="25948"/>
    <cellStyle name="Comma 7 6 4 3 4" xfId="33136"/>
    <cellStyle name="Comma 7 6 4 3 5" xfId="38602"/>
    <cellStyle name="Comma 7 6 4 4" xfId="8616"/>
    <cellStyle name="Comma 7 6 4 4 2" xfId="18498"/>
    <cellStyle name="Comma 7 6 4 4 2 2" xfId="49458"/>
    <cellStyle name="Comma 7 6 4 4 3" xfId="28418"/>
    <cellStyle name="Comma 7 6 4 4 4" xfId="33895"/>
    <cellStyle name="Comma 7 6 4 4 5" xfId="39360"/>
    <cellStyle name="Comma 7 6 4 5" xfId="11094"/>
    <cellStyle name="Comma 7 6 4 5 2" xfId="42054"/>
    <cellStyle name="Comma 7 6 4 6" xfId="21014"/>
    <cellStyle name="Comma 7 6 4 7" xfId="31134"/>
    <cellStyle name="Comma 7 6 4 8" xfId="36600"/>
    <cellStyle name="Comma 7 6 5" xfId="1585"/>
    <cellStyle name="Comma 7 6 5 2" xfId="4348"/>
    <cellStyle name="Comma 7 6 5 2 2" xfId="14230"/>
    <cellStyle name="Comma 7 6 5 2 2 2" xfId="45190"/>
    <cellStyle name="Comma 7 6 5 2 3" xfId="24150"/>
    <cellStyle name="Comma 7 6 5 2 4" xfId="34563"/>
    <cellStyle name="Comma 7 6 5 2 5" xfId="40028"/>
    <cellStyle name="Comma 7 6 5 3" xfId="6814"/>
    <cellStyle name="Comma 7 6 5 3 2" xfId="16696"/>
    <cellStyle name="Comma 7 6 5 3 3" xfId="26616"/>
    <cellStyle name="Comma 7 6 5 3 4" xfId="47656"/>
    <cellStyle name="Comma 7 6 5 4" xfId="9284"/>
    <cellStyle name="Comma 7 6 5 4 2" xfId="19166"/>
    <cellStyle name="Comma 7 6 5 4 3" xfId="29086"/>
    <cellStyle name="Comma 7 6 5 4 4" xfId="50126"/>
    <cellStyle name="Comma 7 6 5 5" xfId="11762"/>
    <cellStyle name="Comma 7 6 5 5 2" xfId="42722"/>
    <cellStyle name="Comma 7 6 5 6" xfId="21682"/>
    <cellStyle name="Comma 7 6 5 7" xfId="31383"/>
    <cellStyle name="Comma 7 6 5 8" xfId="36849"/>
    <cellStyle name="Comma 7 6 6" xfId="2653"/>
    <cellStyle name="Comma 7 6 6 2" xfId="5121"/>
    <cellStyle name="Comma 7 6 6 2 2" xfId="15003"/>
    <cellStyle name="Comma 7 6 6 2 2 2" xfId="45963"/>
    <cellStyle name="Comma 7 6 6 2 3" xfId="24923"/>
    <cellStyle name="Comma 7 6 6 2 4" xfId="35337"/>
    <cellStyle name="Comma 7 6 6 2 5" xfId="40801"/>
    <cellStyle name="Comma 7 6 6 3" xfId="7587"/>
    <cellStyle name="Comma 7 6 6 3 2" xfId="17469"/>
    <cellStyle name="Comma 7 6 6 3 3" xfId="27389"/>
    <cellStyle name="Comma 7 6 6 3 4" xfId="48429"/>
    <cellStyle name="Comma 7 6 6 4" xfId="10057"/>
    <cellStyle name="Comma 7 6 6 4 2" xfId="19939"/>
    <cellStyle name="Comma 7 6 6 4 3" xfId="29859"/>
    <cellStyle name="Comma 7 6 6 4 4" xfId="50899"/>
    <cellStyle name="Comma 7 6 6 5" xfId="12535"/>
    <cellStyle name="Comma 7 6 6 5 2" xfId="43495"/>
    <cellStyle name="Comma 7 6 6 6" xfId="22455"/>
    <cellStyle name="Comma 7 6 6 7" xfId="32383"/>
    <cellStyle name="Comma 7 6 6 8" xfId="37849"/>
    <cellStyle name="Comma 7 6 7" xfId="3164"/>
    <cellStyle name="Comma 7 6 7 2" xfId="13046"/>
    <cellStyle name="Comma 7 6 7 2 2" xfId="44006"/>
    <cellStyle name="Comma 7 6 7 3" xfId="22966"/>
    <cellStyle name="Comma 7 6 7 4" xfId="33419"/>
    <cellStyle name="Comma 7 6 7 5" xfId="38885"/>
    <cellStyle name="Comma 7 6 8" xfId="5671"/>
    <cellStyle name="Comma 7 6 8 2" xfId="15553"/>
    <cellStyle name="Comma 7 6 8 3" xfId="25473"/>
    <cellStyle name="Comma 7 6 8 4" xfId="46513"/>
    <cellStyle name="Comma 7 6 9" xfId="8141"/>
    <cellStyle name="Comma 7 6 9 2" xfId="18023"/>
    <cellStyle name="Comma 7 6 9 3" xfId="27943"/>
    <cellStyle name="Comma 7 6 9 4" xfId="48983"/>
    <cellStyle name="Comma 7 7" xfId="96"/>
    <cellStyle name="Comma 7 7 10" xfId="35884"/>
    <cellStyle name="Comma 7 7 2" xfId="1385"/>
    <cellStyle name="Comma 7 7 2 2" xfId="4148"/>
    <cellStyle name="Comma 7 7 2 2 2" xfId="14030"/>
    <cellStyle name="Comma 7 7 2 2 2 2" xfId="44990"/>
    <cellStyle name="Comma 7 7 2 2 3" xfId="23950"/>
    <cellStyle name="Comma 7 7 2 2 4" xfId="34363"/>
    <cellStyle name="Comma 7 7 2 2 5" xfId="39828"/>
    <cellStyle name="Comma 7 7 2 3" xfId="6614"/>
    <cellStyle name="Comma 7 7 2 3 2" xfId="16496"/>
    <cellStyle name="Comma 7 7 2 3 3" xfId="26416"/>
    <cellStyle name="Comma 7 7 2 3 4" xfId="47456"/>
    <cellStyle name="Comma 7 7 2 4" xfId="9084"/>
    <cellStyle name="Comma 7 7 2 4 2" xfId="18966"/>
    <cellStyle name="Comma 7 7 2 4 3" xfId="28886"/>
    <cellStyle name="Comma 7 7 2 4 4" xfId="49926"/>
    <cellStyle name="Comma 7 7 2 5" xfId="11562"/>
    <cellStyle name="Comma 7 7 2 5 2" xfId="42522"/>
    <cellStyle name="Comma 7 7 2 6" xfId="21482"/>
    <cellStyle name="Comma 7 7 2 7" xfId="31420"/>
    <cellStyle name="Comma 7 7 2 8" xfId="36886"/>
    <cellStyle name="Comma 7 7 3" xfId="2453"/>
    <cellStyle name="Comma 7 7 3 2" xfId="4921"/>
    <cellStyle name="Comma 7 7 3 2 2" xfId="14803"/>
    <cellStyle name="Comma 7 7 3 2 2 2" xfId="45763"/>
    <cellStyle name="Comma 7 7 3 2 3" xfId="24723"/>
    <cellStyle name="Comma 7 7 3 2 4" xfId="35137"/>
    <cellStyle name="Comma 7 7 3 2 5" xfId="40601"/>
    <cellStyle name="Comma 7 7 3 3" xfId="7387"/>
    <cellStyle name="Comma 7 7 3 3 2" xfId="17269"/>
    <cellStyle name="Comma 7 7 3 3 3" xfId="27189"/>
    <cellStyle name="Comma 7 7 3 3 4" xfId="48229"/>
    <cellStyle name="Comma 7 7 3 4" xfId="9857"/>
    <cellStyle name="Comma 7 7 3 4 2" xfId="19739"/>
    <cellStyle name="Comma 7 7 3 4 3" xfId="29659"/>
    <cellStyle name="Comma 7 7 3 4 4" xfId="50699"/>
    <cellStyle name="Comma 7 7 3 5" xfId="12335"/>
    <cellStyle name="Comma 7 7 3 5 2" xfId="43295"/>
    <cellStyle name="Comma 7 7 3 6" xfId="22255"/>
    <cellStyle name="Comma 7 7 3 7" xfId="32420"/>
    <cellStyle name="Comma 7 7 3 8" xfId="37886"/>
    <cellStyle name="Comma 7 7 4" xfId="3201"/>
    <cellStyle name="Comma 7 7 4 2" xfId="13083"/>
    <cellStyle name="Comma 7 7 4 2 2" xfId="44043"/>
    <cellStyle name="Comma 7 7 4 3" xfId="23003"/>
    <cellStyle name="Comma 7 7 4 4" xfId="33219"/>
    <cellStyle name="Comma 7 7 4 5" xfId="38685"/>
    <cellStyle name="Comma 7 7 5" xfId="5471"/>
    <cellStyle name="Comma 7 7 5 2" xfId="15353"/>
    <cellStyle name="Comma 7 7 5 3" xfId="25273"/>
    <cellStyle name="Comma 7 7 5 4" xfId="46313"/>
    <cellStyle name="Comma 7 7 6" xfId="7941"/>
    <cellStyle name="Comma 7 7 6 2" xfId="17823"/>
    <cellStyle name="Comma 7 7 6 3" xfId="27743"/>
    <cellStyle name="Comma 7 7 6 4" xfId="48783"/>
    <cellStyle name="Comma 7 7 7" xfId="10419"/>
    <cellStyle name="Comma 7 7 7 2" xfId="41379"/>
    <cellStyle name="Comma 7 7 8" xfId="20339"/>
    <cellStyle name="Comma 7 7 9" xfId="30418"/>
    <cellStyle name="Comma 7 8" xfId="353"/>
    <cellStyle name="Comma 7 8 10" xfId="35923"/>
    <cellStyle name="Comma 7 8 2" xfId="1622"/>
    <cellStyle name="Comma 7 8 2 2" xfId="4385"/>
    <cellStyle name="Comma 7 8 2 2 2" xfId="14267"/>
    <cellStyle name="Comma 7 8 2 2 2 2" xfId="45227"/>
    <cellStyle name="Comma 7 8 2 2 3" xfId="24187"/>
    <cellStyle name="Comma 7 8 2 2 4" xfId="34600"/>
    <cellStyle name="Comma 7 8 2 2 5" xfId="40065"/>
    <cellStyle name="Comma 7 8 2 3" xfId="6851"/>
    <cellStyle name="Comma 7 8 2 3 2" xfId="16733"/>
    <cellStyle name="Comma 7 8 2 3 3" xfId="26653"/>
    <cellStyle name="Comma 7 8 2 3 4" xfId="47693"/>
    <cellStyle name="Comma 7 8 2 4" xfId="9321"/>
    <cellStyle name="Comma 7 8 2 4 2" xfId="19203"/>
    <cellStyle name="Comma 7 8 2 4 3" xfId="29123"/>
    <cellStyle name="Comma 7 8 2 4 4" xfId="50163"/>
    <cellStyle name="Comma 7 8 2 5" xfId="11799"/>
    <cellStyle name="Comma 7 8 2 5 2" xfId="42759"/>
    <cellStyle name="Comma 7 8 2 6" xfId="21719"/>
    <cellStyle name="Comma 7 8 2 7" xfId="31459"/>
    <cellStyle name="Comma 7 8 2 8" xfId="36925"/>
    <cellStyle name="Comma 7 8 3" xfId="2690"/>
    <cellStyle name="Comma 7 8 3 2" xfId="5158"/>
    <cellStyle name="Comma 7 8 3 2 2" xfId="15040"/>
    <cellStyle name="Comma 7 8 3 2 2 2" xfId="46000"/>
    <cellStyle name="Comma 7 8 3 2 3" xfId="24960"/>
    <cellStyle name="Comma 7 8 3 2 4" xfId="35374"/>
    <cellStyle name="Comma 7 8 3 2 5" xfId="40838"/>
    <cellStyle name="Comma 7 8 3 3" xfId="7624"/>
    <cellStyle name="Comma 7 8 3 3 2" xfId="17506"/>
    <cellStyle name="Comma 7 8 3 3 3" xfId="27426"/>
    <cellStyle name="Comma 7 8 3 3 4" xfId="48466"/>
    <cellStyle name="Comma 7 8 3 4" xfId="10094"/>
    <cellStyle name="Comma 7 8 3 4 2" xfId="19976"/>
    <cellStyle name="Comma 7 8 3 4 3" xfId="29896"/>
    <cellStyle name="Comma 7 8 3 4 4" xfId="50936"/>
    <cellStyle name="Comma 7 8 3 5" xfId="12572"/>
    <cellStyle name="Comma 7 8 3 5 2" xfId="43532"/>
    <cellStyle name="Comma 7 8 3 6" xfId="22492"/>
    <cellStyle name="Comma 7 8 3 7" xfId="32459"/>
    <cellStyle name="Comma 7 8 3 8" xfId="37925"/>
    <cellStyle name="Comma 7 8 4" xfId="3240"/>
    <cellStyle name="Comma 7 8 4 2" xfId="13122"/>
    <cellStyle name="Comma 7 8 4 2 2" xfId="44082"/>
    <cellStyle name="Comma 7 8 4 3" xfId="23042"/>
    <cellStyle name="Comma 7 8 4 4" xfId="33456"/>
    <cellStyle name="Comma 7 8 4 5" xfId="38922"/>
    <cellStyle name="Comma 7 8 5" xfId="5708"/>
    <cellStyle name="Comma 7 8 5 2" xfId="15590"/>
    <cellStyle name="Comma 7 8 5 3" xfId="25510"/>
    <cellStyle name="Comma 7 8 5 4" xfId="46550"/>
    <cellStyle name="Comma 7 8 6" xfId="8178"/>
    <cellStyle name="Comma 7 8 6 2" xfId="18060"/>
    <cellStyle name="Comma 7 8 6 3" xfId="27980"/>
    <cellStyle name="Comma 7 8 6 4" xfId="49020"/>
    <cellStyle name="Comma 7 8 7" xfId="10656"/>
    <cellStyle name="Comma 7 8 7 2" xfId="41616"/>
    <cellStyle name="Comma 7 8 8" xfId="20576"/>
    <cellStyle name="Comma 7 8 9" xfId="30457"/>
    <cellStyle name="Comma 7 9" xfId="390"/>
    <cellStyle name="Comma 7 9 10" xfId="36158"/>
    <cellStyle name="Comma 7 9 2" xfId="1659"/>
    <cellStyle name="Comma 7 9 2 2" xfId="4422"/>
    <cellStyle name="Comma 7 9 2 2 2" xfId="14304"/>
    <cellStyle name="Comma 7 9 2 2 2 2" xfId="45264"/>
    <cellStyle name="Comma 7 9 2 2 3" xfId="24224"/>
    <cellStyle name="Comma 7 9 2 2 4" xfId="34637"/>
    <cellStyle name="Comma 7 9 2 2 5" xfId="40102"/>
    <cellStyle name="Comma 7 9 2 3" xfId="6888"/>
    <cellStyle name="Comma 7 9 2 3 2" xfId="16770"/>
    <cellStyle name="Comma 7 9 2 3 3" xfId="26690"/>
    <cellStyle name="Comma 7 9 2 3 4" xfId="47730"/>
    <cellStyle name="Comma 7 9 2 4" xfId="9358"/>
    <cellStyle name="Comma 7 9 2 4 2" xfId="19240"/>
    <cellStyle name="Comma 7 9 2 4 3" xfId="29160"/>
    <cellStyle name="Comma 7 9 2 4 4" xfId="50200"/>
    <cellStyle name="Comma 7 9 2 5" xfId="11836"/>
    <cellStyle name="Comma 7 9 2 5 2" xfId="42796"/>
    <cellStyle name="Comma 7 9 2 6" xfId="21756"/>
    <cellStyle name="Comma 7 9 2 7" xfId="31694"/>
    <cellStyle name="Comma 7 9 2 8" xfId="37160"/>
    <cellStyle name="Comma 7 9 3" xfId="2727"/>
    <cellStyle name="Comma 7 9 3 2" xfId="5195"/>
    <cellStyle name="Comma 7 9 3 2 2" xfId="15077"/>
    <cellStyle name="Comma 7 9 3 2 2 2" xfId="46037"/>
    <cellStyle name="Comma 7 9 3 2 3" xfId="24997"/>
    <cellStyle name="Comma 7 9 3 2 4" xfId="35411"/>
    <cellStyle name="Comma 7 9 3 2 5" xfId="40875"/>
    <cellStyle name="Comma 7 9 3 3" xfId="7661"/>
    <cellStyle name="Comma 7 9 3 3 2" xfId="17543"/>
    <cellStyle name="Comma 7 9 3 3 3" xfId="27463"/>
    <cellStyle name="Comma 7 9 3 3 4" xfId="48503"/>
    <cellStyle name="Comma 7 9 3 4" xfId="10131"/>
    <cellStyle name="Comma 7 9 3 4 2" xfId="20013"/>
    <cellStyle name="Comma 7 9 3 4 3" xfId="29933"/>
    <cellStyle name="Comma 7 9 3 4 4" xfId="50973"/>
    <cellStyle name="Comma 7 9 3 5" xfId="12609"/>
    <cellStyle name="Comma 7 9 3 5 2" xfId="43569"/>
    <cellStyle name="Comma 7 9 3 6" xfId="22529"/>
    <cellStyle name="Comma 7 9 3 7" xfId="32694"/>
    <cellStyle name="Comma 7 9 3 8" xfId="38160"/>
    <cellStyle name="Comma 7 9 4" xfId="3475"/>
    <cellStyle name="Comma 7 9 4 2" xfId="13357"/>
    <cellStyle name="Comma 7 9 4 2 2" xfId="44317"/>
    <cellStyle name="Comma 7 9 4 3" xfId="23277"/>
    <cellStyle name="Comma 7 9 4 4" xfId="33493"/>
    <cellStyle name="Comma 7 9 4 5" xfId="38959"/>
    <cellStyle name="Comma 7 9 5" xfId="5745"/>
    <cellStyle name="Comma 7 9 5 2" xfId="15627"/>
    <cellStyle name="Comma 7 9 5 3" xfId="25547"/>
    <cellStyle name="Comma 7 9 5 4" xfId="46587"/>
    <cellStyle name="Comma 7 9 6" xfId="8215"/>
    <cellStyle name="Comma 7 9 6 2" xfId="18097"/>
    <cellStyle name="Comma 7 9 6 3" xfId="28017"/>
    <cellStyle name="Comma 7 9 6 4" xfId="49057"/>
    <cellStyle name="Comma 7 9 7" xfId="10693"/>
    <cellStyle name="Comma 7 9 7 2" xfId="41653"/>
    <cellStyle name="Comma 7 9 8" xfId="20613"/>
    <cellStyle name="Comma 7 9 9" xfId="30692"/>
    <cellStyle name="Comma 8" xfId="32"/>
    <cellStyle name="Comma 8 10" xfId="430"/>
    <cellStyle name="Comma 8 10 10" xfId="36403"/>
    <cellStyle name="Comma 8 10 2" xfId="1699"/>
    <cellStyle name="Comma 8 10 2 2" xfId="4462"/>
    <cellStyle name="Comma 8 10 2 2 2" xfId="14344"/>
    <cellStyle name="Comma 8 10 2 2 2 2" xfId="45304"/>
    <cellStyle name="Comma 8 10 2 2 3" xfId="24264"/>
    <cellStyle name="Comma 8 10 2 2 4" xfId="34677"/>
    <cellStyle name="Comma 8 10 2 2 5" xfId="40142"/>
    <cellStyle name="Comma 8 10 2 3" xfId="6928"/>
    <cellStyle name="Comma 8 10 2 3 2" xfId="16810"/>
    <cellStyle name="Comma 8 10 2 3 3" xfId="26730"/>
    <cellStyle name="Comma 8 10 2 3 4" xfId="47770"/>
    <cellStyle name="Comma 8 10 2 4" xfId="9398"/>
    <cellStyle name="Comma 8 10 2 4 2" xfId="19280"/>
    <cellStyle name="Comma 8 10 2 4 3" xfId="29200"/>
    <cellStyle name="Comma 8 10 2 4 4" xfId="50240"/>
    <cellStyle name="Comma 8 10 2 5" xfId="11876"/>
    <cellStyle name="Comma 8 10 2 5 2" xfId="42836"/>
    <cellStyle name="Comma 8 10 2 6" xfId="21796"/>
    <cellStyle name="Comma 8 10 2 7" xfId="31939"/>
    <cellStyle name="Comma 8 10 2 8" xfId="37405"/>
    <cellStyle name="Comma 8 10 3" xfId="2767"/>
    <cellStyle name="Comma 8 10 3 2" xfId="5235"/>
    <cellStyle name="Comma 8 10 3 2 2" xfId="15117"/>
    <cellStyle name="Comma 8 10 3 2 2 2" xfId="46077"/>
    <cellStyle name="Comma 8 10 3 2 3" xfId="25037"/>
    <cellStyle name="Comma 8 10 3 2 4" xfId="35451"/>
    <cellStyle name="Comma 8 10 3 2 5" xfId="40915"/>
    <cellStyle name="Comma 8 10 3 3" xfId="7701"/>
    <cellStyle name="Comma 8 10 3 3 2" xfId="17583"/>
    <cellStyle name="Comma 8 10 3 3 3" xfId="27503"/>
    <cellStyle name="Comma 8 10 3 3 4" xfId="48543"/>
    <cellStyle name="Comma 8 10 3 4" xfId="10171"/>
    <cellStyle name="Comma 8 10 3 4 2" xfId="20053"/>
    <cellStyle name="Comma 8 10 3 4 3" xfId="29973"/>
    <cellStyle name="Comma 8 10 3 4 4" xfId="51013"/>
    <cellStyle name="Comma 8 10 3 5" xfId="12649"/>
    <cellStyle name="Comma 8 10 3 5 2" xfId="43609"/>
    <cellStyle name="Comma 8 10 3 6" xfId="22569"/>
    <cellStyle name="Comma 8 10 3 7" xfId="32939"/>
    <cellStyle name="Comma 8 10 3 8" xfId="38405"/>
    <cellStyle name="Comma 8 10 4" xfId="3720"/>
    <cellStyle name="Comma 8 10 4 2" xfId="13602"/>
    <cellStyle name="Comma 8 10 4 2 2" xfId="44562"/>
    <cellStyle name="Comma 8 10 4 3" xfId="23522"/>
    <cellStyle name="Comma 8 10 4 4" xfId="33533"/>
    <cellStyle name="Comma 8 10 4 5" xfId="38999"/>
    <cellStyle name="Comma 8 10 5" xfId="5785"/>
    <cellStyle name="Comma 8 10 5 2" xfId="15667"/>
    <cellStyle name="Comma 8 10 5 3" xfId="25587"/>
    <cellStyle name="Comma 8 10 5 4" xfId="46627"/>
    <cellStyle name="Comma 8 10 6" xfId="8255"/>
    <cellStyle name="Comma 8 10 6 2" xfId="18137"/>
    <cellStyle name="Comma 8 10 6 3" xfId="28057"/>
    <cellStyle name="Comma 8 10 6 4" xfId="49097"/>
    <cellStyle name="Comma 8 10 7" xfId="10733"/>
    <cellStyle name="Comma 8 10 7 2" xfId="41693"/>
    <cellStyle name="Comma 8 10 8" xfId="20653"/>
    <cellStyle name="Comma 8 10 9" xfId="30937"/>
    <cellStyle name="Comma 8 11" xfId="467"/>
    <cellStyle name="Comma 8 11 10" xfId="36652"/>
    <cellStyle name="Comma 8 11 2" xfId="1736"/>
    <cellStyle name="Comma 8 11 2 2" xfId="4499"/>
    <cellStyle name="Comma 8 11 2 2 2" xfId="14381"/>
    <cellStyle name="Comma 8 11 2 2 3" xfId="24301"/>
    <cellStyle name="Comma 8 11 2 2 4" xfId="45341"/>
    <cellStyle name="Comma 8 11 2 3" xfId="6965"/>
    <cellStyle name="Comma 8 11 2 3 2" xfId="16847"/>
    <cellStyle name="Comma 8 11 2 3 3" xfId="26767"/>
    <cellStyle name="Comma 8 11 2 3 4" xfId="47807"/>
    <cellStyle name="Comma 8 11 2 4" xfId="9435"/>
    <cellStyle name="Comma 8 11 2 4 2" xfId="19317"/>
    <cellStyle name="Comma 8 11 2 4 3" xfId="29237"/>
    <cellStyle name="Comma 8 11 2 4 4" xfId="50277"/>
    <cellStyle name="Comma 8 11 2 5" xfId="11913"/>
    <cellStyle name="Comma 8 11 2 5 2" xfId="42873"/>
    <cellStyle name="Comma 8 11 2 6" xfId="21833"/>
    <cellStyle name="Comma 8 11 2 7" xfId="34714"/>
    <cellStyle name="Comma 8 11 2 8" xfId="40179"/>
    <cellStyle name="Comma 8 11 3" xfId="2804"/>
    <cellStyle name="Comma 8 11 3 2" xfId="5272"/>
    <cellStyle name="Comma 8 11 3 2 2" xfId="15154"/>
    <cellStyle name="Comma 8 11 3 2 3" xfId="25074"/>
    <cellStyle name="Comma 8 11 3 2 4" xfId="46114"/>
    <cellStyle name="Comma 8 11 3 3" xfId="7738"/>
    <cellStyle name="Comma 8 11 3 3 2" xfId="17620"/>
    <cellStyle name="Comma 8 11 3 3 3" xfId="27540"/>
    <cellStyle name="Comma 8 11 3 3 4" xfId="48580"/>
    <cellStyle name="Comma 8 11 3 4" xfId="10208"/>
    <cellStyle name="Comma 8 11 3 4 2" xfId="20090"/>
    <cellStyle name="Comma 8 11 3 4 3" xfId="30010"/>
    <cellStyle name="Comma 8 11 3 4 4" xfId="51050"/>
    <cellStyle name="Comma 8 11 3 5" xfId="12686"/>
    <cellStyle name="Comma 8 11 3 5 2" xfId="43646"/>
    <cellStyle name="Comma 8 11 3 6" xfId="22606"/>
    <cellStyle name="Comma 8 11 3 7" xfId="35488"/>
    <cellStyle name="Comma 8 11 3 8" xfId="40952"/>
    <cellStyle name="Comma 8 11 4" xfId="3991"/>
    <cellStyle name="Comma 8 11 4 2" xfId="13873"/>
    <cellStyle name="Comma 8 11 4 2 2" xfId="44833"/>
    <cellStyle name="Comma 8 11 4 3" xfId="23793"/>
    <cellStyle name="Comma 8 11 4 4" xfId="33570"/>
    <cellStyle name="Comma 8 11 4 5" xfId="39036"/>
    <cellStyle name="Comma 8 11 5" xfId="5822"/>
    <cellStyle name="Comma 8 11 5 2" xfId="15704"/>
    <cellStyle name="Comma 8 11 5 3" xfId="25624"/>
    <cellStyle name="Comma 8 11 5 4" xfId="46664"/>
    <cellStyle name="Comma 8 11 6" xfId="8292"/>
    <cellStyle name="Comma 8 11 6 2" xfId="18174"/>
    <cellStyle name="Comma 8 11 6 3" xfId="28094"/>
    <cellStyle name="Comma 8 11 6 4" xfId="49134"/>
    <cellStyle name="Comma 8 11 7" xfId="10770"/>
    <cellStyle name="Comma 8 11 7 2" xfId="41730"/>
    <cellStyle name="Comma 8 11 8" xfId="20690"/>
    <cellStyle name="Comma 8 11 9" xfId="31186"/>
    <cellStyle name="Comma 8 12" xfId="525"/>
    <cellStyle name="Comma 8 12 10" xfId="37652"/>
    <cellStyle name="Comma 8 12 2" xfId="1779"/>
    <cellStyle name="Comma 8 12 2 2" xfId="4542"/>
    <cellStyle name="Comma 8 12 2 2 2" xfId="14424"/>
    <cellStyle name="Comma 8 12 2 2 3" xfId="24344"/>
    <cellStyle name="Comma 8 12 2 2 4" xfId="45384"/>
    <cellStyle name="Comma 8 12 2 3" xfId="7008"/>
    <cellStyle name="Comma 8 12 2 3 2" xfId="16890"/>
    <cellStyle name="Comma 8 12 2 3 3" xfId="26810"/>
    <cellStyle name="Comma 8 12 2 3 4" xfId="47850"/>
    <cellStyle name="Comma 8 12 2 4" xfId="9478"/>
    <cellStyle name="Comma 8 12 2 4 2" xfId="19360"/>
    <cellStyle name="Comma 8 12 2 4 3" xfId="29280"/>
    <cellStyle name="Comma 8 12 2 4 4" xfId="50320"/>
    <cellStyle name="Comma 8 12 2 5" xfId="11956"/>
    <cellStyle name="Comma 8 12 2 5 2" xfId="42916"/>
    <cellStyle name="Comma 8 12 2 6" xfId="21876"/>
    <cellStyle name="Comma 8 12 2 7" xfId="34757"/>
    <cellStyle name="Comma 8 12 2 8" xfId="40222"/>
    <cellStyle name="Comma 8 12 3" xfId="2847"/>
    <cellStyle name="Comma 8 12 3 2" xfId="5315"/>
    <cellStyle name="Comma 8 12 3 2 2" xfId="15197"/>
    <cellStyle name="Comma 8 12 3 2 3" xfId="25117"/>
    <cellStyle name="Comma 8 12 3 2 4" xfId="46157"/>
    <cellStyle name="Comma 8 12 3 3" xfId="7781"/>
    <cellStyle name="Comma 8 12 3 3 2" xfId="17663"/>
    <cellStyle name="Comma 8 12 3 3 3" xfId="27583"/>
    <cellStyle name="Comma 8 12 3 3 4" xfId="48623"/>
    <cellStyle name="Comma 8 12 3 4" xfId="10251"/>
    <cellStyle name="Comma 8 12 3 4 2" xfId="20133"/>
    <cellStyle name="Comma 8 12 3 4 3" xfId="30053"/>
    <cellStyle name="Comma 8 12 3 4 4" xfId="51093"/>
    <cellStyle name="Comma 8 12 3 5" xfId="12729"/>
    <cellStyle name="Comma 8 12 3 5 2" xfId="43689"/>
    <cellStyle name="Comma 8 12 3 6" xfId="22649"/>
    <cellStyle name="Comma 8 12 3 7" xfId="35531"/>
    <cellStyle name="Comma 8 12 3 8" xfId="40995"/>
    <cellStyle name="Comma 8 12 4" xfId="4057"/>
    <cellStyle name="Comma 8 12 4 2" xfId="13939"/>
    <cellStyle name="Comma 8 12 4 2 2" xfId="44899"/>
    <cellStyle name="Comma 8 12 4 3" xfId="23859"/>
    <cellStyle name="Comma 8 12 4 4" xfId="33614"/>
    <cellStyle name="Comma 8 12 4 5" xfId="39079"/>
    <cellStyle name="Comma 8 12 5" xfId="5865"/>
    <cellStyle name="Comma 8 12 5 2" xfId="15747"/>
    <cellStyle name="Comma 8 12 5 3" xfId="25667"/>
    <cellStyle name="Comma 8 12 5 4" xfId="46707"/>
    <cellStyle name="Comma 8 12 6" xfId="8335"/>
    <cellStyle name="Comma 8 12 6 2" xfId="18217"/>
    <cellStyle name="Comma 8 12 6 3" xfId="28137"/>
    <cellStyle name="Comma 8 12 6 4" xfId="49177"/>
    <cellStyle name="Comma 8 12 7" xfId="10813"/>
    <cellStyle name="Comma 8 12 7 2" xfId="41773"/>
    <cellStyle name="Comma 8 12 8" xfId="20733"/>
    <cellStyle name="Comma 8 12 9" xfId="32186"/>
    <cellStyle name="Comma 8 13" xfId="709"/>
    <cellStyle name="Comma 8 13 10" xfId="39152"/>
    <cellStyle name="Comma 8 13 2" xfId="1852"/>
    <cellStyle name="Comma 8 13 2 2" xfId="4615"/>
    <cellStyle name="Comma 8 13 2 2 2" xfId="14497"/>
    <cellStyle name="Comma 8 13 2 2 3" xfId="24417"/>
    <cellStyle name="Comma 8 13 2 2 4" xfId="45457"/>
    <cellStyle name="Comma 8 13 2 3" xfId="7081"/>
    <cellStyle name="Comma 8 13 2 3 2" xfId="16963"/>
    <cellStyle name="Comma 8 13 2 3 3" xfId="26883"/>
    <cellStyle name="Comma 8 13 2 3 4" xfId="47923"/>
    <cellStyle name="Comma 8 13 2 4" xfId="9551"/>
    <cellStyle name="Comma 8 13 2 4 2" xfId="19433"/>
    <cellStyle name="Comma 8 13 2 4 3" xfId="29353"/>
    <cellStyle name="Comma 8 13 2 4 4" xfId="50393"/>
    <cellStyle name="Comma 8 13 2 5" xfId="12029"/>
    <cellStyle name="Comma 8 13 2 5 2" xfId="42989"/>
    <cellStyle name="Comma 8 13 2 6" xfId="21949"/>
    <cellStyle name="Comma 8 13 2 7" xfId="34830"/>
    <cellStyle name="Comma 8 13 2 8" xfId="40295"/>
    <cellStyle name="Comma 8 13 3" xfId="2920"/>
    <cellStyle name="Comma 8 13 3 2" xfId="5388"/>
    <cellStyle name="Comma 8 13 3 2 2" xfId="15270"/>
    <cellStyle name="Comma 8 13 3 2 3" xfId="25190"/>
    <cellStyle name="Comma 8 13 3 2 4" xfId="46230"/>
    <cellStyle name="Comma 8 13 3 3" xfId="7854"/>
    <cellStyle name="Comma 8 13 3 3 2" xfId="17736"/>
    <cellStyle name="Comma 8 13 3 3 3" xfId="27656"/>
    <cellStyle name="Comma 8 13 3 3 4" xfId="48696"/>
    <cellStyle name="Comma 8 13 3 4" xfId="10324"/>
    <cellStyle name="Comma 8 13 3 4 2" xfId="20206"/>
    <cellStyle name="Comma 8 13 3 4 3" xfId="30126"/>
    <cellStyle name="Comma 8 13 3 4 4" xfId="51166"/>
    <cellStyle name="Comma 8 13 3 5" xfId="12802"/>
    <cellStyle name="Comma 8 13 3 5 2" xfId="43762"/>
    <cellStyle name="Comma 8 13 3 6" xfId="22722"/>
    <cellStyle name="Comma 8 13 3 7" xfId="35604"/>
    <cellStyle name="Comma 8 13 3 8" xfId="41068"/>
    <cellStyle name="Comma 8 13 4" xfId="4049"/>
    <cellStyle name="Comma 8 13 4 2" xfId="13931"/>
    <cellStyle name="Comma 8 13 4 3" xfId="23851"/>
    <cellStyle name="Comma 8 13 4 4" xfId="44891"/>
    <cellStyle name="Comma 8 13 5" xfId="5938"/>
    <cellStyle name="Comma 8 13 5 2" xfId="15820"/>
    <cellStyle name="Comma 8 13 5 3" xfId="25740"/>
    <cellStyle name="Comma 8 13 5 4" xfId="46780"/>
    <cellStyle name="Comma 8 13 6" xfId="8408"/>
    <cellStyle name="Comma 8 13 6 2" xfId="18290"/>
    <cellStyle name="Comma 8 13 6 3" xfId="28210"/>
    <cellStyle name="Comma 8 13 6 4" xfId="49250"/>
    <cellStyle name="Comma 8 13 7" xfId="10886"/>
    <cellStyle name="Comma 8 13 7 2" xfId="41846"/>
    <cellStyle name="Comma 8 13 8" xfId="20806"/>
    <cellStyle name="Comma 8 13 9" xfId="33687"/>
    <cellStyle name="Comma 8 14" xfId="1348"/>
    <cellStyle name="Comma 8 14 2" xfId="4111"/>
    <cellStyle name="Comma 8 14 2 2" xfId="13993"/>
    <cellStyle name="Comma 8 14 2 3" xfId="23913"/>
    <cellStyle name="Comma 8 14 2 4" xfId="44953"/>
    <cellStyle name="Comma 8 14 3" xfId="6577"/>
    <cellStyle name="Comma 8 14 3 2" xfId="16459"/>
    <cellStyle name="Comma 8 14 3 3" xfId="26379"/>
    <cellStyle name="Comma 8 14 3 4" xfId="47419"/>
    <cellStyle name="Comma 8 14 4" xfId="9047"/>
    <cellStyle name="Comma 8 14 4 2" xfId="18929"/>
    <cellStyle name="Comma 8 14 4 3" xfId="28849"/>
    <cellStyle name="Comma 8 14 4 4" xfId="49889"/>
    <cellStyle name="Comma 8 14 5" xfId="11525"/>
    <cellStyle name="Comma 8 14 5 2" xfId="42485"/>
    <cellStyle name="Comma 8 14 6" xfId="21445"/>
    <cellStyle name="Comma 8 14 7" xfId="34326"/>
    <cellStyle name="Comma 8 14 8" xfId="39791"/>
    <cellStyle name="Comma 8 15" xfId="2416"/>
    <cellStyle name="Comma 8 15 2" xfId="4884"/>
    <cellStyle name="Comma 8 15 2 2" xfId="14766"/>
    <cellStyle name="Comma 8 15 2 3" xfId="24686"/>
    <cellStyle name="Comma 8 15 2 4" xfId="45726"/>
    <cellStyle name="Comma 8 15 3" xfId="7350"/>
    <cellStyle name="Comma 8 15 3 2" xfId="17232"/>
    <cellStyle name="Comma 8 15 3 3" xfId="27152"/>
    <cellStyle name="Comma 8 15 3 4" xfId="48192"/>
    <cellStyle name="Comma 8 15 4" xfId="9820"/>
    <cellStyle name="Comma 8 15 4 2" xfId="19702"/>
    <cellStyle name="Comma 8 15 4 3" xfId="29622"/>
    <cellStyle name="Comma 8 15 4 4" xfId="50662"/>
    <cellStyle name="Comma 8 15 5" xfId="12298"/>
    <cellStyle name="Comma 8 15 5 2" xfId="43258"/>
    <cellStyle name="Comma 8 15 6" xfId="22218"/>
    <cellStyle name="Comma 8 15 7" xfId="35100"/>
    <cellStyle name="Comma 8 15 8" xfId="40564"/>
    <cellStyle name="Comma 8 16" xfId="2966"/>
    <cellStyle name="Comma 8 16 2" xfId="12848"/>
    <cellStyle name="Comma 8 16 2 2" xfId="43808"/>
    <cellStyle name="Comma 8 16 3" xfId="22768"/>
    <cellStyle name="Comma 8 16 4" xfId="33182"/>
    <cellStyle name="Comma 8 16 5" xfId="38648"/>
    <cellStyle name="Comma 8 17" xfId="5435"/>
    <cellStyle name="Comma 8 17 2" xfId="15317"/>
    <cellStyle name="Comma 8 17 3" xfId="25237"/>
    <cellStyle name="Comma 8 17 4" xfId="46277"/>
    <cellStyle name="Comma 8 18" xfId="7904"/>
    <cellStyle name="Comma 8 18 2" xfId="17786"/>
    <cellStyle name="Comma 8 18 3" xfId="27706"/>
    <cellStyle name="Comma 8 18 4" xfId="48746"/>
    <cellStyle name="Comma 8 19" xfId="10382"/>
    <cellStyle name="Comma 8 19 2" xfId="41342"/>
    <cellStyle name="Comma 8 2" xfId="157"/>
    <cellStyle name="Comma 8 2 10" xfId="10468"/>
    <cellStyle name="Comma 8 2 10 2" xfId="41428"/>
    <cellStyle name="Comma 8 2 11" xfId="20388"/>
    <cellStyle name="Comma 8 2 12" xfId="30230"/>
    <cellStyle name="Comma 8 2 13" xfId="35696"/>
    <cellStyle name="Comma 8 2 2" xfId="918"/>
    <cellStyle name="Comma 8 2 2 2" xfId="3287"/>
    <cellStyle name="Comma 8 2 2 2 2" xfId="13169"/>
    <cellStyle name="Comma 8 2 2 2 2 2" xfId="44129"/>
    <cellStyle name="Comma 8 2 2 2 3" xfId="23089"/>
    <cellStyle name="Comma 8 2 2 2 4" xfId="31506"/>
    <cellStyle name="Comma 8 2 2 2 5" xfId="36972"/>
    <cellStyle name="Comma 8 2 2 3" xfId="6147"/>
    <cellStyle name="Comma 8 2 2 3 2" xfId="16029"/>
    <cellStyle name="Comma 8 2 2 3 2 2" xfId="46989"/>
    <cellStyle name="Comma 8 2 2 3 3" xfId="25949"/>
    <cellStyle name="Comma 8 2 2 3 4" xfId="32506"/>
    <cellStyle name="Comma 8 2 2 3 5" xfId="37972"/>
    <cellStyle name="Comma 8 2 2 4" xfId="8617"/>
    <cellStyle name="Comma 8 2 2 4 2" xfId="18499"/>
    <cellStyle name="Comma 8 2 2 4 2 2" xfId="49459"/>
    <cellStyle name="Comma 8 2 2 4 3" xfId="28419"/>
    <cellStyle name="Comma 8 2 2 4 4" xfId="33896"/>
    <cellStyle name="Comma 8 2 2 4 5" xfId="39361"/>
    <cellStyle name="Comma 8 2 2 5" xfId="11095"/>
    <cellStyle name="Comma 8 2 2 5 2" xfId="42055"/>
    <cellStyle name="Comma 8 2 2 6" xfId="21015"/>
    <cellStyle name="Comma 8 2 2 7" xfId="30504"/>
    <cellStyle name="Comma 8 2 2 8" xfId="35970"/>
    <cellStyle name="Comma 8 2 3" xfId="919"/>
    <cellStyle name="Comma 8 2 3 2" xfId="3524"/>
    <cellStyle name="Comma 8 2 3 2 2" xfId="13406"/>
    <cellStyle name="Comma 8 2 3 2 2 2" xfId="44366"/>
    <cellStyle name="Comma 8 2 3 2 3" xfId="23326"/>
    <cellStyle name="Comma 8 2 3 2 4" xfId="31743"/>
    <cellStyle name="Comma 8 2 3 2 5" xfId="37209"/>
    <cellStyle name="Comma 8 2 3 3" xfId="6148"/>
    <cellStyle name="Comma 8 2 3 3 2" xfId="16030"/>
    <cellStyle name="Comma 8 2 3 3 2 2" xfId="46990"/>
    <cellStyle name="Comma 8 2 3 3 3" xfId="25950"/>
    <cellStyle name="Comma 8 2 3 3 4" xfId="32743"/>
    <cellStyle name="Comma 8 2 3 3 5" xfId="38209"/>
    <cellStyle name="Comma 8 2 3 4" xfId="8618"/>
    <cellStyle name="Comma 8 2 3 4 2" xfId="18500"/>
    <cellStyle name="Comma 8 2 3 4 2 2" xfId="49460"/>
    <cellStyle name="Comma 8 2 3 4 3" xfId="28420"/>
    <cellStyle name="Comma 8 2 3 4 4" xfId="33897"/>
    <cellStyle name="Comma 8 2 3 4 5" xfId="39362"/>
    <cellStyle name="Comma 8 2 3 5" xfId="11096"/>
    <cellStyle name="Comma 8 2 3 5 2" xfId="42056"/>
    <cellStyle name="Comma 8 2 3 6" xfId="21016"/>
    <cellStyle name="Comma 8 2 3 7" xfId="30741"/>
    <cellStyle name="Comma 8 2 3 8" xfId="36207"/>
    <cellStyle name="Comma 8 2 4" xfId="920"/>
    <cellStyle name="Comma 8 2 4 2" xfId="3766"/>
    <cellStyle name="Comma 8 2 4 2 2" xfId="13648"/>
    <cellStyle name="Comma 8 2 4 2 2 2" xfId="44608"/>
    <cellStyle name="Comma 8 2 4 2 3" xfId="23568"/>
    <cellStyle name="Comma 8 2 4 2 4" xfId="31985"/>
    <cellStyle name="Comma 8 2 4 2 5" xfId="37451"/>
    <cellStyle name="Comma 8 2 4 3" xfId="6149"/>
    <cellStyle name="Comma 8 2 4 3 2" xfId="16031"/>
    <cellStyle name="Comma 8 2 4 3 2 2" xfId="46991"/>
    <cellStyle name="Comma 8 2 4 3 3" xfId="25951"/>
    <cellStyle name="Comma 8 2 4 3 4" xfId="32985"/>
    <cellStyle name="Comma 8 2 4 3 5" xfId="38451"/>
    <cellStyle name="Comma 8 2 4 4" xfId="8619"/>
    <cellStyle name="Comma 8 2 4 4 2" xfId="18501"/>
    <cellStyle name="Comma 8 2 4 4 2 2" xfId="49461"/>
    <cellStyle name="Comma 8 2 4 4 3" xfId="28421"/>
    <cellStyle name="Comma 8 2 4 4 4" xfId="33898"/>
    <cellStyle name="Comma 8 2 4 4 5" xfId="39363"/>
    <cellStyle name="Comma 8 2 4 5" xfId="11097"/>
    <cellStyle name="Comma 8 2 4 5 2" xfId="42057"/>
    <cellStyle name="Comma 8 2 4 6" xfId="21017"/>
    <cellStyle name="Comma 8 2 4 7" xfId="30983"/>
    <cellStyle name="Comma 8 2 4 8" xfId="36449"/>
    <cellStyle name="Comma 8 2 5" xfId="1434"/>
    <cellStyle name="Comma 8 2 5 2" xfId="4197"/>
    <cellStyle name="Comma 8 2 5 2 2" xfId="14079"/>
    <cellStyle name="Comma 8 2 5 2 2 2" xfId="45039"/>
    <cellStyle name="Comma 8 2 5 2 3" xfId="23999"/>
    <cellStyle name="Comma 8 2 5 2 4" xfId="34412"/>
    <cellStyle name="Comma 8 2 5 2 5" xfId="39877"/>
    <cellStyle name="Comma 8 2 5 3" xfId="6663"/>
    <cellStyle name="Comma 8 2 5 3 2" xfId="16545"/>
    <cellStyle name="Comma 8 2 5 3 3" xfId="26465"/>
    <cellStyle name="Comma 8 2 5 3 4" xfId="47505"/>
    <cellStyle name="Comma 8 2 5 4" xfId="9133"/>
    <cellStyle name="Comma 8 2 5 4 2" xfId="19015"/>
    <cellStyle name="Comma 8 2 5 4 3" xfId="28935"/>
    <cellStyle name="Comma 8 2 5 4 4" xfId="49975"/>
    <cellStyle name="Comma 8 2 5 5" xfId="11611"/>
    <cellStyle name="Comma 8 2 5 5 2" xfId="42571"/>
    <cellStyle name="Comma 8 2 5 6" xfId="21531"/>
    <cellStyle name="Comma 8 2 5 7" xfId="31232"/>
    <cellStyle name="Comma 8 2 5 8" xfId="36698"/>
    <cellStyle name="Comma 8 2 6" xfId="2502"/>
    <cellStyle name="Comma 8 2 6 2" xfId="4970"/>
    <cellStyle name="Comma 8 2 6 2 2" xfId="14852"/>
    <cellStyle name="Comma 8 2 6 2 2 2" xfId="45812"/>
    <cellStyle name="Comma 8 2 6 2 3" xfId="24772"/>
    <cellStyle name="Comma 8 2 6 2 4" xfId="35186"/>
    <cellStyle name="Comma 8 2 6 2 5" xfId="40650"/>
    <cellStyle name="Comma 8 2 6 3" xfId="7436"/>
    <cellStyle name="Comma 8 2 6 3 2" xfId="17318"/>
    <cellStyle name="Comma 8 2 6 3 3" xfId="27238"/>
    <cellStyle name="Comma 8 2 6 3 4" xfId="48278"/>
    <cellStyle name="Comma 8 2 6 4" xfId="9906"/>
    <cellStyle name="Comma 8 2 6 4 2" xfId="19788"/>
    <cellStyle name="Comma 8 2 6 4 3" xfId="29708"/>
    <cellStyle name="Comma 8 2 6 4 4" xfId="50748"/>
    <cellStyle name="Comma 8 2 6 5" xfId="12384"/>
    <cellStyle name="Comma 8 2 6 5 2" xfId="43344"/>
    <cellStyle name="Comma 8 2 6 6" xfId="22304"/>
    <cellStyle name="Comma 8 2 6 7" xfId="32232"/>
    <cellStyle name="Comma 8 2 6 8" xfId="37698"/>
    <cellStyle name="Comma 8 2 7" xfId="3013"/>
    <cellStyle name="Comma 8 2 7 2" xfId="12895"/>
    <cellStyle name="Comma 8 2 7 2 2" xfId="43855"/>
    <cellStyle name="Comma 8 2 7 3" xfId="22815"/>
    <cellStyle name="Comma 8 2 7 4" xfId="33268"/>
    <cellStyle name="Comma 8 2 7 5" xfId="38734"/>
    <cellStyle name="Comma 8 2 8" xfId="5520"/>
    <cellStyle name="Comma 8 2 8 2" xfId="15402"/>
    <cellStyle name="Comma 8 2 8 3" xfId="25322"/>
    <cellStyle name="Comma 8 2 8 4" xfId="46362"/>
    <cellStyle name="Comma 8 2 9" xfId="7990"/>
    <cellStyle name="Comma 8 2 9 2" xfId="17872"/>
    <cellStyle name="Comma 8 2 9 3" xfId="27792"/>
    <cellStyle name="Comma 8 2 9 4" xfId="48832"/>
    <cellStyle name="Comma 8 20" xfId="20302"/>
    <cellStyle name="Comma 8 21" xfId="30184"/>
    <cellStyle name="Comma 8 22" xfId="35650"/>
    <cellStyle name="Comma 8 23" xfId="51439"/>
    <cellStyle name="Comma 8 24" xfId="52111"/>
    <cellStyle name="Comma 8 3" xfId="205"/>
    <cellStyle name="Comma 8 3 10" xfId="10508"/>
    <cellStyle name="Comma 8 3 10 2" xfId="41468"/>
    <cellStyle name="Comma 8 3 11" xfId="20428"/>
    <cellStyle name="Comma 8 3 12" xfId="30270"/>
    <cellStyle name="Comma 8 3 13" xfId="35736"/>
    <cellStyle name="Comma 8 3 2" xfId="921"/>
    <cellStyle name="Comma 8 3 2 2" xfId="3327"/>
    <cellStyle name="Comma 8 3 2 2 2" xfId="13209"/>
    <cellStyle name="Comma 8 3 2 2 2 2" xfId="44169"/>
    <cellStyle name="Comma 8 3 2 2 3" xfId="23129"/>
    <cellStyle name="Comma 8 3 2 2 4" xfId="31546"/>
    <cellStyle name="Comma 8 3 2 2 5" xfId="37012"/>
    <cellStyle name="Comma 8 3 2 3" xfId="6150"/>
    <cellStyle name="Comma 8 3 2 3 2" xfId="16032"/>
    <cellStyle name="Comma 8 3 2 3 2 2" xfId="46992"/>
    <cellStyle name="Comma 8 3 2 3 3" xfId="25952"/>
    <cellStyle name="Comma 8 3 2 3 4" xfId="32546"/>
    <cellStyle name="Comma 8 3 2 3 5" xfId="38012"/>
    <cellStyle name="Comma 8 3 2 4" xfId="8620"/>
    <cellStyle name="Comma 8 3 2 4 2" xfId="18502"/>
    <cellStyle name="Comma 8 3 2 4 2 2" xfId="49462"/>
    <cellStyle name="Comma 8 3 2 4 3" xfId="28422"/>
    <cellStyle name="Comma 8 3 2 4 4" xfId="33899"/>
    <cellStyle name="Comma 8 3 2 4 5" xfId="39364"/>
    <cellStyle name="Comma 8 3 2 5" xfId="11098"/>
    <cellStyle name="Comma 8 3 2 5 2" xfId="42058"/>
    <cellStyle name="Comma 8 3 2 6" xfId="21018"/>
    <cellStyle name="Comma 8 3 2 7" xfId="30544"/>
    <cellStyle name="Comma 8 3 2 8" xfId="36010"/>
    <cellStyle name="Comma 8 3 3" xfId="922"/>
    <cellStyle name="Comma 8 3 3 2" xfId="3564"/>
    <cellStyle name="Comma 8 3 3 2 2" xfId="13446"/>
    <cellStyle name="Comma 8 3 3 2 2 2" xfId="44406"/>
    <cellStyle name="Comma 8 3 3 2 3" xfId="23366"/>
    <cellStyle name="Comma 8 3 3 2 4" xfId="31783"/>
    <cellStyle name="Comma 8 3 3 2 5" xfId="37249"/>
    <cellStyle name="Comma 8 3 3 3" xfId="6151"/>
    <cellStyle name="Comma 8 3 3 3 2" xfId="16033"/>
    <cellStyle name="Comma 8 3 3 3 2 2" xfId="46993"/>
    <cellStyle name="Comma 8 3 3 3 3" xfId="25953"/>
    <cellStyle name="Comma 8 3 3 3 4" xfId="32783"/>
    <cellStyle name="Comma 8 3 3 3 5" xfId="38249"/>
    <cellStyle name="Comma 8 3 3 4" xfId="8621"/>
    <cellStyle name="Comma 8 3 3 4 2" xfId="18503"/>
    <cellStyle name="Comma 8 3 3 4 2 2" xfId="49463"/>
    <cellStyle name="Comma 8 3 3 4 3" xfId="28423"/>
    <cellStyle name="Comma 8 3 3 4 4" xfId="33900"/>
    <cellStyle name="Comma 8 3 3 4 5" xfId="39365"/>
    <cellStyle name="Comma 8 3 3 5" xfId="11099"/>
    <cellStyle name="Comma 8 3 3 5 2" xfId="42059"/>
    <cellStyle name="Comma 8 3 3 6" xfId="21019"/>
    <cellStyle name="Comma 8 3 3 7" xfId="30781"/>
    <cellStyle name="Comma 8 3 3 8" xfId="36247"/>
    <cellStyle name="Comma 8 3 4" xfId="923"/>
    <cellStyle name="Comma 8 3 4 2" xfId="3806"/>
    <cellStyle name="Comma 8 3 4 2 2" xfId="13688"/>
    <cellStyle name="Comma 8 3 4 2 2 2" xfId="44648"/>
    <cellStyle name="Comma 8 3 4 2 3" xfId="23608"/>
    <cellStyle name="Comma 8 3 4 2 4" xfId="32025"/>
    <cellStyle name="Comma 8 3 4 2 5" xfId="37491"/>
    <cellStyle name="Comma 8 3 4 3" xfId="6152"/>
    <cellStyle name="Comma 8 3 4 3 2" xfId="16034"/>
    <cellStyle name="Comma 8 3 4 3 2 2" xfId="46994"/>
    <cellStyle name="Comma 8 3 4 3 3" xfId="25954"/>
    <cellStyle name="Comma 8 3 4 3 4" xfId="33025"/>
    <cellStyle name="Comma 8 3 4 3 5" xfId="38491"/>
    <cellStyle name="Comma 8 3 4 4" xfId="8622"/>
    <cellStyle name="Comma 8 3 4 4 2" xfId="18504"/>
    <cellStyle name="Comma 8 3 4 4 2 2" xfId="49464"/>
    <cellStyle name="Comma 8 3 4 4 3" xfId="28424"/>
    <cellStyle name="Comma 8 3 4 4 4" xfId="33901"/>
    <cellStyle name="Comma 8 3 4 4 5" xfId="39366"/>
    <cellStyle name="Comma 8 3 4 5" xfId="11100"/>
    <cellStyle name="Comma 8 3 4 5 2" xfId="42060"/>
    <cellStyle name="Comma 8 3 4 6" xfId="21020"/>
    <cellStyle name="Comma 8 3 4 7" xfId="31023"/>
    <cellStyle name="Comma 8 3 4 8" xfId="36489"/>
    <cellStyle name="Comma 8 3 5" xfId="1474"/>
    <cellStyle name="Comma 8 3 5 2" xfId="4237"/>
    <cellStyle name="Comma 8 3 5 2 2" xfId="14119"/>
    <cellStyle name="Comma 8 3 5 2 2 2" xfId="45079"/>
    <cellStyle name="Comma 8 3 5 2 3" xfId="24039"/>
    <cellStyle name="Comma 8 3 5 2 4" xfId="34452"/>
    <cellStyle name="Comma 8 3 5 2 5" xfId="39917"/>
    <cellStyle name="Comma 8 3 5 3" xfId="6703"/>
    <cellStyle name="Comma 8 3 5 3 2" xfId="16585"/>
    <cellStyle name="Comma 8 3 5 3 3" xfId="26505"/>
    <cellStyle name="Comma 8 3 5 3 4" xfId="47545"/>
    <cellStyle name="Comma 8 3 5 4" xfId="9173"/>
    <cellStyle name="Comma 8 3 5 4 2" xfId="19055"/>
    <cellStyle name="Comma 8 3 5 4 3" xfId="28975"/>
    <cellStyle name="Comma 8 3 5 4 4" xfId="50015"/>
    <cellStyle name="Comma 8 3 5 5" xfId="11651"/>
    <cellStyle name="Comma 8 3 5 5 2" xfId="42611"/>
    <cellStyle name="Comma 8 3 5 6" xfId="21571"/>
    <cellStyle name="Comma 8 3 5 7" xfId="31272"/>
    <cellStyle name="Comma 8 3 5 8" xfId="36738"/>
    <cellStyle name="Comma 8 3 6" xfId="2542"/>
    <cellStyle name="Comma 8 3 6 2" xfId="5010"/>
    <cellStyle name="Comma 8 3 6 2 2" xfId="14892"/>
    <cellStyle name="Comma 8 3 6 2 2 2" xfId="45852"/>
    <cellStyle name="Comma 8 3 6 2 3" xfId="24812"/>
    <cellStyle name="Comma 8 3 6 2 4" xfId="35226"/>
    <cellStyle name="Comma 8 3 6 2 5" xfId="40690"/>
    <cellStyle name="Comma 8 3 6 3" xfId="7476"/>
    <cellStyle name="Comma 8 3 6 3 2" xfId="17358"/>
    <cellStyle name="Comma 8 3 6 3 3" xfId="27278"/>
    <cellStyle name="Comma 8 3 6 3 4" xfId="48318"/>
    <cellStyle name="Comma 8 3 6 4" xfId="9946"/>
    <cellStyle name="Comma 8 3 6 4 2" xfId="19828"/>
    <cellStyle name="Comma 8 3 6 4 3" xfId="29748"/>
    <cellStyle name="Comma 8 3 6 4 4" xfId="50788"/>
    <cellStyle name="Comma 8 3 6 5" xfId="12424"/>
    <cellStyle name="Comma 8 3 6 5 2" xfId="43384"/>
    <cellStyle name="Comma 8 3 6 6" xfId="22344"/>
    <cellStyle name="Comma 8 3 6 7" xfId="32272"/>
    <cellStyle name="Comma 8 3 6 8" xfId="37738"/>
    <cellStyle name="Comma 8 3 7" xfId="3053"/>
    <cellStyle name="Comma 8 3 7 2" xfId="12935"/>
    <cellStyle name="Comma 8 3 7 2 2" xfId="43895"/>
    <cellStyle name="Comma 8 3 7 3" xfId="22855"/>
    <cellStyle name="Comma 8 3 7 4" xfId="33308"/>
    <cellStyle name="Comma 8 3 7 5" xfId="38774"/>
    <cellStyle name="Comma 8 3 8" xfId="5560"/>
    <cellStyle name="Comma 8 3 8 2" xfId="15442"/>
    <cellStyle name="Comma 8 3 8 3" xfId="25362"/>
    <cellStyle name="Comma 8 3 8 4" xfId="46402"/>
    <cellStyle name="Comma 8 3 9" xfId="8030"/>
    <cellStyle name="Comma 8 3 9 2" xfId="17912"/>
    <cellStyle name="Comma 8 3 9 3" xfId="27832"/>
    <cellStyle name="Comma 8 3 9 4" xfId="48872"/>
    <cellStyle name="Comma 8 4" xfId="242"/>
    <cellStyle name="Comma 8 4 10" xfId="10545"/>
    <cellStyle name="Comma 8 4 10 2" xfId="41505"/>
    <cellStyle name="Comma 8 4 11" xfId="20465"/>
    <cellStyle name="Comma 8 4 12" xfId="30307"/>
    <cellStyle name="Comma 8 4 13" xfId="35773"/>
    <cellStyle name="Comma 8 4 2" xfId="924"/>
    <cellStyle name="Comma 8 4 2 2" xfId="3364"/>
    <cellStyle name="Comma 8 4 2 2 2" xfId="13246"/>
    <cellStyle name="Comma 8 4 2 2 2 2" xfId="44206"/>
    <cellStyle name="Comma 8 4 2 2 3" xfId="23166"/>
    <cellStyle name="Comma 8 4 2 2 4" xfId="31583"/>
    <cellStyle name="Comma 8 4 2 2 5" xfId="37049"/>
    <cellStyle name="Comma 8 4 2 3" xfId="6153"/>
    <cellStyle name="Comma 8 4 2 3 2" xfId="16035"/>
    <cellStyle name="Comma 8 4 2 3 2 2" xfId="46995"/>
    <cellStyle name="Comma 8 4 2 3 3" xfId="25955"/>
    <cellStyle name="Comma 8 4 2 3 4" xfId="32583"/>
    <cellStyle name="Comma 8 4 2 3 5" xfId="38049"/>
    <cellStyle name="Comma 8 4 2 4" xfId="8623"/>
    <cellStyle name="Comma 8 4 2 4 2" xfId="18505"/>
    <cellStyle name="Comma 8 4 2 4 2 2" xfId="49465"/>
    <cellStyle name="Comma 8 4 2 4 3" xfId="28425"/>
    <cellStyle name="Comma 8 4 2 4 4" xfId="33902"/>
    <cellStyle name="Comma 8 4 2 4 5" xfId="39367"/>
    <cellStyle name="Comma 8 4 2 5" xfId="11101"/>
    <cellStyle name="Comma 8 4 2 5 2" xfId="42061"/>
    <cellStyle name="Comma 8 4 2 6" xfId="21021"/>
    <cellStyle name="Comma 8 4 2 7" xfId="30581"/>
    <cellStyle name="Comma 8 4 2 8" xfId="36047"/>
    <cellStyle name="Comma 8 4 3" xfId="925"/>
    <cellStyle name="Comma 8 4 3 2" xfId="3601"/>
    <cellStyle name="Comma 8 4 3 2 2" xfId="13483"/>
    <cellStyle name="Comma 8 4 3 2 2 2" xfId="44443"/>
    <cellStyle name="Comma 8 4 3 2 3" xfId="23403"/>
    <cellStyle name="Comma 8 4 3 2 4" xfId="31820"/>
    <cellStyle name="Comma 8 4 3 2 5" xfId="37286"/>
    <cellStyle name="Comma 8 4 3 3" xfId="6154"/>
    <cellStyle name="Comma 8 4 3 3 2" xfId="16036"/>
    <cellStyle name="Comma 8 4 3 3 2 2" xfId="46996"/>
    <cellStyle name="Comma 8 4 3 3 3" xfId="25956"/>
    <cellStyle name="Comma 8 4 3 3 4" xfId="32820"/>
    <cellStyle name="Comma 8 4 3 3 5" xfId="38286"/>
    <cellStyle name="Comma 8 4 3 4" xfId="8624"/>
    <cellStyle name="Comma 8 4 3 4 2" xfId="18506"/>
    <cellStyle name="Comma 8 4 3 4 2 2" xfId="49466"/>
    <cellStyle name="Comma 8 4 3 4 3" xfId="28426"/>
    <cellStyle name="Comma 8 4 3 4 4" xfId="33903"/>
    <cellStyle name="Comma 8 4 3 4 5" xfId="39368"/>
    <cellStyle name="Comma 8 4 3 5" xfId="11102"/>
    <cellStyle name="Comma 8 4 3 5 2" xfId="42062"/>
    <cellStyle name="Comma 8 4 3 6" xfId="21022"/>
    <cellStyle name="Comma 8 4 3 7" xfId="30818"/>
    <cellStyle name="Comma 8 4 3 8" xfId="36284"/>
    <cellStyle name="Comma 8 4 4" xfId="926"/>
    <cellStyle name="Comma 8 4 4 2" xfId="3843"/>
    <cellStyle name="Comma 8 4 4 2 2" xfId="13725"/>
    <cellStyle name="Comma 8 4 4 2 2 2" xfId="44685"/>
    <cellStyle name="Comma 8 4 4 2 3" xfId="23645"/>
    <cellStyle name="Comma 8 4 4 2 4" xfId="32062"/>
    <cellStyle name="Comma 8 4 4 2 5" xfId="37528"/>
    <cellStyle name="Comma 8 4 4 3" xfId="6155"/>
    <cellStyle name="Comma 8 4 4 3 2" xfId="16037"/>
    <cellStyle name="Comma 8 4 4 3 2 2" xfId="46997"/>
    <cellStyle name="Comma 8 4 4 3 3" xfId="25957"/>
    <cellStyle name="Comma 8 4 4 3 4" xfId="33062"/>
    <cellStyle name="Comma 8 4 4 3 5" xfId="38528"/>
    <cellStyle name="Comma 8 4 4 4" xfId="8625"/>
    <cellStyle name="Comma 8 4 4 4 2" xfId="18507"/>
    <cellStyle name="Comma 8 4 4 4 2 2" xfId="49467"/>
    <cellStyle name="Comma 8 4 4 4 3" xfId="28427"/>
    <cellStyle name="Comma 8 4 4 4 4" xfId="33904"/>
    <cellStyle name="Comma 8 4 4 4 5" xfId="39369"/>
    <cellStyle name="Comma 8 4 4 5" xfId="11103"/>
    <cellStyle name="Comma 8 4 4 5 2" xfId="42063"/>
    <cellStyle name="Comma 8 4 4 6" xfId="21023"/>
    <cellStyle name="Comma 8 4 4 7" xfId="31060"/>
    <cellStyle name="Comma 8 4 4 8" xfId="36526"/>
    <cellStyle name="Comma 8 4 5" xfId="1511"/>
    <cellStyle name="Comma 8 4 5 2" xfId="4274"/>
    <cellStyle name="Comma 8 4 5 2 2" xfId="14156"/>
    <cellStyle name="Comma 8 4 5 2 2 2" xfId="45116"/>
    <cellStyle name="Comma 8 4 5 2 3" xfId="24076"/>
    <cellStyle name="Comma 8 4 5 2 4" xfId="34489"/>
    <cellStyle name="Comma 8 4 5 2 5" xfId="39954"/>
    <cellStyle name="Comma 8 4 5 3" xfId="6740"/>
    <cellStyle name="Comma 8 4 5 3 2" xfId="16622"/>
    <cellStyle name="Comma 8 4 5 3 3" xfId="26542"/>
    <cellStyle name="Comma 8 4 5 3 4" xfId="47582"/>
    <cellStyle name="Comma 8 4 5 4" xfId="9210"/>
    <cellStyle name="Comma 8 4 5 4 2" xfId="19092"/>
    <cellStyle name="Comma 8 4 5 4 3" xfId="29012"/>
    <cellStyle name="Comma 8 4 5 4 4" xfId="50052"/>
    <cellStyle name="Comma 8 4 5 5" xfId="11688"/>
    <cellStyle name="Comma 8 4 5 5 2" xfId="42648"/>
    <cellStyle name="Comma 8 4 5 6" xfId="21608"/>
    <cellStyle name="Comma 8 4 5 7" xfId="31309"/>
    <cellStyle name="Comma 8 4 5 8" xfId="36775"/>
    <cellStyle name="Comma 8 4 6" xfId="2579"/>
    <cellStyle name="Comma 8 4 6 2" xfId="5047"/>
    <cellStyle name="Comma 8 4 6 2 2" xfId="14929"/>
    <cellStyle name="Comma 8 4 6 2 2 2" xfId="45889"/>
    <cellStyle name="Comma 8 4 6 2 3" xfId="24849"/>
    <cellStyle name="Comma 8 4 6 2 4" xfId="35263"/>
    <cellStyle name="Comma 8 4 6 2 5" xfId="40727"/>
    <cellStyle name="Comma 8 4 6 3" xfId="7513"/>
    <cellStyle name="Comma 8 4 6 3 2" xfId="17395"/>
    <cellStyle name="Comma 8 4 6 3 3" xfId="27315"/>
    <cellStyle name="Comma 8 4 6 3 4" xfId="48355"/>
    <cellStyle name="Comma 8 4 6 4" xfId="9983"/>
    <cellStyle name="Comma 8 4 6 4 2" xfId="19865"/>
    <cellStyle name="Comma 8 4 6 4 3" xfId="29785"/>
    <cellStyle name="Comma 8 4 6 4 4" xfId="50825"/>
    <cellStyle name="Comma 8 4 6 5" xfId="12461"/>
    <cellStyle name="Comma 8 4 6 5 2" xfId="43421"/>
    <cellStyle name="Comma 8 4 6 6" xfId="22381"/>
    <cellStyle name="Comma 8 4 6 7" xfId="32309"/>
    <cellStyle name="Comma 8 4 6 8" xfId="37775"/>
    <cellStyle name="Comma 8 4 7" xfId="3090"/>
    <cellStyle name="Comma 8 4 7 2" xfId="12972"/>
    <cellStyle name="Comma 8 4 7 2 2" xfId="43932"/>
    <cellStyle name="Comma 8 4 7 3" xfId="22892"/>
    <cellStyle name="Comma 8 4 7 4" xfId="33345"/>
    <cellStyle name="Comma 8 4 7 5" xfId="38811"/>
    <cellStyle name="Comma 8 4 8" xfId="5597"/>
    <cellStyle name="Comma 8 4 8 2" xfId="15479"/>
    <cellStyle name="Comma 8 4 8 3" xfId="25399"/>
    <cellStyle name="Comma 8 4 8 4" xfId="46439"/>
    <cellStyle name="Comma 8 4 9" xfId="8067"/>
    <cellStyle name="Comma 8 4 9 2" xfId="17949"/>
    <cellStyle name="Comma 8 4 9 3" xfId="27869"/>
    <cellStyle name="Comma 8 4 9 4" xfId="48909"/>
    <cellStyle name="Comma 8 5" xfId="279"/>
    <cellStyle name="Comma 8 5 10" xfId="10582"/>
    <cellStyle name="Comma 8 5 10 2" xfId="41542"/>
    <cellStyle name="Comma 8 5 11" xfId="20502"/>
    <cellStyle name="Comma 8 5 12" xfId="30344"/>
    <cellStyle name="Comma 8 5 13" xfId="35810"/>
    <cellStyle name="Comma 8 5 2" xfId="927"/>
    <cellStyle name="Comma 8 5 2 2" xfId="3401"/>
    <cellStyle name="Comma 8 5 2 2 2" xfId="13283"/>
    <cellStyle name="Comma 8 5 2 2 2 2" xfId="44243"/>
    <cellStyle name="Comma 8 5 2 2 3" xfId="23203"/>
    <cellStyle name="Comma 8 5 2 2 4" xfId="31620"/>
    <cellStyle name="Comma 8 5 2 2 5" xfId="37086"/>
    <cellStyle name="Comma 8 5 2 3" xfId="6156"/>
    <cellStyle name="Comma 8 5 2 3 2" xfId="16038"/>
    <cellStyle name="Comma 8 5 2 3 2 2" xfId="46998"/>
    <cellStyle name="Comma 8 5 2 3 3" xfId="25958"/>
    <cellStyle name="Comma 8 5 2 3 4" xfId="32620"/>
    <cellStyle name="Comma 8 5 2 3 5" xfId="38086"/>
    <cellStyle name="Comma 8 5 2 4" xfId="8626"/>
    <cellStyle name="Comma 8 5 2 4 2" xfId="18508"/>
    <cellStyle name="Comma 8 5 2 4 2 2" xfId="49468"/>
    <cellStyle name="Comma 8 5 2 4 3" xfId="28428"/>
    <cellStyle name="Comma 8 5 2 4 4" xfId="33905"/>
    <cellStyle name="Comma 8 5 2 4 5" xfId="39370"/>
    <cellStyle name="Comma 8 5 2 5" xfId="11104"/>
    <cellStyle name="Comma 8 5 2 5 2" xfId="42064"/>
    <cellStyle name="Comma 8 5 2 6" xfId="21024"/>
    <cellStyle name="Comma 8 5 2 7" xfId="30618"/>
    <cellStyle name="Comma 8 5 2 8" xfId="36084"/>
    <cellStyle name="Comma 8 5 3" xfId="928"/>
    <cellStyle name="Comma 8 5 3 2" xfId="3638"/>
    <cellStyle name="Comma 8 5 3 2 2" xfId="13520"/>
    <cellStyle name="Comma 8 5 3 2 2 2" xfId="44480"/>
    <cellStyle name="Comma 8 5 3 2 3" xfId="23440"/>
    <cellStyle name="Comma 8 5 3 2 4" xfId="31857"/>
    <cellStyle name="Comma 8 5 3 2 5" xfId="37323"/>
    <cellStyle name="Comma 8 5 3 3" xfId="6157"/>
    <cellStyle name="Comma 8 5 3 3 2" xfId="16039"/>
    <cellStyle name="Comma 8 5 3 3 2 2" xfId="46999"/>
    <cellStyle name="Comma 8 5 3 3 3" xfId="25959"/>
    <cellStyle name="Comma 8 5 3 3 4" xfId="32857"/>
    <cellStyle name="Comma 8 5 3 3 5" xfId="38323"/>
    <cellStyle name="Comma 8 5 3 4" xfId="8627"/>
    <cellStyle name="Comma 8 5 3 4 2" xfId="18509"/>
    <cellStyle name="Comma 8 5 3 4 2 2" xfId="49469"/>
    <cellStyle name="Comma 8 5 3 4 3" xfId="28429"/>
    <cellStyle name="Comma 8 5 3 4 4" xfId="33906"/>
    <cellStyle name="Comma 8 5 3 4 5" xfId="39371"/>
    <cellStyle name="Comma 8 5 3 5" xfId="11105"/>
    <cellStyle name="Comma 8 5 3 5 2" xfId="42065"/>
    <cellStyle name="Comma 8 5 3 6" xfId="21025"/>
    <cellStyle name="Comma 8 5 3 7" xfId="30855"/>
    <cellStyle name="Comma 8 5 3 8" xfId="36321"/>
    <cellStyle name="Comma 8 5 4" xfId="929"/>
    <cellStyle name="Comma 8 5 4 2" xfId="3880"/>
    <cellStyle name="Comma 8 5 4 2 2" xfId="13762"/>
    <cellStyle name="Comma 8 5 4 2 2 2" xfId="44722"/>
    <cellStyle name="Comma 8 5 4 2 3" xfId="23682"/>
    <cellStyle name="Comma 8 5 4 2 4" xfId="32099"/>
    <cellStyle name="Comma 8 5 4 2 5" xfId="37565"/>
    <cellStyle name="Comma 8 5 4 3" xfId="6158"/>
    <cellStyle name="Comma 8 5 4 3 2" xfId="16040"/>
    <cellStyle name="Comma 8 5 4 3 2 2" xfId="47000"/>
    <cellStyle name="Comma 8 5 4 3 3" xfId="25960"/>
    <cellStyle name="Comma 8 5 4 3 4" xfId="33099"/>
    <cellStyle name="Comma 8 5 4 3 5" xfId="38565"/>
    <cellStyle name="Comma 8 5 4 4" xfId="8628"/>
    <cellStyle name="Comma 8 5 4 4 2" xfId="18510"/>
    <cellStyle name="Comma 8 5 4 4 2 2" xfId="49470"/>
    <cellStyle name="Comma 8 5 4 4 3" xfId="28430"/>
    <cellStyle name="Comma 8 5 4 4 4" xfId="33907"/>
    <cellStyle name="Comma 8 5 4 4 5" xfId="39372"/>
    <cellStyle name="Comma 8 5 4 5" xfId="11106"/>
    <cellStyle name="Comma 8 5 4 5 2" xfId="42066"/>
    <cellStyle name="Comma 8 5 4 6" xfId="21026"/>
    <cellStyle name="Comma 8 5 4 7" xfId="31097"/>
    <cellStyle name="Comma 8 5 4 8" xfId="36563"/>
    <cellStyle name="Comma 8 5 5" xfId="1548"/>
    <cellStyle name="Comma 8 5 5 2" xfId="4311"/>
    <cellStyle name="Comma 8 5 5 2 2" xfId="14193"/>
    <cellStyle name="Comma 8 5 5 2 2 2" xfId="45153"/>
    <cellStyle name="Comma 8 5 5 2 3" xfId="24113"/>
    <cellStyle name="Comma 8 5 5 2 4" xfId="34526"/>
    <cellStyle name="Comma 8 5 5 2 5" xfId="39991"/>
    <cellStyle name="Comma 8 5 5 3" xfId="6777"/>
    <cellStyle name="Comma 8 5 5 3 2" xfId="16659"/>
    <cellStyle name="Comma 8 5 5 3 3" xfId="26579"/>
    <cellStyle name="Comma 8 5 5 3 4" xfId="47619"/>
    <cellStyle name="Comma 8 5 5 4" xfId="9247"/>
    <cellStyle name="Comma 8 5 5 4 2" xfId="19129"/>
    <cellStyle name="Comma 8 5 5 4 3" xfId="29049"/>
    <cellStyle name="Comma 8 5 5 4 4" xfId="50089"/>
    <cellStyle name="Comma 8 5 5 5" xfId="11725"/>
    <cellStyle name="Comma 8 5 5 5 2" xfId="42685"/>
    <cellStyle name="Comma 8 5 5 6" xfId="21645"/>
    <cellStyle name="Comma 8 5 5 7" xfId="31346"/>
    <cellStyle name="Comma 8 5 5 8" xfId="36812"/>
    <cellStyle name="Comma 8 5 6" xfId="2616"/>
    <cellStyle name="Comma 8 5 6 2" xfId="5084"/>
    <cellStyle name="Comma 8 5 6 2 2" xfId="14966"/>
    <cellStyle name="Comma 8 5 6 2 2 2" xfId="45926"/>
    <cellStyle name="Comma 8 5 6 2 3" xfId="24886"/>
    <cellStyle name="Comma 8 5 6 2 4" xfId="35300"/>
    <cellStyle name="Comma 8 5 6 2 5" xfId="40764"/>
    <cellStyle name="Comma 8 5 6 3" xfId="7550"/>
    <cellStyle name="Comma 8 5 6 3 2" xfId="17432"/>
    <cellStyle name="Comma 8 5 6 3 3" xfId="27352"/>
    <cellStyle name="Comma 8 5 6 3 4" xfId="48392"/>
    <cellStyle name="Comma 8 5 6 4" xfId="10020"/>
    <cellStyle name="Comma 8 5 6 4 2" xfId="19902"/>
    <cellStyle name="Comma 8 5 6 4 3" xfId="29822"/>
    <cellStyle name="Comma 8 5 6 4 4" xfId="50862"/>
    <cellStyle name="Comma 8 5 6 5" xfId="12498"/>
    <cellStyle name="Comma 8 5 6 5 2" xfId="43458"/>
    <cellStyle name="Comma 8 5 6 6" xfId="22418"/>
    <cellStyle name="Comma 8 5 6 7" xfId="32346"/>
    <cellStyle name="Comma 8 5 6 8" xfId="37812"/>
    <cellStyle name="Comma 8 5 7" xfId="3127"/>
    <cellStyle name="Comma 8 5 7 2" xfId="13009"/>
    <cellStyle name="Comma 8 5 7 2 2" xfId="43969"/>
    <cellStyle name="Comma 8 5 7 3" xfId="22929"/>
    <cellStyle name="Comma 8 5 7 4" xfId="33382"/>
    <cellStyle name="Comma 8 5 7 5" xfId="38848"/>
    <cellStyle name="Comma 8 5 8" xfId="5634"/>
    <cellStyle name="Comma 8 5 8 2" xfId="15516"/>
    <cellStyle name="Comma 8 5 8 3" xfId="25436"/>
    <cellStyle name="Comma 8 5 8 4" xfId="46476"/>
    <cellStyle name="Comma 8 5 9" xfId="8104"/>
    <cellStyle name="Comma 8 5 9 2" xfId="17986"/>
    <cellStyle name="Comma 8 5 9 3" xfId="27906"/>
    <cellStyle name="Comma 8 5 9 4" xfId="48946"/>
    <cellStyle name="Comma 8 6" xfId="319"/>
    <cellStyle name="Comma 8 6 10" xfId="10622"/>
    <cellStyle name="Comma 8 6 10 2" xfId="41582"/>
    <cellStyle name="Comma 8 6 11" xfId="20542"/>
    <cellStyle name="Comma 8 6 12" xfId="30384"/>
    <cellStyle name="Comma 8 6 13" xfId="35850"/>
    <cellStyle name="Comma 8 6 2" xfId="930"/>
    <cellStyle name="Comma 8 6 2 2" xfId="3441"/>
    <cellStyle name="Comma 8 6 2 2 2" xfId="13323"/>
    <cellStyle name="Comma 8 6 2 2 2 2" xfId="44283"/>
    <cellStyle name="Comma 8 6 2 2 3" xfId="23243"/>
    <cellStyle name="Comma 8 6 2 2 4" xfId="31660"/>
    <cellStyle name="Comma 8 6 2 2 5" xfId="37126"/>
    <cellStyle name="Comma 8 6 2 3" xfId="6159"/>
    <cellStyle name="Comma 8 6 2 3 2" xfId="16041"/>
    <cellStyle name="Comma 8 6 2 3 2 2" xfId="47001"/>
    <cellStyle name="Comma 8 6 2 3 3" xfId="25961"/>
    <cellStyle name="Comma 8 6 2 3 4" xfId="32660"/>
    <cellStyle name="Comma 8 6 2 3 5" xfId="38126"/>
    <cellStyle name="Comma 8 6 2 4" xfId="8629"/>
    <cellStyle name="Comma 8 6 2 4 2" xfId="18511"/>
    <cellStyle name="Comma 8 6 2 4 2 2" xfId="49471"/>
    <cellStyle name="Comma 8 6 2 4 3" xfId="28431"/>
    <cellStyle name="Comma 8 6 2 4 4" xfId="33908"/>
    <cellStyle name="Comma 8 6 2 4 5" xfId="39373"/>
    <cellStyle name="Comma 8 6 2 5" xfId="11107"/>
    <cellStyle name="Comma 8 6 2 5 2" xfId="42067"/>
    <cellStyle name="Comma 8 6 2 6" xfId="21027"/>
    <cellStyle name="Comma 8 6 2 7" xfId="30658"/>
    <cellStyle name="Comma 8 6 2 8" xfId="36124"/>
    <cellStyle name="Comma 8 6 3" xfId="931"/>
    <cellStyle name="Comma 8 6 3 2" xfId="3678"/>
    <cellStyle name="Comma 8 6 3 2 2" xfId="13560"/>
    <cellStyle name="Comma 8 6 3 2 2 2" xfId="44520"/>
    <cellStyle name="Comma 8 6 3 2 3" xfId="23480"/>
    <cellStyle name="Comma 8 6 3 2 4" xfId="31897"/>
    <cellStyle name="Comma 8 6 3 2 5" xfId="37363"/>
    <cellStyle name="Comma 8 6 3 3" xfId="6160"/>
    <cellStyle name="Comma 8 6 3 3 2" xfId="16042"/>
    <cellStyle name="Comma 8 6 3 3 2 2" xfId="47002"/>
    <cellStyle name="Comma 8 6 3 3 3" xfId="25962"/>
    <cellStyle name="Comma 8 6 3 3 4" xfId="32897"/>
    <cellStyle name="Comma 8 6 3 3 5" xfId="38363"/>
    <cellStyle name="Comma 8 6 3 4" xfId="8630"/>
    <cellStyle name="Comma 8 6 3 4 2" xfId="18512"/>
    <cellStyle name="Comma 8 6 3 4 2 2" xfId="49472"/>
    <cellStyle name="Comma 8 6 3 4 3" xfId="28432"/>
    <cellStyle name="Comma 8 6 3 4 4" xfId="33909"/>
    <cellStyle name="Comma 8 6 3 4 5" xfId="39374"/>
    <cellStyle name="Comma 8 6 3 5" xfId="11108"/>
    <cellStyle name="Comma 8 6 3 5 2" xfId="42068"/>
    <cellStyle name="Comma 8 6 3 6" xfId="21028"/>
    <cellStyle name="Comma 8 6 3 7" xfId="30895"/>
    <cellStyle name="Comma 8 6 3 8" xfId="36361"/>
    <cellStyle name="Comma 8 6 4" xfId="932"/>
    <cellStyle name="Comma 8 6 4 2" xfId="3920"/>
    <cellStyle name="Comma 8 6 4 2 2" xfId="13802"/>
    <cellStyle name="Comma 8 6 4 2 2 2" xfId="44762"/>
    <cellStyle name="Comma 8 6 4 2 3" xfId="23722"/>
    <cellStyle name="Comma 8 6 4 2 4" xfId="32139"/>
    <cellStyle name="Comma 8 6 4 2 5" xfId="37605"/>
    <cellStyle name="Comma 8 6 4 3" xfId="6161"/>
    <cellStyle name="Comma 8 6 4 3 2" xfId="16043"/>
    <cellStyle name="Comma 8 6 4 3 2 2" xfId="47003"/>
    <cellStyle name="Comma 8 6 4 3 3" xfId="25963"/>
    <cellStyle name="Comma 8 6 4 3 4" xfId="33139"/>
    <cellStyle name="Comma 8 6 4 3 5" xfId="38605"/>
    <cellStyle name="Comma 8 6 4 4" xfId="8631"/>
    <cellStyle name="Comma 8 6 4 4 2" xfId="18513"/>
    <cellStyle name="Comma 8 6 4 4 2 2" xfId="49473"/>
    <cellStyle name="Comma 8 6 4 4 3" xfId="28433"/>
    <cellStyle name="Comma 8 6 4 4 4" xfId="33910"/>
    <cellStyle name="Comma 8 6 4 4 5" xfId="39375"/>
    <cellStyle name="Comma 8 6 4 5" xfId="11109"/>
    <cellStyle name="Comma 8 6 4 5 2" xfId="42069"/>
    <cellStyle name="Comma 8 6 4 6" xfId="21029"/>
    <cellStyle name="Comma 8 6 4 7" xfId="31137"/>
    <cellStyle name="Comma 8 6 4 8" xfId="36603"/>
    <cellStyle name="Comma 8 6 5" xfId="1588"/>
    <cellStyle name="Comma 8 6 5 2" xfId="4351"/>
    <cellStyle name="Comma 8 6 5 2 2" xfId="14233"/>
    <cellStyle name="Comma 8 6 5 2 2 2" xfId="45193"/>
    <cellStyle name="Comma 8 6 5 2 3" xfId="24153"/>
    <cellStyle name="Comma 8 6 5 2 4" xfId="34566"/>
    <cellStyle name="Comma 8 6 5 2 5" xfId="40031"/>
    <cellStyle name="Comma 8 6 5 3" xfId="6817"/>
    <cellStyle name="Comma 8 6 5 3 2" xfId="16699"/>
    <cellStyle name="Comma 8 6 5 3 3" xfId="26619"/>
    <cellStyle name="Comma 8 6 5 3 4" xfId="47659"/>
    <cellStyle name="Comma 8 6 5 4" xfId="9287"/>
    <cellStyle name="Comma 8 6 5 4 2" xfId="19169"/>
    <cellStyle name="Comma 8 6 5 4 3" xfId="29089"/>
    <cellStyle name="Comma 8 6 5 4 4" xfId="50129"/>
    <cellStyle name="Comma 8 6 5 5" xfId="11765"/>
    <cellStyle name="Comma 8 6 5 5 2" xfId="42725"/>
    <cellStyle name="Comma 8 6 5 6" xfId="21685"/>
    <cellStyle name="Comma 8 6 5 7" xfId="31386"/>
    <cellStyle name="Comma 8 6 5 8" xfId="36852"/>
    <cellStyle name="Comma 8 6 6" xfId="2656"/>
    <cellStyle name="Comma 8 6 6 2" xfId="5124"/>
    <cellStyle name="Comma 8 6 6 2 2" xfId="15006"/>
    <cellStyle name="Comma 8 6 6 2 2 2" xfId="45966"/>
    <cellStyle name="Comma 8 6 6 2 3" xfId="24926"/>
    <cellStyle name="Comma 8 6 6 2 4" xfId="35340"/>
    <cellStyle name="Comma 8 6 6 2 5" xfId="40804"/>
    <cellStyle name="Comma 8 6 6 3" xfId="7590"/>
    <cellStyle name="Comma 8 6 6 3 2" xfId="17472"/>
    <cellStyle name="Comma 8 6 6 3 3" xfId="27392"/>
    <cellStyle name="Comma 8 6 6 3 4" xfId="48432"/>
    <cellStyle name="Comma 8 6 6 4" xfId="10060"/>
    <cellStyle name="Comma 8 6 6 4 2" xfId="19942"/>
    <cellStyle name="Comma 8 6 6 4 3" xfId="29862"/>
    <cellStyle name="Comma 8 6 6 4 4" xfId="50902"/>
    <cellStyle name="Comma 8 6 6 5" xfId="12538"/>
    <cellStyle name="Comma 8 6 6 5 2" xfId="43498"/>
    <cellStyle name="Comma 8 6 6 6" xfId="22458"/>
    <cellStyle name="Comma 8 6 6 7" xfId="32386"/>
    <cellStyle name="Comma 8 6 6 8" xfId="37852"/>
    <cellStyle name="Comma 8 6 7" xfId="3167"/>
    <cellStyle name="Comma 8 6 7 2" xfId="13049"/>
    <cellStyle name="Comma 8 6 7 2 2" xfId="44009"/>
    <cellStyle name="Comma 8 6 7 3" xfId="22969"/>
    <cellStyle name="Comma 8 6 7 4" xfId="33422"/>
    <cellStyle name="Comma 8 6 7 5" xfId="38888"/>
    <cellStyle name="Comma 8 6 8" xfId="5674"/>
    <cellStyle name="Comma 8 6 8 2" xfId="15556"/>
    <cellStyle name="Comma 8 6 8 3" xfId="25476"/>
    <cellStyle name="Comma 8 6 8 4" xfId="46516"/>
    <cellStyle name="Comma 8 6 9" xfId="8144"/>
    <cellStyle name="Comma 8 6 9 2" xfId="18026"/>
    <cellStyle name="Comma 8 6 9 3" xfId="27946"/>
    <cellStyle name="Comma 8 6 9 4" xfId="48986"/>
    <cellStyle name="Comma 8 7" xfId="99"/>
    <cellStyle name="Comma 8 7 10" xfId="35887"/>
    <cellStyle name="Comma 8 7 2" xfId="1388"/>
    <cellStyle name="Comma 8 7 2 2" xfId="4151"/>
    <cellStyle name="Comma 8 7 2 2 2" xfId="14033"/>
    <cellStyle name="Comma 8 7 2 2 2 2" xfId="44993"/>
    <cellStyle name="Comma 8 7 2 2 3" xfId="23953"/>
    <cellStyle name="Comma 8 7 2 2 4" xfId="34366"/>
    <cellStyle name="Comma 8 7 2 2 5" xfId="39831"/>
    <cellStyle name="Comma 8 7 2 3" xfId="6617"/>
    <cellStyle name="Comma 8 7 2 3 2" xfId="16499"/>
    <cellStyle name="Comma 8 7 2 3 3" xfId="26419"/>
    <cellStyle name="Comma 8 7 2 3 4" xfId="47459"/>
    <cellStyle name="Comma 8 7 2 4" xfId="9087"/>
    <cellStyle name="Comma 8 7 2 4 2" xfId="18969"/>
    <cellStyle name="Comma 8 7 2 4 3" xfId="28889"/>
    <cellStyle name="Comma 8 7 2 4 4" xfId="49929"/>
    <cellStyle name="Comma 8 7 2 5" xfId="11565"/>
    <cellStyle name="Comma 8 7 2 5 2" xfId="42525"/>
    <cellStyle name="Comma 8 7 2 6" xfId="21485"/>
    <cellStyle name="Comma 8 7 2 7" xfId="31423"/>
    <cellStyle name="Comma 8 7 2 8" xfId="36889"/>
    <cellStyle name="Comma 8 7 3" xfId="2456"/>
    <cellStyle name="Comma 8 7 3 2" xfId="4924"/>
    <cellStyle name="Comma 8 7 3 2 2" xfId="14806"/>
    <cellStyle name="Comma 8 7 3 2 2 2" xfId="45766"/>
    <cellStyle name="Comma 8 7 3 2 3" xfId="24726"/>
    <cellStyle name="Comma 8 7 3 2 4" xfId="35140"/>
    <cellStyle name="Comma 8 7 3 2 5" xfId="40604"/>
    <cellStyle name="Comma 8 7 3 3" xfId="7390"/>
    <cellStyle name="Comma 8 7 3 3 2" xfId="17272"/>
    <cellStyle name="Comma 8 7 3 3 3" xfId="27192"/>
    <cellStyle name="Comma 8 7 3 3 4" xfId="48232"/>
    <cellStyle name="Comma 8 7 3 4" xfId="9860"/>
    <cellStyle name="Comma 8 7 3 4 2" xfId="19742"/>
    <cellStyle name="Comma 8 7 3 4 3" xfId="29662"/>
    <cellStyle name="Comma 8 7 3 4 4" xfId="50702"/>
    <cellStyle name="Comma 8 7 3 5" xfId="12338"/>
    <cellStyle name="Comma 8 7 3 5 2" xfId="43298"/>
    <cellStyle name="Comma 8 7 3 6" xfId="22258"/>
    <cellStyle name="Comma 8 7 3 7" xfId="32423"/>
    <cellStyle name="Comma 8 7 3 8" xfId="37889"/>
    <cellStyle name="Comma 8 7 4" xfId="3204"/>
    <cellStyle name="Comma 8 7 4 2" xfId="13086"/>
    <cellStyle name="Comma 8 7 4 2 2" xfId="44046"/>
    <cellStyle name="Comma 8 7 4 3" xfId="23006"/>
    <cellStyle name="Comma 8 7 4 4" xfId="33222"/>
    <cellStyle name="Comma 8 7 4 5" xfId="38688"/>
    <cellStyle name="Comma 8 7 5" xfId="5474"/>
    <cellStyle name="Comma 8 7 5 2" xfId="15356"/>
    <cellStyle name="Comma 8 7 5 3" xfId="25276"/>
    <cellStyle name="Comma 8 7 5 4" xfId="46316"/>
    <cellStyle name="Comma 8 7 6" xfId="7944"/>
    <cellStyle name="Comma 8 7 6 2" xfId="17826"/>
    <cellStyle name="Comma 8 7 6 3" xfId="27746"/>
    <cellStyle name="Comma 8 7 6 4" xfId="48786"/>
    <cellStyle name="Comma 8 7 7" xfId="10422"/>
    <cellStyle name="Comma 8 7 7 2" xfId="41382"/>
    <cellStyle name="Comma 8 7 8" xfId="20342"/>
    <cellStyle name="Comma 8 7 9" xfId="30421"/>
    <cellStyle name="Comma 8 8" xfId="356"/>
    <cellStyle name="Comma 8 8 10" xfId="35925"/>
    <cellStyle name="Comma 8 8 2" xfId="1625"/>
    <cellStyle name="Comma 8 8 2 2" xfId="4388"/>
    <cellStyle name="Comma 8 8 2 2 2" xfId="14270"/>
    <cellStyle name="Comma 8 8 2 2 2 2" xfId="45230"/>
    <cellStyle name="Comma 8 8 2 2 3" xfId="24190"/>
    <cellStyle name="Comma 8 8 2 2 4" xfId="34603"/>
    <cellStyle name="Comma 8 8 2 2 5" xfId="40068"/>
    <cellStyle name="Comma 8 8 2 3" xfId="6854"/>
    <cellStyle name="Comma 8 8 2 3 2" xfId="16736"/>
    <cellStyle name="Comma 8 8 2 3 3" xfId="26656"/>
    <cellStyle name="Comma 8 8 2 3 4" xfId="47696"/>
    <cellStyle name="Comma 8 8 2 4" xfId="9324"/>
    <cellStyle name="Comma 8 8 2 4 2" xfId="19206"/>
    <cellStyle name="Comma 8 8 2 4 3" xfId="29126"/>
    <cellStyle name="Comma 8 8 2 4 4" xfId="50166"/>
    <cellStyle name="Comma 8 8 2 5" xfId="11802"/>
    <cellStyle name="Comma 8 8 2 5 2" xfId="42762"/>
    <cellStyle name="Comma 8 8 2 6" xfId="21722"/>
    <cellStyle name="Comma 8 8 2 7" xfId="31461"/>
    <cellStyle name="Comma 8 8 2 8" xfId="36927"/>
    <cellStyle name="Comma 8 8 3" xfId="2693"/>
    <cellStyle name="Comma 8 8 3 2" xfId="5161"/>
    <cellStyle name="Comma 8 8 3 2 2" xfId="15043"/>
    <cellStyle name="Comma 8 8 3 2 2 2" xfId="46003"/>
    <cellStyle name="Comma 8 8 3 2 3" xfId="24963"/>
    <cellStyle name="Comma 8 8 3 2 4" xfId="35377"/>
    <cellStyle name="Comma 8 8 3 2 5" xfId="40841"/>
    <cellStyle name="Comma 8 8 3 3" xfId="7627"/>
    <cellStyle name="Comma 8 8 3 3 2" xfId="17509"/>
    <cellStyle name="Comma 8 8 3 3 3" xfId="27429"/>
    <cellStyle name="Comma 8 8 3 3 4" xfId="48469"/>
    <cellStyle name="Comma 8 8 3 4" xfId="10097"/>
    <cellStyle name="Comma 8 8 3 4 2" xfId="19979"/>
    <cellStyle name="Comma 8 8 3 4 3" xfId="29899"/>
    <cellStyle name="Comma 8 8 3 4 4" xfId="50939"/>
    <cellStyle name="Comma 8 8 3 5" xfId="12575"/>
    <cellStyle name="Comma 8 8 3 5 2" xfId="43535"/>
    <cellStyle name="Comma 8 8 3 6" xfId="22495"/>
    <cellStyle name="Comma 8 8 3 7" xfId="32461"/>
    <cellStyle name="Comma 8 8 3 8" xfId="37927"/>
    <cellStyle name="Comma 8 8 4" xfId="3242"/>
    <cellStyle name="Comma 8 8 4 2" xfId="13124"/>
    <cellStyle name="Comma 8 8 4 2 2" xfId="44084"/>
    <cellStyle name="Comma 8 8 4 3" xfId="23044"/>
    <cellStyle name="Comma 8 8 4 4" xfId="33459"/>
    <cellStyle name="Comma 8 8 4 5" xfId="38925"/>
    <cellStyle name="Comma 8 8 5" xfId="5711"/>
    <cellStyle name="Comma 8 8 5 2" xfId="15593"/>
    <cellStyle name="Comma 8 8 5 3" xfId="25513"/>
    <cellStyle name="Comma 8 8 5 4" xfId="46553"/>
    <cellStyle name="Comma 8 8 6" xfId="8181"/>
    <cellStyle name="Comma 8 8 6 2" xfId="18063"/>
    <cellStyle name="Comma 8 8 6 3" xfId="27983"/>
    <cellStyle name="Comma 8 8 6 4" xfId="49023"/>
    <cellStyle name="Comma 8 8 7" xfId="10659"/>
    <cellStyle name="Comma 8 8 7 2" xfId="41619"/>
    <cellStyle name="Comma 8 8 8" xfId="20579"/>
    <cellStyle name="Comma 8 8 9" xfId="30459"/>
    <cellStyle name="Comma 8 9" xfId="393"/>
    <cellStyle name="Comma 8 9 10" xfId="36161"/>
    <cellStyle name="Comma 8 9 2" xfId="1662"/>
    <cellStyle name="Comma 8 9 2 2" xfId="4425"/>
    <cellStyle name="Comma 8 9 2 2 2" xfId="14307"/>
    <cellStyle name="Comma 8 9 2 2 2 2" xfId="45267"/>
    <cellStyle name="Comma 8 9 2 2 3" xfId="24227"/>
    <cellStyle name="Comma 8 9 2 2 4" xfId="34640"/>
    <cellStyle name="Comma 8 9 2 2 5" xfId="40105"/>
    <cellStyle name="Comma 8 9 2 3" xfId="6891"/>
    <cellStyle name="Comma 8 9 2 3 2" xfId="16773"/>
    <cellStyle name="Comma 8 9 2 3 3" xfId="26693"/>
    <cellStyle name="Comma 8 9 2 3 4" xfId="47733"/>
    <cellStyle name="Comma 8 9 2 4" xfId="9361"/>
    <cellStyle name="Comma 8 9 2 4 2" xfId="19243"/>
    <cellStyle name="Comma 8 9 2 4 3" xfId="29163"/>
    <cellStyle name="Comma 8 9 2 4 4" xfId="50203"/>
    <cellStyle name="Comma 8 9 2 5" xfId="11839"/>
    <cellStyle name="Comma 8 9 2 5 2" xfId="42799"/>
    <cellStyle name="Comma 8 9 2 6" xfId="21759"/>
    <cellStyle name="Comma 8 9 2 7" xfId="31697"/>
    <cellStyle name="Comma 8 9 2 8" xfId="37163"/>
    <cellStyle name="Comma 8 9 3" xfId="2730"/>
    <cellStyle name="Comma 8 9 3 2" xfId="5198"/>
    <cellStyle name="Comma 8 9 3 2 2" xfId="15080"/>
    <cellStyle name="Comma 8 9 3 2 2 2" xfId="46040"/>
    <cellStyle name="Comma 8 9 3 2 3" xfId="25000"/>
    <cellStyle name="Comma 8 9 3 2 4" xfId="35414"/>
    <cellStyle name="Comma 8 9 3 2 5" xfId="40878"/>
    <cellStyle name="Comma 8 9 3 3" xfId="7664"/>
    <cellStyle name="Comma 8 9 3 3 2" xfId="17546"/>
    <cellStyle name="Comma 8 9 3 3 3" xfId="27466"/>
    <cellStyle name="Comma 8 9 3 3 4" xfId="48506"/>
    <cellStyle name="Comma 8 9 3 4" xfId="10134"/>
    <cellStyle name="Comma 8 9 3 4 2" xfId="20016"/>
    <cellStyle name="Comma 8 9 3 4 3" xfId="29936"/>
    <cellStyle name="Comma 8 9 3 4 4" xfId="50976"/>
    <cellStyle name="Comma 8 9 3 5" xfId="12612"/>
    <cellStyle name="Comma 8 9 3 5 2" xfId="43572"/>
    <cellStyle name="Comma 8 9 3 6" xfId="22532"/>
    <cellStyle name="Comma 8 9 3 7" xfId="32697"/>
    <cellStyle name="Comma 8 9 3 8" xfId="38163"/>
    <cellStyle name="Comma 8 9 4" xfId="3478"/>
    <cellStyle name="Comma 8 9 4 2" xfId="13360"/>
    <cellStyle name="Comma 8 9 4 2 2" xfId="44320"/>
    <cellStyle name="Comma 8 9 4 3" xfId="23280"/>
    <cellStyle name="Comma 8 9 4 4" xfId="33496"/>
    <cellStyle name="Comma 8 9 4 5" xfId="38962"/>
    <cellStyle name="Comma 8 9 5" xfId="5748"/>
    <cellStyle name="Comma 8 9 5 2" xfId="15630"/>
    <cellStyle name="Comma 8 9 5 3" xfId="25550"/>
    <cellStyle name="Comma 8 9 5 4" xfId="46590"/>
    <cellStyle name="Comma 8 9 6" xfId="8218"/>
    <cellStyle name="Comma 8 9 6 2" xfId="18100"/>
    <cellStyle name="Comma 8 9 6 3" xfId="28020"/>
    <cellStyle name="Comma 8 9 6 4" xfId="49060"/>
    <cellStyle name="Comma 8 9 7" xfId="10696"/>
    <cellStyle name="Comma 8 9 7 2" xfId="41656"/>
    <cellStyle name="Comma 8 9 8" xfId="20616"/>
    <cellStyle name="Comma 8 9 9" xfId="30695"/>
    <cellStyle name="Comma 9" xfId="35"/>
    <cellStyle name="Comma 9 10" xfId="396"/>
    <cellStyle name="Comma 9 10 10" xfId="36164"/>
    <cellStyle name="Comma 9 10 2" xfId="1665"/>
    <cellStyle name="Comma 9 10 2 2" xfId="4428"/>
    <cellStyle name="Comma 9 10 2 2 2" xfId="14310"/>
    <cellStyle name="Comma 9 10 2 2 2 2" xfId="45270"/>
    <cellStyle name="Comma 9 10 2 2 3" xfId="24230"/>
    <cellStyle name="Comma 9 10 2 2 4" xfId="34643"/>
    <cellStyle name="Comma 9 10 2 2 5" xfId="40108"/>
    <cellStyle name="Comma 9 10 2 3" xfId="6894"/>
    <cellStyle name="Comma 9 10 2 3 2" xfId="16776"/>
    <cellStyle name="Comma 9 10 2 3 3" xfId="26696"/>
    <cellStyle name="Comma 9 10 2 3 4" xfId="47736"/>
    <cellStyle name="Comma 9 10 2 4" xfId="9364"/>
    <cellStyle name="Comma 9 10 2 4 2" xfId="19246"/>
    <cellStyle name="Comma 9 10 2 4 3" xfId="29166"/>
    <cellStyle name="Comma 9 10 2 4 4" xfId="50206"/>
    <cellStyle name="Comma 9 10 2 5" xfId="11842"/>
    <cellStyle name="Comma 9 10 2 5 2" xfId="42802"/>
    <cellStyle name="Comma 9 10 2 6" xfId="21762"/>
    <cellStyle name="Comma 9 10 2 7" xfId="31700"/>
    <cellStyle name="Comma 9 10 2 8" xfId="37166"/>
    <cellStyle name="Comma 9 10 3" xfId="2733"/>
    <cellStyle name="Comma 9 10 3 2" xfId="5201"/>
    <cellStyle name="Comma 9 10 3 2 2" xfId="15083"/>
    <cellStyle name="Comma 9 10 3 2 2 2" xfId="46043"/>
    <cellStyle name="Comma 9 10 3 2 3" xfId="25003"/>
    <cellStyle name="Comma 9 10 3 2 4" xfId="35417"/>
    <cellStyle name="Comma 9 10 3 2 5" xfId="40881"/>
    <cellStyle name="Comma 9 10 3 3" xfId="7667"/>
    <cellStyle name="Comma 9 10 3 3 2" xfId="17549"/>
    <cellStyle name="Comma 9 10 3 3 3" xfId="27469"/>
    <cellStyle name="Comma 9 10 3 3 4" xfId="48509"/>
    <cellStyle name="Comma 9 10 3 4" xfId="10137"/>
    <cellStyle name="Comma 9 10 3 4 2" xfId="20019"/>
    <cellStyle name="Comma 9 10 3 4 3" xfId="29939"/>
    <cellStyle name="Comma 9 10 3 4 4" xfId="50979"/>
    <cellStyle name="Comma 9 10 3 5" xfId="12615"/>
    <cellStyle name="Comma 9 10 3 5 2" xfId="43575"/>
    <cellStyle name="Comma 9 10 3 6" xfId="22535"/>
    <cellStyle name="Comma 9 10 3 7" xfId="32700"/>
    <cellStyle name="Comma 9 10 3 8" xfId="38166"/>
    <cellStyle name="Comma 9 10 4" xfId="3481"/>
    <cellStyle name="Comma 9 10 4 2" xfId="13363"/>
    <cellStyle name="Comma 9 10 4 2 2" xfId="44323"/>
    <cellStyle name="Comma 9 10 4 3" xfId="23283"/>
    <cellStyle name="Comma 9 10 4 4" xfId="33499"/>
    <cellStyle name="Comma 9 10 4 5" xfId="38965"/>
    <cellStyle name="Comma 9 10 5" xfId="5751"/>
    <cellStyle name="Comma 9 10 5 2" xfId="15633"/>
    <cellStyle name="Comma 9 10 5 3" xfId="25553"/>
    <cellStyle name="Comma 9 10 5 4" xfId="46593"/>
    <cellStyle name="Comma 9 10 6" xfId="8221"/>
    <cellStyle name="Comma 9 10 6 2" xfId="18103"/>
    <cellStyle name="Comma 9 10 6 3" xfId="28023"/>
    <cellStyle name="Comma 9 10 6 4" xfId="49063"/>
    <cellStyle name="Comma 9 10 7" xfId="10699"/>
    <cellStyle name="Comma 9 10 7 2" xfId="41659"/>
    <cellStyle name="Comma 9 10 8" xfId="20619"/>
    <cellStyle name="Comma 9 10 9" xfId="30698"/>
    <cellStyle name="Comma 9 11" xfId="433"/>
    <cellStyle name="Comma 9 11 10" xfId="36406"/>
    <cellStyle name="Comma 9 11 2" xfId="1702"/>
    <cellStyle name="Comma 9 11 2 2" xfId="4465"/>
    <cellStyle name="Comma 9 11 2 2 2" xfId="14347"/>
    <cellStyle name="Comma 9 11 2 2 2 2" xfId="45307"/>
    <cellStyle name="Comma 9 11 2 2 3" xfId="24267"/>
    <cellStyle name="Comma 9 11 2 2 4" xfId="34680"/>
    <cellStyle name="Comma 9 11 2 2 5" xfId="40145"/>
    <cellStyle name="Comma 9 11 2 3" xfId="6931"/>
    <cellStyle name="Comma 9 11 2 3 2" xfId="16813"/>
    <cellStyle name="Comma 9 11 2 3 3" xfId="26733"/>
    <cellStyle name="Comma 9 11 2 3 4" xfId="47773"/>
    <cellStyle name="Comma 9 11 2 4" xfId="9401"/>
    <cellStyle name="Comma 9 11 2 4 2" xfId="19283"/>
    <cellStyle name="Comma 9 11 2 4 3" xfId="29203"/>
    <cellStyle name="Comma 9 11 2 4 4" xfId="50243"/>
    <cellStyle name="Comma 9 11 2 5" xfId="11879"/>
    <cellStyle name="Comma 9 11 2 5 2" xfId="42839"/>
    <cellStyle name="Comma 9 11 2 6" xfId="21799"/>
    <cellStyle name="Comma 9 11 2 7" xfId="31942"/>
    <cellStyle name="Comma 9 11 2 8" xfId="37408"/>
    <cellStyle name="Comma 9 11 3" xfId="2770"/>
    <cellStyle name="Comma 9 11 3 2" xfId="5238"/>
    <cellStyle name="Comma 9 11 3 2 2" xfId="15120"/>
    <cellStyle name="Comma 9 11 3 2 2 2" xfId="46080"/>
    <cellStyle name="Comma 9 11 3 2 3" xfId="25040"/>
    <cellStyle name="Comma 9 11 3 2 4" xfId="35454"/>
    <cellStyle name="Comma 9 11 3 2 5" xfId="40918"/>
    <cellStyle name="Comma 9 11 3 3" xfId="7704"/>
    <cellStyle name="Comma 9 11 3 3 2" xfId="17586"/>
    <cellStyle name="Comma 9 11 3 3 3" xfId="27506"/>
    <cellStyle name="Comma 9 11 3 3 4" xfId="48546"/>
    <cellStyle name="Comma 9 11 3 4" xfId="10174"/>
    <cellStyle name="Comma 9 11 3 4 2" xfId="20056"/>
    <cellStyle name="Comma 9 11 3 4 3" xfId="29976"/>
    <cellStyle name="Comma 9 11 3 4 4" xfId="51016"/>
    <cellStyle name="Comma 9 11 3 5" xfId="12652"/>
    <cellStyle name="Comma 9 11 3 5 2" xfId="43612"/>
    <cellStyle name="Comma 9 11 3 6" xfId="22572"/>
    <cellStyle name="Comma 9 11 3 7" xfId="32942"/>
    <cellStyle name="Comma 9 11 3 8" xfId="38408"/>
    <cellStyle name="Comma 9 11 4" xfId="3723"/>
    <cellStyle name="Comma 9 11 4 2" xfId="13605"/>
    <cellStyle name="Comma 9 11 4 2 2" xfId="44565"/>
    <cellStyle name="Comma 9 11 4 3" xfId="23525"/>
    <cellStyle name="Comma 9 11 4 4" xfId="33536"/>
    <cellStyle name="Comma 9 11 4 5" xfId="39002"/>
    <cellStyle name="Comma 9 11 5" xfId="5788"/>
    <cellStyle name="Comma 9 11 5 2" xfId="15670"/>
    <cellStyle name="Comma 9 11 5 3" xfId="25590"/>
    <cellStyle name="Comma 9 11 5 4" xfId="46630"/>
    <cellStyle name="Comma 9 11 6" xfId="8258"/>
    <cellStyle name="Comma 9 11 6 2" xfId="18140"/>
    <cellStyle name="Comma 9 11 6 3" xfId="28060"/>
    <cellStyle name="Comma 9 11 6 4" xfId="49100"/>
    <cellStyle name="Comma 9 11 7" xfId="10736"/>
    <cellStyle name="Comma 9 11 7 2" xfId="41696"/>
    <cellStyle name="Comma 9 11 8" xfId="20656"/>
    <cellStyle name="Comma 9 11 9" xfId="30940"/>
    <cellStyle name="Comma 9 12" xfId="470"/>
    <cellStyle name="Comma 9 12 10" xfId="36655"/>
    <cellStyle name="Comma 9 12 2" xfId="1739"/>
    <cellStyle name="Comma 9 12 2 2" xfId="4502"/>
    <cellStyle name="Comma 9 12 2 2 2" xfId="14384"/>
    <cellStyle name="Comma 9 12 2 2 3" xfId="24304"/>
    <cellStyle name="Comma 9 12 2 2 4" xfId="45344"/>
    <cellStyle name="Comma 9 12 2 3" xfId="6968"/>
    <cellStyle name="Comma 9 12 2 3 2" xfId="16850"/>
    <cellStyle name="Comma 9 12 2 3 3" xfId="26770"/>
    <cellStyle name="Comma 9 12 2 3 4" xfId="47810"/>
    <cellStyle name="Comma 9 12 2 4" xfId="9438"/>
    <cellStyle name="Comma 9 12 2 4 2" xfId="19320"/>
    <cellStyle name="Comma 9 12 2 4 3" xfId="29240"/>
    <cellStyle name="Comma 9 12 2 4 4" xfId="50280"/>
    <cellStyle name="Comma 9 12 2 5" xfId="11916"/>
    <cellStyle name="Comma 9 12 2 5 2" xfId="42876"/>
    <cellStyle name="Comma 9 12 2 6" xfId="21836"/>
    <cellStyle name="Comma 9 12 2 7" xfId="34717"/>
    <cellStyle name="Comma 9 12 2 8" xfId="40182"/>
    <cellStyle name="Comma 9 12 3" xfId="2807"/>
    <cellStyle name="Comma 9 12 3 2" xfId="5275"/>
    <cellStyle name="Comma 9 12 3 2 2" xfId="15157"/>
    <cellStyle name="Comma 9 12 3 2 3" xfId="25077"/>
    <cellStyle name="Comma 9 12 3 2 4" xfId="46117"/>
    <cellStyle name="Comma 9 12 3 3" xfId="7741"/>
    <cellStyle name="Comma 9 12 3 3 2" xfId="17623"/>
    <cellStyle name="Comma 9 12 3 3 3" xfId="27543"/>
    <cellStyle name="Comma 9 12 3 3 4" xfId="48583"/>
    <cellStyle name="Comma 9 12 3 4" xfId="10211"/>
    <cellStyle name="Comma 9 12 3 4 2" xfId="20093"/>
    <cellStyle name="Comma 9 12 3 4 3" xfId="30013"/>
    <cellStyle name="Comma 9 12 3 4 4" xfId="51053"/>
    <cellStyle name="Comma 9 12 3 5" xfId="12689"/>
    <cellStyle name="Comma 9 12 3 5 2" xfId="43649"/>
    <cellStyle name="Comma 9 12 3 6" xfId="22609"/>
    <cellStyle name="Comma 9 12 3 7" xfId="35491"/>
    <cellStyle name="Comma 9 12 3 8" xfId="40955"/>
    <cellStyle name="Comma 9 12 4" xfId="4027"/>
    <cellStyle name="Comma 9 12 4 2" xfId="13909"/>
    <cellStyle name="Comma 9 12 4 2 2" xfId="44869"/>
    <cellStyle name="Comma 9 12 4 3" xfId="23829"/>
    <cellStyle name="Comma 9 12 4 4" xfId="33573"/>
    <cellStyle name="Comma 9 12 4 5" xfId="39039"/>
    <cellStyle name="Comma 9 12 5" xfId="5825"/>
    <cellStyle name="Comma 9 12 5 2" xfId="15707"/>
    <cellStyle name="Comma 9 12 5 3" xfId="25627"/>
    <cellStyle name="Comma 9 12 5 4" xfId="46667"/>
    <cellStyle name="Comma 9 12 6" xfId="8295"/>
    <cellStyle name="Comma 9 12 6 2" xfId="18177"/>
    <cellStyle name="Comma 9 12 6 3" xfId="28097"/>
    <cellStyle name="Comma 9 12 6 4" xfId="49137"/>
    <cellStyle name="Comma 9 12 7" xfId="10773"/>
    <cellStyle name="Comma 9 12 7 2" xfId="41733"/>
    <cellStyle name="Comma 9 12 8" xfId="20693"/>
    <cellStyle name="Comma 9 12 9" xfId="31189"/>
    <cellStyle name="Comma 9 13" xfId="528"/>
    <cellStyle name="Comma 9 13 10" xfId="37655"/>
    <cellStyle name="Comma 9 13 2" xfId="1782"/>
    <cellStyle name="Comma 9 13 2 2" xfId="4545"/>
    <cellStyle name="Comma 9 13 2 2 2" xfId="14427"/>
    <cellStyle name="Comma 9 13 2 2 3" xfId="24347"/>
    <cellStyle name="Comma 9 13 2 2 4" xfId="45387"/>
    <cellStyle name="Comma 9 13 2 3" xfId="7011"/>
    <cellStyle name="Comma 9 13 2 3 2" xfId="16893"/>
    <cellStyle name="Comma 9 13 2 3 3" xfId="26813"/>
    <cellStyle name="Comma 9 13 2 3 4" xfId="47853"/>
    <cellStyle name="Comma 9 13 2 4" xfId="9481"/>
    <cellStyle name="Comma 9 13 2 4 2" xfId="19363"/>
    <cellStyle name="Comma 9 13 2 4 3" xfId="29283"/>
    <cellStyle name="Comma 9 13 2 4 4" xfId="50323"/>
    <cellStyle name="Comma 9 13 2 5" xfId="11959"/>
    <cellStyle name="Comma 9 13 2 5 2" xfId="42919"/>
    <cellStyle name="Comma 9 13 2 6" xfId="21879"/>
    <cellStyle name="Comma 9 13 2 7" xfId="34760"/>
    <cellStyle name="Comma 9 13 2 8" xfId="40225"/>
    <cellStyle name="Comma 9 13 3" xfId="2850"/>
    <cellStyle name="Comma 9 13 3 2" xfId="5318"/>
    <cellStyle name="Comma 9 13 3 2 2" xfId="15200"/>
    <cellStyle name="Comma 9 13 3 2 3" xfId="25120"/>
    <cellStyle name="Comma 9 13 3 2 4" xfId="46160"/>
    <cellStyle name="Comma 9 13 3 3" xfId="7784"/>
    <cellStyle name="Comma 9 13 3 3 2" xfId="17666"/>
    <cellStyle name="Comma 9 13 3 3 3" xfId="27586"/>
    <cellStyle name="Comma 9 13 3 3 4" xfId="48626"/>
    <cellStyle name="Comma 9 13 3 4" xfId="10254"/>
    <cellStyle name="Comma 9 13 3 4 2" xfId="20136"/>
    <cellStyle name="Comma 9 13 3 4 3" xfId="30056"/>
    <cellStyle name="Comma 9 13 3 4 4" xfId="51096"/>
    <cellStyle name="Comma 9 13 3 5" xfId="12732"/>
    <cellStyle name="Comma 9 13 3 5 2" xfId="43692"/>
    <cellStyle name="Comma 9 13 3 6" xfId="22652"/>
    <cellStyle name="Comma 9 13 3 7" xfId="35534"/>
    <cellStyle name="Comma 9 13 3 8" xfId="40998"/>
    <cellStyle name="Comma 9 13 4" xfId="4087"/>
    <cellStyle name="Comma 9 13 4 2" xfId="13969"/>
    <cellStyle name="Comma 9 13 4 2 2" xfId="44929"/>
    <cellStyle name="Comma 9 13 4 3" xfId="23889"/>
    <cellStyle name="Comma 9 13 4 4" xfId="33617"/>
    <cellStyle name="Comma 9 13 4 5" xfId="39082"/>
    <cellStyle name="Comma 9 13 5" xfId="5868"/>
    <cellStyle name="Comma 9 13 5 2" xfId="15750"/>
    <cellStyle name="Comma 9 13 5 3" xfId="25670"/>
    <cellStyle name="Comma 9 13 5 4" xfId="46710"/>
    <cellStyle name="Comma 9 13 6" xfId="8338"/>
    <cellStyle name="Comma 9 13 6 2" xfId="18220"/>
    <cellStyle name="Comma 9 13 6 3" xfId="28140"/>
    <cellStyle name="Comma 9 13 6 4" xfId="49180"/>
    <cellStyle name="Comma 9 13 7" xfId="10816"/>
    <cellStyle name="Comma 9 13 7 2" xfId="41776"/>
    <cellStyle name="Comma 9 13 8" xfId="20736"/>
    <cellStyle name="Comma 9 13 9" xfId="32189"/>
    <cellStyle name="Comma 9 14" xfId="712"/>
    <cellStyle name="Comma 9 14 10" xfId="39155"/>
    <cellStyle name="Comma 9 14 2" xfId="1855"/>
    <cellStyle name="Comma 9 14 2 2" xfId="4618"/>
    <cellStyle name="Comma 9 14 2 2 2" xfId="14500"/>
    <cellStyle name="Comma 9 14 2 2 3" xfId="24420"/>
    <cellStyle name="Comma 9 14 2 2 4" xfId="45460"/>
    <cellStyle name="Comma 9 14 2 3" xfId="7084"/>
    <cellStyle name="Comma 9 14 2 3 2" xfId="16966"/>
    <cellStyle name="Comma 9 14 2 3 3" xfId="26886"/>
    <cellStyle name="Comma 9 14 2 3 4" xfId="47926"/>
    <cellStyle name="Comma 9 14 2 4" xfId="9554"/>
    <cellStyle name="Comma 9 14 2 4 2" xfId="19436"/>
    <cellStyle name="Comma 9 14 2 4 3" xfId="29356"/>
    <cellStyle name="Comma 9 14 2 4 4" xfId="50396"/>
    <cellStyle name="Comma 9 14 2 5" xfId="12032"/>
    <cellStyle name="Comma 9 14 2 5 2" xfId="42992"/>
    <cellStyle name="Comma 9 14 2 6" xfId="21952"/>
    <cellStyle name="Comma 9 14 2 7" xfId="34833"/>
    <cellStyle name="Comma 9 14 2 8" xfId="40298"/>
    <cellStyle name="Comma 9 14 3" xfId="2923"/>
    <cellStyle name="Comma 9 14 3 2" xfId="5391"/>
    <cellStyle name="Comma 9 14 3 2 2" xfId="15273"/>
    <cellStyle name="Comma 9 14 3 2 3" xfId="25193"/>
    <cellStyle name="Comma 9 14 3 2 4" xfId="46233"/>
    <cellStyle name="Comma 9 14 3 3" xfId="7857"/>
    <cellStyle name="Comma 9 14 3 3 2" xfId="17739"/>
    <cellStyle name="Comma 9 14 3 3 3" xfId="27659"/>
    <cellStyle name="Comma 9 14 3 3 4" xfId="48699"/>
    <cellStyle name="Comma 9 14 3 4" xfId="10327"/>
    <cellStyle name="Comma 9 14 3 4 2" xfId="20209"/>
    <cellStyle name="Comma 9 14 3 4 3" xfId="30129"/>
    <cellStyle name="Comma 9 14 3 4 4" xfId="51169"/>
    <cellStyle name="Comma 9 14 3 5" xfId="12805"/>
    <cellStyle name="Comma 9 14 3 5 2" xfId="43765"/>
    <cellStyle name="Comma 9 14 3 6" xfId="22725"/>
    <cellStyle name="Comma 9 14 3 7" xfId="35607"/>
    <cellStyle name="Comma 9 14 3 8" xfId="41071"/>
    <cellStyle name="Comma 9 14 4" xfId="4079"/>
    <cellStyle name="Comma 9 14 4 2" xfId="13961"/>
    <cellStyle name="Comma 9 14 4 3" xfId="23881"/>
    <cellStyle name="Comma 9 14 4 4" xfId="44921"/>
    <cellStyle name="Comma 9 14 5" xfId="5941"/>
    <cellStyle name="Comma 9 14 5 2" xfId="15823"/>
    <cellStyle name="Comma 9 14 5 3" xfId="25743"/>
    <cellStyle name="Comma 9 14 5 4" xfId="46783"/>
    <cellStyle name="Comma 9 14 6" xfId="8411"/>
    <cellStyle name="Comma 9 14 6 2" xfId="18293"/>
    <cellStyle name="Comma 9 14 6 3" xfId="28213"/>
    <cellStyle name="Comma 9 14 6 4" xfId="49253"/>
    <cellStyle name="Comma 9 14 7" xfId="10889"/>
    <cellStyle name="Comma 9 14 7 2" xfId="41849"/>
    <cellStyle name="Comma 9 14 8" xfId="20809"/>
    <cellStyle name="Comma 9 14 9" xfId="33690"/>
    <cellStyle name="Comma 9 15" xfId="1351"/>
    <cellStyle name="Comma 9 15 2" xfId="4114"/>
    <cellStyle name="Comma 9 15 2 2" xfId="13996"/>
    <cellStyle name="Comma 9 15 2 3" xfId="23916"/>
    <cellStyle name="Comma 9 15 2 4" xfId="44956"/>
    <cellStyle name="Comma 9 15 3" xfId="6580"/>
    <cellStyle name="Comma 9 15 3 2" xfId="16462"/>
    <cellStyle name="Comma 9 15 3 3" xfId="26382"/>
    <cellStyle name="Comma 9 15 3 4" xfId="47422"/>
    <cellStyle name="Comma 9 15 4" xfId="9050"/>
    <cellStyle name="Comma 9 15 4 2" xfId="18932"/>
    <cellStyle name="Comma 9 15 4 3" xfId="28852"/>
    <cellStyle name="Comma 9 15 4 4" xfId="49892"/>
    <cellStyle name="Comma 9 15 5" xfId="11528"/>
    <cellStyle name="Comma 9 15 5 2" xfId="42488"/>
    <cellStyle name="Comma 9 15 6" xfId="21448"/>
    <cellStyle name="Comma 9 15 7" xfId="34329"/>
    <cellStyle name="Comma 9 15 8" xfId="39794"/>
    <cellStyle name="Comma 9 16" xfId="2419"/>
    <cellStyle name="Comma 9 16 2" xfId="4887"/>
    <cellStyle name="Comma 9 16 2 2" xfId="14769"/>
    <cellStyle name="Comma 9 16 2 3" xfId="24689"/>
    <cellStyle name="Comma 9 16 2 4" xfId="45729"/>
    <cellStyle name="Comma 9 16 3" xfId="7353"/>
    <cellStyle name="Comma 9 16 3 2" xfId="17235"/>
    <cellStyle name="Comma 9 16 3 3" xfId="27155"/>
    <cellStyle name="Comma 9 16 3 4" xfId="48195"/>
    <cellStyle name="Comma 9 16 4" xfId="9823"/>
    <cellStyle name="Comma 9 16 4 2" xfId="19705"/>
    <cellStyle name="Comma 9 16 4 3" xfId="29625"/>
    <cellStyle name="Comma 9 16 4 4" xfId="50665"/>
    <cellStyle name="Comma 9 16 5" xfId="12301"/>
    <cellStyle name="Comma 9 16 5 2" xfId="43261"/>
    <cellStyle name="Comma 9 16 6" xfId="22221"/>
    <cellStyle name="Comma 9 16 7" xfId="35103"/>
    <cellStyle name="Comma 9 16 8" xfId="40567"/>
    <cellStyle name="Comma 9 17" xfId="2969"/>
    <cellStyle name="Comma 9 17 2" xfId="12851"/>
    <cellStyle name="Comma 9 17 2 2" xfId="43811"/>
    <cellStyle name="Comma 9 17 3" xfId="22771"/>
    <cellStyle name="Comma 9 17 4" xfId="33185"/>
    <cellStyle name="Comma 9 17 5" xfId="38651"/>
    <cellStyle name="Comma 9 18" xfId="5438"/>
    <cellStyle name="Comma 9 18 2" xfId="15320"/>
    <cellStyle name="Comma 9 18 3" xfId="25240"/>
    <cellStyle name="Comma 9 18 4" xfId="46280"/>
    <cellStyle name="Comma 9 19" xfId="7907"/>
    <cellStyle name="Comma 9 19 2" xfId="17789"/>
    <cellStyle name="Comma 9 19 3" xfId="27709"/>
    <cellStyle name="Comma 9 19 4" xfId="48749"/>
    <cellStyle name="Comma 9 2" xfId="47"/>
    <cellStyle name="Comma 9 2 10" xfId="399"/>
    <cellStyle name="Comma 9 2 10 10" xfId="36167"/>
    <cellStyle name="Comma 9 2 10 2" xfId="1668"/>
    <cellStyle name="Comma 9 2 10 2 2" xfId="4431"/>
    <cellStyle name="Comma 9 2 10 2 2 2" xfId="14313"/>
    <cellStyle name="Comma 9 2 10 2 2 2 2" xfId="45273"/>
    <cellStyle name="Comma 9 2 10 2 2 3" xfId="24233"/>
    <cellStyle name="Comma 9 2 10 2 2 4" xfId="34646"/>
    <cellStyle name="Comma 9 2 10 2 2 5" xfId="40111"/>
    <cellStyle name="Comma 9 2 10 2 3" xfId="6897"/>
    <cellStyle name="Comma 9 2 10 2 3 2" xfId="16779"/>
    <cellStyle name="Comma 9 2 10 2 3 3" xfId="26699"/>
    <cellStyle name="Comma 9 2 10 2 3 4" xfId="47739"/>
    <cellStyle name="Comma 9 2 10 2 4" xfId="9367"/>
    <cellStyle name="Comma 9 2 10 2 4 2" xfId="19249"/>
    <cellStyle name="Comma 9 2 10 2 4 3" xfId="29169"/>
    <cellStyle name="Comma 9 2 10 2 4 4" xfId="50209"/>
    <cellStyle name="Comma 9 2 10 2 5" xfId="11845"/>
    <cellStyle name="Comma 9 2 10 2 5 2" xfId="42805"/>
    <cellStyle name="Comma 9 2 10 2 6" xfId="21765"/>
    <cellStyle name="Comma 9 2 10 2 7" xfId="31703"/>
    <cellStyle name="Comma 9 2 10 2 8" xfId="37169"/>
    <cellStyle name="Comma 9 2 10 3" xfId="2736"/>
    <cellStyle name="Comma 9 2 10 3 2" xfId="5204"/>
    <cellStyle name="Comma 9 2 10 3 2 2" xfId="15086"/>
    <cellStyle name="Comma 9 2 10 3 2 2 2" xfId="46046"/>
    <cellStyle name="Comma 9 2 10 3 2 3" xfId="25006"/>
    <cellStyle name="Comma 9 2 10 3 2 4" xfId="35420"/>
    <cellStyle name="Comma 9 2 10 3 2 5" xfId="40884"/>
    <cellStyle name="Comma 9 2 10 3 3" xfId="7670"/>
    <cellStyle name="Comma 9 2 10 3 3 2" xfId="17552"/>
    <cellStyle name="Comma 9 2 10 3 3 3" xfId="27472"/>
    <cellStyle name="Comma 9 2 10 3 3 4" xfId="48512"/>
    <cellStyle name="Comma 9 2 10 3 4" xfId="10140"/>
    <cellStyle name="Comma 9 2 10 3 4 2" xfId="20022"/>
    <cellStyle name="Comma 9 2 10 3 4 3" xfId="29942"/>
    <cellStyle name="Comma 9 2 10 3 4 4" xfId="50982"/>
    <cellStyle name="Comma 9 2 10 3 5" xfId="12618"/>
    <cellStyle name="Comma 9 2 10 3 5 2" xfId="43578"/>
    <cellStyle name="Comma 9 2 10 3 6" xfId="22538"/>
    <cellStyle name="Comma 9 2 10 3 7" xfId="32703"/>
    <cellStyle name="Comma 9 2 10 3 8" xfId="38169"/>
    <cellStyle name="Comma 9 2 10 4" xfId="3484"/>
    <cellStyle name="Comma 9 2 10 4 2" xfId="13366"/>
    <cellStyle name="Comma 9 2 10 4 2 2" xfId="44326"/>
    <cellStyle name="Comma 9 2 10 4 3" xfId="23286"/>
    <cellStyle name="Comma 9 2 10 4 4" xfId="33502"/>
    <cellStyle name="Comma 9 2 10 4 5" xfId="38968"/>
    <cellStyle name="Comma 9 2 10 5" xfId="5754"/>
    <cellStyle name="Comma 9 2 10 5 2" xfId="15636"/>
    <cellStyle name="Comma 9 2 10 5 3" xfId="25556"/>
    <cellStyle name="Comma 9 2 10 5 4" xfId="46596"/>
    <cellStyle name="Comma 9 2 10 6" xfId="8224"/>
    <cellStyle name="Comma 9 2 10 6 2" xfId="18106"/>
    <cellStyle name="Comma 9 2 10 6 3" xfId="28026"/>
    <cellStyle name="Comma 9 2 10 6 4" xfId="49066"/>
    <cellStyle name="Comma 9 2 10 7" xfId="10702"/>
    <cellStyle name="Comma 9 2 10 7 2" xfId="41662"/>
    <cellStyle name="Comma 9 2 10 8" xfId="20622"/>
    <cellStyle name="Comma 9 2 10 9" xfId="30701"/>
    <cellStyle name="Comma 9 2 11" xfId="436"/>
    <cellStyle name="Comma 9 2 11 10" xfId="36409"/>
    <cellStyle name="Comma 9 2 11 2" xfId="1705"/>
    <cellStyle name="Comma 9 2 11 2 2" xfId="4468"/>
    <cellStyle name="Comma 9 2 11 2 2 2" xfId="14350"/>
    <cellStyle name="Comma 9 2 11 2 2 2 2" xfId="45310"/>
    <cellStyle name="Comma 9 2 11 2 2 3" xfId="24270"/>
    <cellStyle name="Comma 9 2 11 2 2 4" xfId="34683"/>
    <cellStyle name="Comma 9 2 11 2 2 5" xfId="40148"/>
    <cellStyle name="Comma 9 2 11 2 3" xfId="6934"/>
    <cellStyle name="Comma 9 2 11 2 3 2" xfId="16816"/>
    <cellStyle name="Comma 9 2 11 2 3 3" xfId="26736"/>
    <cellStyle name="Comma 9 2 11 2 3 4" xfId="47776"/>
    <cellStyle name="Comma 9 2 11 2 4" xfId="9404"/>
    <cellStyle name="Comma 9 2 11 2 4 2" xfId="19286"/>
    <cellStyle name="Comma 9 2 11 2 4 3" xfId="29206"/>
    <cellStyle name="Comma 9 2 11 2 4 4" xfId="50246"/>
    <cellStyle name="Comma 9 2 11 2 5" xfId="11882"/>
    <cellStyle name="Comma 9 2 11 2 5 2" xfId="42842"/>
    <cellStyle name="Comma 9 2 11 2 6" xfId="21802"/>
    <cellStyle name="Comma 9 2 11 2 7" xfId="31945"/>
    <cellStyle name="Comma 9 2 11 2 8" xfId="37411"/>
    <cellStyle name="Comma 9 2 11 3" xfId="2773"/>
    <cellStyle name="Comma 9 2 11 3 2" xfId="5241"/>
    <cellStyle name="Comma 9 2 11 3 2 2" xfId="15123"/>
    <cellStyle name="Comma 9 2 11 3 2 2 2" xfId="46083"/>
    <cellStyle name="Comma 9 2 11 3 2 3" xfId="25043"/>
    <cellStyle name="Comma 9 2 11 3 2 4" xfId="35457"/>
    <cellStyle name="Comma 9 2 11 3 2 5" xfId="40921"/>
    <cellStyle name="Comma 9 2 11 3 3" xfId="7707"/>
    <cellStyle name="Comma 9 2 11 3 3 2" xfId="17589"/>
    <cellStyle name="Comma 9 2 11 3 3 3" xfId="27509"/>
    <cellStyle name="Comma 9 2 11 3 3 4" xfId="48549"/>
    <cellStyle name="Comma 9 2 11 3 4" xfId="10177"/>
    <cellStyle name="Comma 9 2 11 3 4 2" xfId="20059"/>
    <cellStyle name="Comma 9 2 11 3 4 3" xfId="29979"/>
    <cellStyle name="Comma 9 2 11 3 4 4" xfId="51019"/>
    <cellStyle name="Comma 9 2 11 3 5" xfId="12655"/>
    <cellStyle name="Comma 9 2 11 3 5 2" xfId="43615"/>
    <cellStyle name="Comma 9 2 11 3 6" xfId="22575"/>
    <cellStyle name="Comma 9 2 11 3 7" xfId="32945"/>
    <cellStyle name="Comma 9 2 11 3 8" xfId="38411"/>
    <cellStyle name="Comma 9 2 11 4" xfId="3726"/>
    <cellStyle name="Comma 9 2 11 4 2" xfId="13608"/>
    <cellStyle name="Comma 9 2 11 4 2 2" xfId="44568"/>
    <cellStyle name="Comma 9 2 11 4 3" xfId="23528"/>
    <cellStyle name="Comma 9 2 11 4 4" xfId="33539"/>
    <cellStyle name="Comma 9 2 11 4 5" xfId="39005"/>
    <cellStyle name="Comma 9 2 11 5" xfId="5791"/>
    <cellStyle name="Comma 9 2 11 5 2" xfId="15673"/>
    <cellStyle name="Comma 9 2 11 5 3" xfId="25593"/>
    <cellStyle name="Comma 9 2 11 5 4" xfId="46633"/>
    <cellStyle name="Comma 9 2 11 6" xfId="8261"/>
    <cellStyle name="Comma 9 2 11 6 2" xfId="18143"/>
    <cellStyle name="Comma 9 2 11 6 3" xfId="28063"/>
    <cellStyle name="Comma 9 2 11 6 4" xfId="49103"/>
    <cellStyle name="Comma 9 2 11 7" xfId="10739"/>
    <cellStyle name="Comma 9 2 11 7 2" xfId="41699"/>
    <cellStyle name="Comma 9 2 11 8" xfId="20659"/>
    <cellStyle name="Comma 9 2 11 9" xfId="30943"/>
    <cellStyle name="Comma 9 2 12" xfId="473"/>
    <cellStyle name="Comma 9 2 12 10" xfId="36658"/>
    <cellStyle name="Comma 9 2 12 2" xfId="1742"/>
    <cellStyle name="Comma 9 2 12 2 2" xfId="4505"/>
    <cellStyle name="Comma 9 2 12 2 2 2" xfId="14387"/>
    <cellStyle name="Comma 9 2 12 2 2 3" xfId="24307"/>
    <cellStyle name="Comma 9 2 12 2 2 4" xfId="45347"/>
    <cellStyle name="Comma 9 2 12 2 3" xfId="6971"/>
    <cellStyle name="Comma 9 2 12 2 3 2" xfId="16853"/>
    <cellStyle name="Comma 9 2 12 2 3 3" xfId="26773"/>
    <cellStyle name="Comma 9 2 12 2 3 4" xfId="47813"/>
    <cellStyle name="Comma 9 2 12 2 4" xfId="9441"/>
    <cellStyle name="Comma 9 2 12 2 4 2" xfId="19323"/>
    <cellStyle name="Comma 9 2 12 2 4 3" xfId="29243"/>
    <cellStyle name="Comma 9 2 12 2 4 4" xfId="50283"/>
    <cellStyle name="Comma 9 2 12 2 5" xfId="11919"/>
    <cellStyle name="Comma 9 2 12 2 5 2" xfId="42879"/>
    <cellStyle name="Comma 9 2 12 2 6" xfId="21839"/>
    <cellStyle name="Comma 9 2 12 2 7" xfId="34720"/>
    <cellStyle name="Comma 9 2 12 2 8" xfId="40185"/>
    <cellStyle name="Comma 9 2 12 3" xfId="2810"/>
    <cellStyle name="Comma 9 2 12 3 2" xfId="5278"/>
    <cellStyle name="Comma 9 2 12 3 2 2" xfId="15160"/>
    <cellStyle name="Comma 9 2 12 3 2 3" xfId="25080"/>
    <cellStyle name="Comma 9 2 12 3 2 4" xfId="46120"/>
    <cellStyle name="Comma 9 2 12 3 3" xfId="7744"/>
    <cellStyle name="Comma 9 2 12 3 3 2" xfId="17626"/>
    <cellStyle name="Comma 9 2 12 3 3 3" xfId="27546"/>
    <cellStyle name="Comma 9 2 12 3 3 4" xfId="48586"/>
    <cellStyle name="Comma 9 2 12 3 4" xfId="10214"/>
    <cellStyle name="Comma 9 2 12 3 4 2" xfId="20096"/>
    <cellStyle name="Comma 9 2 12 3 4 3" xfId="30016"/>
    <cellStyle name="Comma 9 2 12 3 4 4" xfId="51056"/>
    <cellStyle name="Comma 9 2 12 3 5" xfId="12692"/>
    <cellStyle name="Comma 9 2 12 3 5 2" xfId="43652"/>
    <cellStyle name="Comma 9 2 12 3 6" xfId="22612"/>
    <cellStyle name="Comma 9 2 12 3 7" xfId="35494"/>
    <cellStyle name="Comma 9 2 12 3 8" xfId="40958"/>
    <cellStyle name="Comma 9 2 12 4" xfId="4052"/>
    <cellStyle name="Comma 9 2 12 4 2" xfId="13934"/>
    <cellStyle name="Comma 9 2 12 4 2 2" xfId="44894"/>
    <cellStyle name="Comma 9 2 12 4 3" xfId="23854"/>
    <cellStyle name="Comma 9 2 12 4 4" xfId="33576"/>
    <cellStyle name="Comma 9 2 12 4 5" xfId="39042"/>
    <cellStyle name="Comma 9 2 12 5" xfId="5828"/>
    <cellStyle name="Comma 9 2 12 5 2" xfId="15710"/>
    <cellStyle name="Comma 9 2 12 5 3" xfId="25630"/>
    <cellStyle name="Comma 9 2 12 5 4" xfId="46670"/>
    <cellStyle name="Comma 9 2 12 6" xfId="8298"/>
    <cellStyle name="Comma 9 2 12 6 2" xfId="18180"/>
    <cellStyle name="Comma 9 2 12 6 3" xfId="28100"/>
    <cellStyle name="Comma 9 2 12 6 4" xfId="49140"/>
    <cellStyle name="Comma 9 2 12 7" xfId="10776"/>
    <cellStyle name="Comma 9 2 12 7 2" xfId="41736"/>
    <cellStyle name="Comma 9 2 12 8" xfId="20696"/>
    <cellStyle name="Comma 9 2 12 9" xfId="31192"/>
    <cellStyle name="Comma 9 2 13" xfId="539"/>
    <cellStyle name="Comma 9 2 13 10" xfId="37658"/>
    <cellStyle name="Comma 9 2 13 2" xfId="1785"/>
    <cellStyle name="Comma 9 2 13 2 2" xfId="4548"/>
    <cellStyle name="Comma 9 2 13 2 2 2" xfId="14430"/>
    <cellStyle name="Comma 9 2 13 2 2 3" xfId="24350"/>
    <cellStyle name="Comma 9 2 13 2 2 4" xfId="45390"/>
    <cellStyle name="Comma 9 2 13 2 3" xfId="7014"/>
    <cellStyle name="Comma 9 2 13 2 3 2" xfId="16896"/>
    <cellStyle name="Comma 9 2 13 2 3 3" xfId="26816"/>
    <cellStyle name="Comma 9 2 13 2 3 4" xfId="47856"/>
    <cellStyle name="Comma 9 2 13 2 4" xfId="9484"/>
    <cellStyle name="Comma 9 2 13 2 4 2" xfId="19366"/>
    <cellStyle name="Comma 9 2 13 2 4 3" xfId="29286"/>
    <cellStyle name="Comma 9 2 13 2 4 4" xfId="50326"/>
    <cellStyle name="Comma 9 2 13 2 5" xfId="11962"/>
    <cellStyle name="Comma 9 2 13 2 5 2" xfId="42922"/>
    <cellStyle name="Comma 9 2 13 2 6" xfId="21882"/>
    <cellStyle name="Comma 9 2 13 2 7" xfId="34763"/>
    <cellStyle name="Comma 9 2 13 2 8" xfId="40228"/>
    <cellStyle name="Comma 9 2 13 3" xfId="2853"/>
    <cellStyle name="Comma 9 2 13 3 2" xfId="5321"/>
    <cellStyle name="Comma 9 2 13 3 2 2" xfId="15203"/>
    <cellStyle name="Comma 9 2 13 3 2 3" xfId="25123"/>
    <cellStyle name="Comma 9 2 13 3 2 4" xfId="46163"/>
    <cellStyle name="Comma 9 2 13 3 3" xfId="7787"/>
    <cellStyle name="Comma 9 2 13 3 3 2" xfId="17669"/>
    <cellStyle name="Comma 9 2 13 3 3 3" xfId="27589"/>
    <cellStyle name="Comma 9 2 13 3 3 4" xfId="48629"/>
    <cellStyle name="Comma 9 2 13 3 4" xfId="10257"/>
    <cellStyle name="Comma 9 2 13 3 4 2" xfId="20139"/>
    <cellStyle name="Comma 9 2 13 3 4 3" xfId="30059"/>
    <cellStyle name="Comma 9 2 13 3 4 4" xfId="51099"/>
    <cellStyle name="Comma 9 2 13 3 5" xfId="12735"/>
    <cellStyle name="Comma 9 2 13 3 5 2" xfId="43695"/>
    <cellStyle name="Comma 9 2 13 3 6" xfId="22655"/>
    <cellStyle name="Comma 9 2 13 3 7" xfId="35537"/>
    <cellStyle name="Comma 9 2 13 3 8" xfId="41001"/>
    <cellStyle name="Comma 9 2 13 4" xfId="3967"/>
    <cellStyle name="Comma 9 2 13 4 2" xfId="13849"/>
    <cellStyle name="Comma 9 2 13 4 2 2" xfId="44809"/>
    <cellStyle name="Comma 9 2 13 4 3" xfId="23769"/>
    <cellStyle name="Comma 9 2 13 4 4" xfId="33620"/>
    <cellStyle name="Comma 9 2 13 4 5" xfId="39085"/>
    <cellStyle name="Comma 9 2 13 5" xfId="5871"/>
    <cellStyle name="Comma 9 2 13 5 2" xfId="15753"/>
    <cellStyle name="Comma 9 2 13 5 3" xfId="25673"/>
    <cellStyle name="Comma 9 2 13 5 4" xfId="46713"/>
    <cellStyle name="Comma 9 2 13 6" xfId="8341"/>
    <cellStyle name="Comma 9 2 13 6 2" xfId="18223"/>
    <cellStyle name="Comma 9 2 13 6 3" xfId="28143"/>
    <cellStyle name="Comma 9 2 13 6 4" xfId="49183"/>
    <cellStyle name="Comma 9 2 13 7" xfId="10819"/>
    <cellStyle name="Comma 9 2 13 7 2" xfId="41779"/>
    <cellStyle name="Comma 9 2 13 8" xfId="20739"/>
    <cellStyle name="Comma 9 2 13 9" xfId="32192"/>
    <cellStyle name="Comma 9 2 14" xfId="715"/>
    <cellStyle name="Comma 9 2 14 10" xfId="39158"/>
    <cellStyle name="Comma 9 2 14 2" xfId="1858"/>
    <cellStyle name="Comma 9 2 14 2 2" xfId="4621"/>
    <cellStyle name="Comma 9 2 14 2 2 2" xfId="14503"/>
    <cellStyle name="Comma 9 2 14 2 2 3" xfId="24423"/>
    <cellStyle name="Comma 9 2 14 2 2 4" xfId="45463"/>
    <cellStyle name="Comma 9 2 14 2 3" xfId="7087"/>
    <cellStyle name="Comma 9 2 14 2 3 2" xfId="16969"/>
    <cellStyle name="Comma 9 2 14 2 3 3" xfId="26889"/>
    <cellStyle name="Comma 9 2 14 2 3 4" xfId="47929"/>
    <cellStyle name="Comma 9 2 14 2 4" xfId="9557"/>
    <cellStyle name="Comma 9 2 14 2 4 2" xfId="19439"/>
    <cellStyle name="Comma 9 2 14 2 4 3" xfId="29359"/>
    <cellStyle name="Comma 9 2 14 2 4 4" xfId="50399"/>
    <cellStyle name="Comma 9 2 14 2 5" xfId="12035"/>
    <cellStyle name="Comma 9 2 14 2 5 2" xfId="42995"/>
    <cellStyle name="Comma 9 2 14 2 6" xfId="21955"/>
    <cellStyle name="Comma 9 2 14 2 7" xfId="34836"/>
    <cellStyle name="Comma 9 2 14 2 8" xfId="40301"/>
    <cellStyle name="Comma 9 2 14 3" xfId="2926"/>
    <cellStyle name="Comma 9 2 14 3 2" xfId="5394"/>
    <cellStyle name="Comma 9 2 14 3 2 2" xfId="15276"/>
    <cellStyle name="Comma 9 2 14 3 2 3" xfId="25196"/>
    <cellStyle name="Comma 9 2 14 3 2 4" xfId="46236"/>
    <cellStyle name="Comma 9 2 14 3 3" xfId="7860"/>
    <cellStyle name="Comma 9 2 14 3 3 2" xfId="17742"/>
    <cellStyle name="Comma 9 2 14 3 3 3" xfId="27662"/>
    <cellStyle name="Comma 9 2 14 3 3 4" xfId="48702"/>
    <cellStyle name="Comma 9 2 14 3 4" xfId="10330"/>
    <cellStyle name="Comma 9 2 14 3 4 2" xfId="20212"/>
    <cellStyle name="Comma 9 2 14 3 4 3" xfId="30132"/>
    <cellStyle name="Comma 9 2 14 3 4 4" xfId="51172"/>
    <cellStyle name="Comma 9 2 14 3 5" xfId="12808"/>
    <cellStyle name="Comma 9 2 14 3 5 2" xfId="43768"/>
    <cellStyle name="Comma 9 2 14 3 6" xfId="22728"/>
    <cellStyle name="Comma 9 2 14 3 7" xfId="35610"/>
    <cellStyle name="Comma 9 2 14 3 8" xfId="41074"/>
    <cellStyle name="Comma 9 2 14 4" xfId="3969"/>
    <cellStyle name="Comma 9 2 14 4 2" xfId="13851"/>
    <cellStyle name="Comma 9 2 14 4 3" xfId="23771"/>
    <cellStyle name="Comma 9 2 14 4 4" xfId="44811"/>
    <cellStyle name="Comma 9 2 14 5" xfId="5944"/>
    <cellStyle name="Comma 9 2 14 5 2" xfId="15826"/>
    <cellStyle name="Comma 9 2 14 5 3" xfId="25746"/>
    <cellStyle name="Comma 9 2 14 5 4" xfId="46786"/>
    <cellStyle name="Comma 9 2 14 6" xfId="8414"/>
    <cellStyle name="Comma 9 2 14 6 2" xfId="18296"/>
    <cellStyle name="Comma 9 2 14 6 3" xfId="28216"/>
    <cellStyle name="Comma 9 2 14 6 4" xfId="49256"/>
    <cellStyle name="Comma 9 2 14 7" xfId="10892"/>
    <cellStyle name="Comma 9 2 14 7 2" xfId="41852"/>
    <cellStyle name="Comma 9 2 14 8" xfId="20812"/>
    <cellStyle name="Comma 9 2 14 9" xfId="33693"/>
    <cellStyle name="Comma 9 2 15" xfId="1354"/>
    <cellStyle name="Comma 9 2 15 2" xfId="4117"/>
    <cellStyle name="Comma 9 2 15 2 2" xfId="13999"/>
    <cellStyle name="Comma 9 2 15 2 3" xfId="23919"/>
    <cellStyle name="Comma 9 2 15 2 4" xfId="44959"/>
    <cellStyle name="Comma 9 2 15 3" xfId="6583"/>
    <cellStyle name="Comma 9 2 15 3 2" xfId="16465"/>
    <cellStyle name="Comma 9 2 15 3 3" xfId="26385"/>
    <cellStyle name="Comma 9 2 15 3 4" xfId="47425"/>
    <cellStyle name="Comma 9 2 15 4" xfId="9053"/>
    <cellStyle name="Comma 9 2 15 4 2" xfId="18935"/>
    <cellStyle name="Comma 9 2 15 4 3" xfId="28855"/>
    <cellStyle name="Comma 9 2 15 4 4" xfId="49895"/>
    <cellStyle name="Comma 9 2 15 5" xfId="11531"/>
    <cellStyle name="Comma 9 2 15 5 2" xfId="42491"/>
    <cellStyle name="Comma 9 2 15 6" xfId="21451"/>
    <cellStyle name="Comma 9 2 15 7" xfId="34332"/>
    <cellStyle name="Comma 9 2 15 8" xfId="39797"/>
    <cellStyle name="Comma 9 2 16" xfId="2422"/>
    <cellStyle name="Comma 9 2 16 2" xfId="4890"/>
    <cellStyle name="Comma 9 2 16 2 2" xfId="14772"/>
    <cellStyle name="Comma 9 2 16 2 3" xfId="24692"/>
    <cellStyle name="Comma 9 2 16 2 4" xfId="45732"/>
    <cellStyle name="Comma 9 2 16 3" xfId="7356"/>
    <cellStyle name="Comma 9 2 16 3 2" xfId="17238"/>
    <cellStyle name="Comma 9 2 16 3 3" xfId="27158"/>
    <cellStyle name="Comma 9 2 16 3 4" xfId="48198"/>
    <cellStyle name="Comma 9 2 16 4" xfId="9826"/>
    <cellStyle name="Comma 9 2 16 4 2" xfId="19708"/>
    <cellStyle name="Comma 9 2 16 4 3" xfId="29628"/>
    <cellStyle name="Comma 9 2 16 4 4" xfId="50668"/>
    <cellStyle name="Comma 9 2 16 5" xfId="12304"/>
    <cellStyle name="Comma 9 2 16 5 2" xfId="43264"/>
    <cellStyle name="Comma 9 2 16 6" xfId="22224"/>
    <cellStyle name="Comma 9 2 16 7" xfId="35106"/>
    <cellStyle name="Comma 9 2 16 8" xfId="40570"/>
    <cellStyle name="Comma 9 2 17" xfId="2972"/>
    <cellStyle name="Comma 9 2 17 2" xfId="12854"/>
    <cellStyle name="Comma 9 2 17 2 2" xfId="43814"/>
    <cellStyle name="Comma 9 2 17 3" xfId="22774"/>
    <cellStyle name="Comma 9 2 17 4" xfId="33188"/>
    <cellStyle name="Comma 9 2 17 5" xfId="38654"/>
    <cellStyle name="Comma 9 2 18" xfId="5441"/>
    <cellStyle name="Comma 9 2 18 2" xfId="15323"/>
    <cellStyle name="Comma 9 2 18 3" xfId="25243"/>
    <cellStyle name="Comma 9 2 18 4" xfId="46283"/>
    <cellStyle name="Comma 9 2 19" xfId="7910"/>
    <cellStyle name="Comma 9 2 19 2" xfId="17792"/>
    <cellStyle name="Comma 9 2 19 3" xfId="27712"/>
    <cellStyle name="Comma 9 2 19 4" xfId="48752"/>
    <cellStyle name="Comma 9 2 2" xfId="75"/>
    <cellStyle name="Comma 9 2 2 10" xfId="450"/>
    <cellStyle name="Comma 9 2 2 10 10" xfId="36423"/>
    <cellStyle name="Comma 9 2 2 10 2" xfId="1719"/>
    <cellStyle name="Comma 9 2 2 10 2 2" xfId="4482"/>
    <cellStyle name="Comma 9 2 2 10 2 2 2" xfId="14364"/>
    <cellStyle name="Comma 9 2 2 10 2 2 2 2" xfId="45324"/>
    <cellStyle name="Comma 9 2 2 10 2 2 3" xfId="24284"/>
    <cellStyle name="Comma 9 2 2 10 2 2 4" xfId="34697"/>
    <cellStyle name="Comma 9 2 2 10 2 2 5" xfId="40162"/>
    <cellStyle name="Comma 9 2 2 10 2 3" xfId="6948"/>
    <cellStyle name="Comma 9 2 2 10 2 3 2" xfId="16830"/>
    <cellStyle name="Comma 9 2 2 10 2 3 3" xfId="26750"/>
    <cellStyle name="Comma 9 2 2 10 2 3 4" xfId="47790"/>
    <cellStyle name="Comma 9 2 2 10 2 4" xfId="9418"/>
    <cellStyle name="Comma 9 2 2 10 2 4 2" xfId="19300"/>
    <cellStyle name="Comma 9 2 2 10 2 4 3" xfId="29220"/>
    <cellStyle name="Comma 9 2 2 10 2 4 4" xfId="50260"/>
    <cellStyle name="Comma 9 2 2 10 2 5" xfId="11896"/>
    <cellStyle name="Comma 9 2 2 10 2 5 2" xfId="42856"/>
    <cellStyle name="Comma 9 2 2 10 2 6" xfId="21816"/>
    <cellStyle name="Comma 9 2 2 10 2 7" xfId="31959"/>
    <cellStyle name="Comma 9 2 2 10 2 8" xfId="37425"/>
    <cellStyle name="Comma 9 2 2 10 3" xfId="2787"/>
    <cellStyle name="Comma 9 2 2 10 3 2" xfId="5255"/>
    <cellStyle name="Comma 9 2 2 10 3 2 2" xfId="15137"/>
    <cellStyle name="Comma 9 2 2 10 3 2 2 2" xfId="46097"/>
    <cellStyle name="Comma 9 2 2 10 3 2 3" xfId="25057"/>
    <cellStyle name="Comma 9 2 2 10 3 2 4" xfId="35471"/>
    <cellStyle name="Comma 9 2 2 10 3 2 5" xfId="40935"/>
    <cellStyle name="Comma 9 2 2 10 3 3" xfId="7721"/>
    <cellStyle name="Comma 9 2 2 10 3 3 2" xfId="17603"/>
    <cellStyle name="Comma 9 2 2 10 3 3 3" xfId="27523"/>
    <cellStyle name="Comma 9 2 2 10 3 3 4" xfId="48563"/>
    <cellStyle name="Comma 9 2 2 10 3 4" xfId="10191"/>
    <cellStyle name="Comma 9 2 2 10 3 4 2" xfId="20073"/>
    <cellStyle name="Comma 9 2 2 10 3 4 3" xfId="29993"/>
    <cellStyle name="Comma 9 2 2 10 3 4 4" xfId="51033"/>
    <cellStyle name="Comma 9 2 2 10 3 5" xfId="12669"/>
    <cellStyle name="Comma 9 2 2 10 3 5 2" xfId="43629"/>
    <cellStyle name="Comma 9 2 2 10 3 6" xfId="22589"/>
    <cellStyle name="Comma 9 2 2 10 3 7" xfId="32959"/>
    <cellStyle name="Comma 9 2 2 10 3 8" xfId="38425"/>
    <cellStyle name="Comma 9 2 2 10 4" xfId="3740"/>
    <cellStyle name="Comma 9 2 2 10 4 2" xfId="13622"/>
    <cellStyle name="Comma 9 2 2 10 4 2 2" xfId="44582"/>
    <cellStyle name="Comma 9 2 2 10 4 3" xfId="23542"/>
    <cellStyle name="Comma 9 2 2 10 4 4" xfId="33553"/>
    <cellStyle name="Comma 9 2 2 10 4 5" xfId="39019"/>
    <cellStyle name="Comma 9 2 2 10 5" xfId="5805"/>
    <cellStyle name="Comma 9 2 2 10 5 2" xfId="15687"/>
    <cellStyle name="Comma 9 2 2 10 5 3" xfId="25607"/>
    <cellStyle name="Comma 9 2 2 10 5 4" xfId="46647"/>
    <cellStyle name="Comma 9 2 2 10 6" xfId="8275"/>
    <cellStyle name="Comma 9 2 2 10 6 2" xfId="18157"/>
    <cellStyle name="Comma 9 2 2 10 6 3" xfId="28077"/>
    <cellStyle name="Comma 9 2 2 10 6 4" xfId="49117"/>
    <cellStyle name="Comma 9 2 2 10 7" xfId="10753"/>
    <cellStyle name="Comma 9 2 2 10 7 2" xfId="41713"/>
    <cellStyle name="Comma 9 2 2 10 8" xfId="20673"/>
    <cellStyle name="Comma 9 2 2 10 9" xfId="30957"/>
    <cellStyle name="Comma 9 2 2 11" xfId="487"/>
    <cellStyle name="Comma 9 2 2 11 10" xfId="36672"/>
    <cellStyle name="Comma 9 2 2 11 2" xfId="1756"/>
    <cellStyle name="Comma 9 2 2 11 2 2" xfId="4519"/>
    <cellStyle name="Comma 9 2 2 11 2 2 2" xfId="14401"/>
    <cellStyle name="Comma 9 2 2 11 2 2 3" xfId="24321"/>
    <cellStyle name="Comma 9 2 2 11 2 2 4" xfId="45361"/>
    <cellStyle name="Comma 9 2 2 11 2 3" xfId="6985"/>
    <cellStyle name="Comma 9 2 2 11 2 3 2" xfId="16867"/>
    <cellStyle name="Comma 9 2 2 11 2 3 3" xfId="26787"/>
    <cellStyle name="Comma 9 2 2 11 2 3 4" xfId="47827"/>
    <cellStyle name="Comma 9 2 2 11 2 4" xfId="9455"/>
    <cellStyle name="Comma 9 2 2 11 2 4 2" xfId="19337"/>
    <cellStyle name="Comma 9 2 2 11 2 4 3" xfId="29257"/>
    <cellStyle name="Comma 9 2 2 11 2 4 4" xfId="50297"/>
    <cellStyle name="Comma 9 2 2 11 2 5" xfId="11933"/>
    <cellStyle name="Comma 9 2 2 11 2 5 2" xfId="42893"/>
    <cellStyle name="Comma 9 2 2 11 2 6" xfId="21853"/>
    <cellStyle name="Comma 9 2 2 11 2 7" xfId="34734"/>
    <cellStyle name="Comma 9 2 2 11 2 8" xfId="40199"/>
    <cellStyle name="Comma 9 2 2 11 3" xfId="2824"/>
    <cellStyle name="Comma 9 2 2 11 3 2" xfId="5292"/>
    <cellStyle name="Comma 9 2 2 11 3 2 2" xfId="15174"/>
    <cellStyle name="Comma 9 2 2 11 3 2 3" xfId="25094"/>
    <cellStyle name="Comma 9 2 2 11 3 2 4" xfId="46134"/>
    <cellStyle name="Comma 9 2 2 11 3 3" xfId="7758"/>
    <cellStyle name="Comma 9 2 2 11 3 3 2" xfId="17640"/>
    <cellStyle name="Comma 9 2 2 11 3 3 3" xfId="27560"/>
    <cellStyle name="Comma 9 2 2 11 3 3 4" xfId="48600"/>
    <cellStyle name="Comma 9 2 2 11 3 4" xfId="10228"/>
    <cellStyle name="Comma 9 2 2 11 3 4 2" xfId="20110"/>
    <cellStyle name="Comma 9 2 2 11 3 4 3" xfId="30030"/>
    <cellStyle name="Comma 9 2 2 11 3 4 4" xfId="51070"/>
    <cellStyle name="Comma 9 2 2 11 3 5" xfId="12706"/>
    <cellStyle name="Comma 9 2 2 11 3 5 2" xfId="43666"/>
    <cellStyle name="Comma 9 2 2 11 3 6" xfId="22626"/>
    <cellStyle name="Comma 9 2 2 11 3 7" xfId="35508"/>
    <cellStyle name="Comma 9 2 2 11 3 8" xfId="40972"/>
    <cellStyle name="Comma 9 2 2 11 4" xfId="4039"/>
    <cellStyle name="Comma 9 2 2 11 4 2" xfId="13921"/>
    <cellStyle name="Comma 9 2 2 11 4 2 2" xfId="44881"/>
    <cellStyle name="Comma 9 2 2 11 4 3" xfId="23841"/>
    <cellStyle name="Comma 9 2 2 11 4 4" xfId="33590"/>
    <cellStyle name="Comma 9 2 2 11 4 5" xfId="39056"/>
    <cellStyle name="Comma 9 2 2 11 5" xfId="5842"/>
    <cellStyle name="Comma 9 2 2 11 5 2" xfId="15724"/>
    <cellStyle name="Comma 9 2 2 11 5 3" xfId="25644"/>
    <cellStyle name="Comma 9 2 2 11 5 4" xfId="46684"/>
    <cellStyle name="Comma 9 2 2 11 6" xfId="8312"/>
    <cellStyle name="Comma 9 2 2 11 6 2" xfId="18194"/>
    <cellStyle name="Comma 9 2 2 11 6 3" xfId="28114"/>
    <cellStyle name="Comma 9 2 2 11 6 4" xfId="49154"/>
    <cellStyle name="Comma 9 2 2 11 7" xfId="10790"/>
    <cellStyle name="Comma 9 2 2 11 7 2" xfId="41750"/>
    <cellStyle name="Comma 9 2 2 11 8" xfId="20710"/>
    <cellStyle name="Comma 9 2 2 11 9" xfId="31206"/>
    <cellStyle name="Comma 9 2 2 12" xfId="563"/>
    <cellStyle name="Comma 9 2 2 12 10" xfId="37672"/>
    <cellStyle name="Comma 9 2 2 12 2" xfId="1799"/>
    <cellStyle name="Comma 9 2 2 12 2 2" xfId="4562"/>
    <cellStyle name="Comma 9 2 2 12 2 2 2" xfId="14444"/>
    <cellStyle name="Comma 9 2 2 12 2 2 3" xfId="24364"/>
    <cellStyle name="Comma 9 2 2 12 2 2 4" xfId="45404"/>
    <cellStyle name="Comma 9 2 2 12 2 3" xfId="7028"/>
    <cellStyle name="Comma 9 2 2 12 2 3 2" xfId="16910"/>
    <cellStyle name="Comma 9 2 2 12 2 3 3" xfId="26830"/>
    <cellStyle name="Comma 9 2 2 12 2 3 4" xfId="47870"/>
    <cellStyle name="Comma 9 2 2 12 2 4" xfId="9498"/>
    <cellStyle name="Comma 9 2 2 12 2 4 2" xfId="19380"/>
    <cellStyle name="Comma 9 2 2 12 2 4 3" xfId="29300"/>
    <cellStyle name="Comma 9 2 2 12 2 4 4" xfId="50340"/>
    <cellStyle name="Comma 9 2 2 12 2 5" xfId="11976"/>
    <cellStyle name="Comma 9 2 2 12 2 5 2" xfId="42936"/>
    <cellStyle name="Comma 9 2 2 12 2 6" xfId="21896"/>
    <cellStyle name="Comma 9 2 2 12 2 7" xfId="34777"/>
    <cellStyle name="Comma 9 2 2 12 2 8" xfId="40242"/>
    <cellStyle name="Comma 9 2 2 12 3" xfId="2867"/>
    <cellStyle name="Comma 9 2 2 12 3 2" xfId="5335"/>
    <cellStyle name="Comma 9 2 2 12 3 2 2" xfId="15217"/>
    <cellStyle name="Comma 9 2 2 12 3 2 3" xfId="25137"/>
    <cellStyle name="Comma 9 2 2 12 3 2 4" xfId="46177"/>
    <cellStyle name="Comma 9 2 2 12 3 3" xfId="7801"/>
    <cellStyle name="Comma 9 2 2 12 3 3 2" xfId="17683"/>
    <cellStyle name="Comma 9 2 2 12 3 3 3" xfId="27603"/>
    <cellStyle name="Comma 9 2 2 12 3 3 4" xfId="48643"/>
    <cellStyle name="Comma 9 2 2 12 3 4" xfId="10271"/>
    <cellStyle name="Comma 9 2 2 12 3 4 2" xfId="20153"/>
    <cellStyle name="Comma 9 2 2 12 3 4 3" xfId="30073"/>
    <cellStyle name="Comma 9 2 2 12 3 4 4" xfId="51113"/>
    <cellStyle name="Comma 9 2 2 12 3 5" xfId="12749"/>
    <cellStyle name="Comma 9 2 2 12 3 5 2" xfId="43709"/>
    <cellStyle name="Comma 9 2 2 12 3 6" xfId="22669"/>
    <cellStyle name="Comma 9 2 2 12 3 7" xfId="35551"/>
    <cellStyle name="Comma 9 2 2 12 3 8" xfId="41015"/>
    <cellStyle name="Comma 9 2 2 12 4" xfId="4073"/>
    <cellStyle name="Comma 9 2 2 12 4 2" xfId="13955"/>
    <cellStyle name="Comma 9 2 2 12 4 2 2" xfId="44915"/>
    <cellStyle name="Comma 9 2 2 12 4 3" xfId="23875"/>
    <cellStyle name="Comma 9 2 2 12 4 4" xfId="33634"/>
    <cellStyle name="Comma 9 2 2 12 4 5" xfId="39099"/>
    <cellStyle name="Comma 9 2 2 12 5" xfId="5885"/>
    <cellStyle name="Comma 9 2 2 12 5 2" xfId="15767"/>
    <cellStyle name="Comma 9 2 2 12 5 3" xfId="25687"/>
    <cellStyle name="Comma 9 2 2 12 5 4" xfId="46727"/>
    <cellStyle name="Comma 9 2 2 12 6" xfId="8355"/>
    <cellStyle name="Comma 9 2 2 12 6 2" xfId="18237"/>
    <cellStyle name="Comma 9 2 2 12 6 3" xfId="28157"/>
    <cellStyle name="Comma 9 2 2 12 6 4" xfId="49197"/>
    <cellStyle name="Comma 9 2 2 12 7" xfId="10833"/>
    <cellStyle name="Comma 9 2 2 12 7 2" xfId="41793"/>
    <cellStyle name="Comma 9 2 2 12 8" xfId="20753"/>
    <cellStyle name="Comma 9 2 2 12 9" xfId="32206"/>
    <cellStyle name="Comma 9 2 2 13" xfId="729"/>
    <cellStyle name="Comma 9 2 2 13 10" xfId="39172"/>
    <cellStyle name="Comma 9 2 2 13 2" xfId="1872"/>
    <cellStyle name="Comma 9 2 2 13 2 2" xfId="4635"/>
    <cellStyle name="Comma 9 2 2 13 2 2 2" xfId="14517"/>
    <cellStyle name="Comma 9 2 2 13 2 2 3" xfId="24437"/>
    <cellStyle name="Comma 9 2 2 13 2 2 4" xfId="45477"/>
    <cellStyle name="Comma 9 2 2 13 2 3" xfId="7101"/>
    <cellStyle name="Comma 9 2 2 13 2 3 2" xfId="16983"/>
    <cellStyle name="Comma 9 2 2 13 2 3 3" xfId="26903"/>
    <cellStyle name="Comma 9 2 2 13 2 3 4" xfId="47943"/>
    <cellStyle name="Comma 9 2 2 13 2 4" xfId="9571"/>
    <cellStyle name="Comma 9 2 2 13 2 4 2" xfId="19453"/>
    <cellStyle name="Comma 9 2 2 13 2 4 3" xfId="29373"/>
    <cellStyle name="Comma 9 2 2 13 2 4 4" xfId="50413"/>
    <cellStyle name="Comma 9 2 2 13 2 5" xfId="12049"/>
    <cellStyle name="Comma 9 2 2 13 2 5 2" xfId="43009"/>
    <cellStyle name="Comma 9 2 2 13 2 6" xfId="21969"/>
    <cellStyle name="Comma 9 2 2 13 2 7" xfId="34850"/>
    <cellStyle name="Comma 9 2 2 13 2 8" xfId="40315"/>
    <cellStyle name="Comma 9 2 2 13 3" xfId="2940"/>
    <cellStyle name="Comma 9 2 2 13 3 2" xfId="5408"/>
    <cellStyle name="Comma 9 2 2 13 3 2 2" xfId="15290"/>
    <cellStyle name="Comma 9 2 2 13 3 2 3" xfId="25210"/>
    <cellStyle name="Comma 9 2 2 13 3 2 4" xfId="46250"/>
    <cellStyle name="Comma 9 2 2 13 3 3" xfId="7874"/>
    <cellStyle name="Comma 9 2 2 13 3 3 2" xfId="17756"/>
    <cellStyle name="Comma 9 2 2 13 3 3 3" xfId="27676"/>
    <cellStyle name="Comma 9 2 2 13 3 3 4" xfId="48716"/>
    <cellStyle name="Comma 9 2 2 13 3 4" xfId="10344"/>
    <cellStyle name="Comma 9 2 2 13 3 4 2" xfId="20226"/>
    <cellStyle name="Comma 9 2 2 13 3 4 3" xfId="30146"/>
    <cellStyle name="Comma 9 2 2 13 3 4 4" xfId="51186"/>
    <cellStyle name="Comma 9 2 2 13 3 5" xfId="12822"/>
    <cellStyle name="Comma 9 2 2 13 3 5 2" xfId="43782"/>
    <cellStyle name="Comma 9 2 2 13 3 6" xfId="22742"/>
    <cellStyle name="Comma 9 2 2 13 3 7" xfId="35624"/>
    <cellStyle name="Comma 9 2 2 13 3 8" xfId="41088"/>
    <cellStyle name="Comma 9 2 2 13 4" xfId="4029"/>
    <cellStyle name="Comma 9 2 2 13 4 2" xfId="13911"/>
    <cellStyle name="Comma 9 2 2 13 4 3" xfId="23831"/>
    <cellStyle name="Comma 9 2 2 13 4 4" xfId="44871"/>
    <cellStyle name="Comma 9 2 2 13 5" xfId="5958"/>
    <cellStyle name="Comma 9 2 2 13 5 2" xfId="15840"/>
    <cellStyle name="Comma 9 2 2 13 5 3" xfId="25760"/>
    <cellStyle name="Comma 9 2 2 13 5 4" xfId="46800"/>
    <cellStyle name="Comma 9 2 2 13 6" xfId="8428"/>
    <cellStyle name="Comma 9 2 2 13 6 2" xfId="18310"/>
    <cellStyle name="Comma 9 2 2 13 6 3" xfId="28230"/>
    <cellStyle name="Comma 9 2 2 13 6 4" xfId="49270"/>
    <cellStyle name="Comma 9 2 2 13 7" xfId="10906"/>
    <cellStyle name="Comma 9 2 2 13 7 2" xfId="41866"/>
    <cellStyle name="Comma 9 2 2 13 8" xfId="20826"/>
    <cellStyle name="Comma 9 2 2 13 9" xfId="33707"/>
    <cellStyle name="Comma 9 2 2 14" xfId="1368"/>
    <cellStyle name="Comma 9 2 2 14 2" xfId="4131"/>
    <cellStyle name="Comma 9 2 2 14 2 2" xfId="14013"/>
    <cellStyle name="Comma 9 2 2 14 2 3" xfId="23933"/>
    <cellStyle name="Comma 9 2 2 14 2 4" xfId="44973"/>
    <cellStyle name="Comma 9 2 2 14 3" xfId="6597"/>
    <cellStyle name="Comma 9 2 2 14 3 2" xfId="16479"/>
    <cellStyle name="Comma 9 2 2 14 3 3" xfId="26399"/>
    <cellStyle name="Comma 9 2 2 14 3 4" xfId="47439"/>
    <cellStyle name="Comma 9 2 2 14 4" xfId="9067"/>
    <cellStyle name="Comma 9 2 2 14 4 2" xfId="18949"/>
    <cellStyle name="Comma 9 2 2 14 4 3" xfId="28869"/>
    <cellStyle name="Comma 9 2 2 14 4 4" xfId="49909"/>
    <cellStyle name="Comma 9 2 2 14 5" xfId="11545"/>
    <cellStyle name="Comma 9 2 2 14 5 2" xfId="42505"/>
    <cellStyle name="Comma 9 2 2 14 6" xfId="21465"/>
    <cellStyle name="Comma 9 2 2 14 7" xfId="34346"/>
    <cellStyle name="Comma 9 2 2 14 8" xfId="39811"/>
    <cellStyle name="Comma 9 2 2 15" xfId="2436"/>
    <cellStyle name="Comma 9 2 2 15 2" xfId="4904"/>
    <cellStyle name="Comma 9 2 2 15 2 2" xfId="14786"/>
    <cellStyle name="Comma 9 2 2 15 2 3" xfId="24706"/>
    <cellStyle name="Comma 9 2 2 15 2 4" xfId="45746"/>
    <cellStyle name="Comma 9 2 2 15 3" xfId="7370"/>
    <cellStyle name="Comma 9 2 2 15 3 2" xfId="17252"/>
    <cellStyle name="Comma 9 2 2 15 3 3" xfId="27172"/>
    <cellStyle name="Comma 9 2 2 15 3 4" xfId="48212"/>
    <cellStyle name="Comma 9 2 2 15 4" xfId="9840"/>
    <cellStyle name="Comma 9 2 2 15 4 2" xfId="19722"/>
    <cellStyle name="Comma 9 2 2 15 4 3" xfId="29642"/>
    <cellStyle name="Comma 9 2 2 15 4 4" xfId="50682"/>
    <cellStyle name="Comma 9 2 2 15 5" xfId="12318"/>
    <cellStyle name="Comma 9 2 2 15 5 2" xfId="43278"/>
    <cellStyle name="Comma 9 2 2 15 6" xfId="22238"/>
    <cellStyle name="Comma 9 2 2 15 7" xfId="35120"/>
    <cellStyle name="Comma 9 2 2 15 8" xfId="40584"/>
    <cellStyle name="Comma 9 2 2 16" xfId="2987"/>
    <cellStyle name="Comma 9 2 2 16 2" xfId="12869"/>
    <cellStyle name="Comma 9 2 2 16 2 2" xfId="43829"/>
    <cellStyle name="Comma 9 2 2 16 3" xfId="22789"/>
    <cellStyle name="Comma 9 2 2 16 4" xfId="33202"/>
    <cellStyle name="Comma 9 2 2 16 5" xfId="38668"/>
    <cellStyle name="Comma 9 2 2 17" xfId="5454"/>
    <cellStyle name="Comma 9 2 2 17 2" xfId="15336"/>
    <cellStyle name="Comma 9 2 2 17 3" xfId="25256"/>
    <cellStyle name="Comma 9 2 2 17 4" xfId="46296"/>
    <cellStyle name="Comma 9 2 2 18" xfId="7924"/>
    <cellStyle name="Comma 9 2 2 18 2" xfId="17806"/>
    <cellStyle name="Comma 9 2 2 18 3" xfId="27726"/>
    <cellStyle name="Comma 9 2 2 18 4" xfId="48766"/>
    <cellStyle name="Comma 9 2 2 19" xfId="10402"/>
    <cellStyle name="Comma 9 2 2 19 2" xfId="41362"/>
    <cellStyle name="Comma 9 2 2 2" xfId="184"/>
    <cellStyle name="Comma 9 2 2 2 10" xfId="10487"/>
    <cellStyle name="Comma 9 2 2 2 10 2" xfId="41447"/>
    <cellStyle name="Comma 9 2 2 2 11" xfId="20407"/>
    <cellStyle name="Comma 9 2 2 2 12" xfId="30249"/>
    <cellStyle name="Comma 9 2 2 2 13" xfId="35715"/>
    <cellStyle name="Comma 9 2 2 2 2" xfId="933"/>
    <cellStyle name="Comma 9 2 2 2 2 2" xfId="3306"/>
    <cellStyle name="Comma 9 2 2 2 2 2 2" xfId="13188"/>
    <cellStyle name="Comma 9 2 2 2 2 2 2 2" xfId="44148"/>
    <cellStyle name="Comma 9 2 2 2 2 2 3" xfId="23108"/>
    <cellStyle name="Comma 9 2 2 2 2 2 4" xfId="31525"/>
    <cellStyle name="Comma 9 2 2 2 2 2 5" xfId="36991"/>
    <cellStyle name="Comma 9 2 2 2 2 3" xfId="6162"/>
    <cellStyle name="Comma 9 2 2 2 2 3 2" xfId="16044"/>
    <cellStyle name="Comma 9 2 2 2 2 3 2 2" xfId="47004"/>
    <cellStyle name="Comma 9 2 2 2 2 3 3" xfId="25964"/>
    <cellStyle name="Comma 9 2 2 2 2 3 4" xfId="32525"/>
    <cellStyle name="Comma 9 2 2 2 2 3 5" xfId="37991"/>
    <cellStyle name="Comma 9 2 2 2 2 4" xfId="8632"/>
    <cellStyle name="Comma 9 2 2 2 2 4 2" xfId="18514"/>
    <cellStyle name="Comma 9 2 2 2 2 4 2 2" xfId="49474"/>
    <cellStyle name="Comma 9 2 2 2 2 4 3" xfId="28434"/>
    <cellStyle name="Comma 9 2 2 2 2 4 4" xfId="33911"/>
    <cellStyle name="Comma 9 2 2 2 2 4 5" xfId="39376"/>
    <cellStyle name="Comma 9 2 2 2 2 5" xfId="11110"/>
    <cellStyle name="Comma 9 2 2 2 2 5 2" xfId="42070"/>
    <cellStyle name="Comma 9 2 2 2 2 6" xfId="21030"/>
    <cellStyle name="Comma 9 2 2 2 2 7" xfId="30523"/>
    <cellStyle name="Comma 9 2 2 2 2 8" xfId="35989"/>
    <cellStyle name="Comma 9 2 2 2 3" xfId="934"/>
    <cellStyle name="Comma 9 2 2 2 3 2" xfId="3543"/>
    <cellStyle name="Comma 9 2 2 2 3 2 2" xfId="13425"/>
    <cellStyle name="Comma 9 2 2 2 3 2 2 2" xfId="44385"/>
    <cellStyle name="Comma 9 2 2 2 3 2 3" xfId="23345"/>
    <cellStyle name="Comma 9 2 2 2 3 2 4" xfId="31762"/>
    <cellStyle name="Comma 9 2 2 2 3 2 5" xfId="37228"/>
    <cellStyle name="Comma 9 2 2 2 3 3" xfId="6163"/>
    <cellStyle name="Comma 9 2 2 2 3 3 2" xfId="16045"/>
    <cellStyle name="Comma 9 2 2 2 3 3 2 2" xfId="47005"/>
    <cellStyle name="Comma 9 2 2 2 3 3 3" xfId="25965"/>
    <cellStyle name="Comma 9 2 2 2 3 3 4" xfId="32762"/>
    <cellStyle name="Comma 9 2 2 2 3 3 5" xfId="38228"/>
    <cellStyle name="Comma 9 2 2 2 3 4" xfId="8633"/>
    <cellStyle name="Comma 9 2 2 2 3 4 2" xfId="18515"/>
    <cellStyle name="Comma 9 2 2 2 3 4 2 2" xfId="49475"/>
    <cellStyle name="Comma 9 2 2 2 3 4 3" xfId="28435"/>
    <cellStyle name="Comma 9 2 2 2 3 4 4" xfId="33912"/>
    <cellStyle name="Comma 9 2 2 2 3 4 5" xfId="39377"/>
    <cellStyle name="Comma 9 2 2 2 3 5" xfId="11111"/>
    <cellStyle name="Comma 9 2 2 2 3 5 2" xfId="42071"/>
    <cellStyle name="Comma 9 2 2 2 3 6" xfId="21031"/>
    <cellStyle name="Comma 9 2 2 2 3 7" xfId="30760"/>
    <cellStyle name="Comma 9 2 2 2 3 8" xfId="36226"/>
    <cellStyle name="Comma 9 2 2 2 4" xfId="935"/>
    <cellStyle name="Comma 9 2 2 2 4 2" xfId="3785"/>
    <cellStyle name="Comma 9 2 2 2 4 2 2" xfId="13667"/>
    <cellStyle name="Comma 9 2 2 2 4 2 2 2" xfId="44627"/>
    <cellStyle name="Comma 9 2 2 2 4 2 3" xfId="23587"/>
    <cellStyle name="Comma 9 2 2 2 4 2 4" xfId="32004"/>
    <cellStyle name="Comma 9 2 2 2 4 2 5" xfId="37470"/>
    <cellStyle name="Comma 9 2 2 2 4 3" xfId="6164"/>
    <cellStyle name="Comma 9 2 2 2 4 3 2" xfId="16046"/>
    <cellStyle name="Comma 9 2 2 2 4 3 2 2" xfId="47006"/>
    <cellStyle name="Comma 9 2 2 2 4 3 3" xfId="25966"/>
    <cellStyle name="Comma 9 2 2 2 4 3 4" xfId="33004"/>
    <cellStyle name="Comma 9 2 2 2 4 3 5" xfId="38470"/>
    <cellStyle name="Comma 9 2 2 2 4 4" xfId="8634"/>
    <cellStyle name="Comma 9 2 2 2 4 4 2" xfId="18516"/>
    <cellStyle name="Comma 9 2 2 2 4 4 2 2" xfId="49476"/>
    <cellStyle name="Comma 9 2 2 2 4 4 3" xfId="28436"/>
    <cellStyle name="Comma 9 2 2 2 4 4 4" xfId="33913"/>
    <cellStyle name="Comma 9 2 2 2 4 4 5" xfId="39378"/>
    <cellStyle name="Comma 9 2 2 2 4 5" xfId="11112"/>
    <cellStyle name="Comma 9 2 2 2 4 5 2" xfId="42072"/>
    <cellStyle name="Comma 9 2 2 2 4 6" xfId="21032"/>
    <cellStyle name="Comma 9 2 2 2 4 7" xfId="31002"/>
    <cellStyle name="Comma 9 2 2 2 4 8" xfId="36468"/>
    <cellStyle name="Comma 9 2 2 2 5" xfId="1453"/>
    <cellStyle name="Comma 9 2 2 2 5 2" xfId="4216"/>
    <cellStyle name="Comma 9 2 2 2 5 2 2" xfId="14098"/>
    <cellStyle name="Comma 9 2 2 2 5 2 2 2" xfId="45058"/>
    <cellStyle name="Comma 9 2 2 2 5 2 3" xfId="24018"/>
    <cellStyle name="Comma 9 2 2 2 5 2 4" xfId="34431"/>
    <cellStyle name="Comma 9 2 2 2 5 2 5" xfId="39896"/>
    <cellStyle name="Comma 9 2 2 2 5 3" xfId="6682"/>
    <cellStyle name="Comma 9 2 2 2 5 3 2" xfId="16564"/>
    <cellStyle name="Comma 9 2 2 2 5 3 3" xfId="26484"/>
    <cellStyle name="Comma 9 2 2 2 5 3 4" xfId="47524"/>
    <cellStyle name="Comma 9 2 2 2 5 4" xfId="9152"/>
    <cellStyle name="Comma 9 2 2 2 5 4 2" xfId="19034"/>
    <cellStyle name="Comma 9 2 2 2 5 4 3" xfId="28954"/>
    <cellStyle name="Comma 9 2 2 2 5 4 4" xfId="49994"/>
    <cellStyle name="Comma 9 2 2 2 5 5" xfId="11630"/>
    <cellStyle name="Comma 9 2 2 2 5 5 2" xfId="42590"/>
    <cellStyle name="Comma 9 2 2 2 5 6" xfId="21550"/>
    <cellStyle name="Comma 9 2 2 2 5 7" xfId="31251"/>
    <cellStyle name="Comma 9 2 2 2 5 8" xfId="36717"/>
    <cellStyle name="Comma 9 2 2 2 6" xfId="2521"/>
    <cellStyle name="Comma 9 2 2 2 6 2" xfId="4989"/>
    <cellStyle name="Comma 9 2 2 2 6 2 2" xfId="14871"/>
    <cellStyle name="Comma 9 2 2 2 6 2 2 2" xfId="45831"/>
    <cellStyle name="Comma 9 2 2 2 6 2 3" xfId="24791"/>
    <cellStyle name="Comma 9 2 2 2 6 2 4" xfId="35205"/>
    <cellStyle name="Comma 9 2 2 2 6 2 5" xfId="40669"/>
    <cellStyle name="Comma 9 2 2 2 6 3" xfId="7455"/>
    <cellStyle name="Comma 9 2 2 2 6 3 2" xfId="17337"/>
    <cellStyle name="Comma 9 2 2 2 6 3 3" xfId="27257"/>
    <cellStyle name="Comma 9 2 2 2 6 3 4" xfId="48297"/>
    <cellStyle name="Comma 9 2 2 2 6 4" xfId="9925"/>
    <cellStyle name="Comma 9 2 2 2 6 4 2" xfId="19807"/>
    <cellStyle name="Comma 9 2 2 2 6 4 3" xfId="29727"/>
    <cellStyle name="Comma 9 2 2 2 6 4 4" xfId="50767"/>
    <cellStyle name="Comma 9 2 2 2 6 5" xfId="12403"/>
    <cellStyle name="Comma 9 2 2 2 6 5 2" xfId="43363"/>
    <cellStyle name="Comma 9 2 2 2 6 6" xfId="22323"/>
    <cellStyle name="Comma 9 2 2 2 6 7" xfId="32251"/>
    <cellStyle name="Comma 9 2 2 2 6 8" xfId="37717"/>
    <cellStyle name="Comma 9 2 2 2 7" xfId="3032"/>
    <cellStyle name="Comma 9 2 2 2 7 2" xfId="12914"/>
    <cellStyle name="Comma 9 2 2 2 7 2 2" xfId="43874"/>
    <cellStyle name="Comma 9 2 2 2 7 3" xfId="22834"/>
    <cellStyle name="Comma 9 2 2 2 7 4" xfId="33287"/>
    <cellStyle name="Comma 9 2 2 2 7 5" xfId="38753"/>
    <cellStyle name="Comma 9 2 2 2 8" xfId="5539"/>
    <cellStyle name="Comma 9 2 2 2 8 2" xfId="15421"/>
    <cellStyle name="Comma 9 2 2 2 8 3" xfId="25341"/>
    <cellStyle name="Comma 9 2 2 2 8 4" xfId="46381"/>
    <cellStyle name="Comma 9 2 2 2 9" xfId="8009"/>
    <cellStyle name="Comma 9 2 2 2 9 2" xfId="17891"/>
    <cellStyle name="Comma 9 2 2 2 9 3" xfId="27811"/>
    <cellStyle name="Comma 9 2 2 2 9 4" xfId="48851"/>
    <cellStyle name="Comma 9 2 2 20" xfId="20322"/>
    <cellStyle name="Comma 9 2 2 21" xfId="30204"/>
    <cellStyle name="Comma 9 2 2 22" xfId="35670"/>
    <cellStyle name="Comma 9 2 2 3" xfId="225"/>
    <cellStyle name="Comma 9 2 2 3 10" xfId="10528"/>
    <cellStyle name="Comma 9 2 2 3 10 2" xfId="41488"/>
    <cellStyle name="Comma 9 2 2 3 11" xfId="20448"/>
    <cellStyle name="Comma 9 2 2 3 12" xfId="30290"/>
    <cellStyle name="Comma 9 2 2 3 13" xfId="35756"/>
    <cellStyle name="Comma 9 2 2 3 2" xfId="936"/>
    <cellStyle name="Comma 9 2 2 3 2 2" xfId="3347"/>
    <cellStyle name="Comma 9 2 2 3 2 2 2" xfId="13229"/>
    <cellStyle name="Comma 9 2 2 3 2 2 2 2" xfId="44189"/>
    <cellStyle name="Comma 9 2 2 3 2 2 3" xfId="23149"/>
    <cellStyle name="Comma 9 2 2 3 2 2 4" xfId="31566"/>
    <cellStyle name="Comma 9 2 2 3 2 2 5" xfId="37032"/>
    <cellStyle name="Comma 9 2 2 3 2 3" xfId="6165"/>
    <cellStyle name="Comma 9 2 2 3 2 3 2" xfId="16047"/>
    <cellStyle name="Comma 9 2 2 3 2 3 2 2" xfId="47007"/>
    <cellStyle name="Comma 9 2 2 3 2 3 3" xfId="25967"/>
    <cellStyle name="Comma 9 2 2 3 2 3 4" xfId="32566"/>
    <cellStyle name="Comma 9 2 2 3 2 3 5" xfId="38032"/>
    <cellStyle name="Comma 9 2 2 3 2 4" xfId="8635"/>
    <cellStyle name="Comma 9 2 2 3 2 4 2" xfId="18517"/>
    <cellStyle name="Comma 9 2 2 3 2 4 2 2" xfId="49477"/>
    <cellStyle name="Comma 9 2 2 3 2 4 3" xfId="28437"/>
    <cellStyle name="Comma 9 2 2 3 2 4 4" xfId="33914"/>
    <cellStyle name="Comma 9 2 2 3 2 4 5" xfId="39379"/>
    <cellStyle name="Comma 9 2 2 3 2 5" xfId="11113"/>
    <cellStyle name="Comma 9 2 2 3 2 5 2" xfId="42073"/>
    <cellStyle name="Comma 9 2 2 3 2 6" xfId="21033"/>
    <cellStyle name="Comma 9 2 2 3 2 7" xfId="30564"/>
    <cellStyle name="Comma 9 2 2 3 2 8" xfId="36030"/>
    <cellStyle name="Comma 9 2 2 3 3" xfId="937"/>
    <cellStyle name="Comma 9 2 2 3 3 2" xfId="3584"/>
    <cellStyle name="Comma 9 2 2 3 3 2 2" xfId="13466"/>
    <cellStyle name="Comma 9 2 2 3 3 2 2 2" xfId="44426"/>
    <cellStyle name="Comma 9 2 2 3 3 2 3" xfId="23386"/>
    <cellStyle name="Comma 9 2 2 3 3 2 4" xfId="31803"/>
    <cellStyle name="Comma 9 2 2 3 3 2 5" xfId="37269"/>
    <cellStyle name="Comma 9 2 2 3 3 3" xfId="6166"/>
    <cellStyle name="Comma 9 2 2 3 3 3 2" xfId="16048"/>
    <cellStyle name="Comma 9 2 2 3 3 3 2 2" xfId="47008"/>
    <cellStyle name="Comma 9 2 2 3 3 3 3" xfId="25968"/>
    <cellStyle name="Comma 9 2 2 3 3 3 4" xfId="32803"/>
    <cellStyle name="Comma 9 2 2 3 3 3 5" xfId="38269"/>
    <cellStyle name="Comma 9 2 2 3 3 4" xfId="8636"/>
    <cellStyle name="Comma 9 2 2 3 3 4 2" xfId="18518"/>
    <cellStyle name="Comma 9 2 2 3 3 4 2 2" xfId="49478"/>
    <cellStyle name="Comma 9 2 2 3 3 4 3" xfId="28438"/>
    <cellStyle name="Comma 9 2 2 3 3 4 4" xfId="33915"/>
    <cellStyle name="Comma 9 2 2 3 3 4 5" xfId="39380"/>
    <cellStyle name="Comma 9 2 2 3 3 5" xfId="11114"/>
    <cellStyle name="Comma 9 2 2 3 3 5 2" xfId="42074"/>
    <cellStyle name="Comma 9 2 2 3 3 6" xfId="21034"/>
    <cellStyle name="Comma 9 2 2 3 3 7" xfId="30801"/>
    <cellStyle name="Comma 9 2 2 3 3 8" xfId="36267"/>
    <cellStyle name="Comma 9 2 2 3 4" xfId="938"/>
    <cellStyle name="Comma 9 2 2 3 4 2" xfId="3826"/>
    <cellStyle name="Comma 9 2 2 3 4 2 2" xfId="13708"/>
    <cellStyle name="Comma 9 2 2 3 4 2 2 2" xfId="44668"/>
    <cellStyle name="Comma 9 2 2 3 4 2 3" xfId="23628"/>
    <cellStyle name="Comma 9 2 2 3 4 2 4" xfId="32045"/>
    <cellStyle name="Comma 9 2 2 3 4 2 5" xfId="37511"/>
    <cellStyle name="Comma 9 2 2 3 4 3" xfId="6167"/>
    <cellStyle name="Comma 9 2 2 3 4 3 2" xfId="16049"/>
    <cellStyle name="Comma 9 2 2 3 4 3 2 2" xfId="47009"/>
    <cellStyle name="Comma 9 2 2 3 4 3 3" xfId="25969"/>
    <cellStyle name="Comma 9 2 2 3 4 3 4" xfId="33045"/>
    <cellStyle name="Comma 9 2 2 3 4 3 5" xfId="38511"/>
    <cellStyle name="Comma 9 2 2 3 4 4" xfId="8637"/>
    <cellStyle name="Comma 9 2 2 3 4 4 2" xfId="18519"/>
    <cellStyle name="Comma 9 2 2 3 4 4 2 2" xfId="49479"/>
    <cellStyle name="Comma 9 2 2 3 4 4 3" xfId="28439"/>
    <cellStyle name="Comma 9 2 2 3 4 4 4" xfId="33916"/>
    <cellStyle name="Comma 9 2 2 3 4 4 5" xfId="39381"/>
    <cellStyle name="Comma 9 2 2 3 4 5" xfId="11115"/>
    <cellStyle name="Comma 9 2 2 3 4 5 2" xfId="42075"/>
    <cellStyle name="Comma 9 2 2 3 4 6" xfId="21035"/>
    <cellStyle name="Comma 9 2 2 3 4 7" xfId="31043"/>
    <cellStyle name="Comma 9 2 2 3 4 8" xfId="36509"/>
    <cellStyle name="Comma 9 2 2 3 5" xfId="1494"/>
    <cellStyle name="Comma 9 2 2 3 5 2" xfId="4257"/>
    <cellStyle name="Comma 9 2 2 3 5 2 2" xfId="14139"/>
    <cellStyle name="Comma 9 2 2 3 5 2 2 2" xfId="45099"/>
    <cellStyle name="Comma 9 2 2 3 5 2 3" xfId="24059"/>
    <cellStyle name="Comma 9 2 2 3 5 2 4" xfId="34472"/>
    <cellStyle name="Comma 9 2 2 3 5 2 5" xfId="39937"/>
    <cellStyle name="Comma 9 2 2 3 5 3" xfId="6723"/>
    <cellStyle name="Comma 9 2 2 3 5 3 2" xfId="16605"/>
    <cellStyle name="Comma 9 2 2 3 5 3 3" xfId="26525"/>
    <cellStyle name="Comma 9 2 2 3 5 3 4" xfId="47565"/>
    <cellStyle name="Comma 9 2 2 3 5 4" xfId="9193"/>
    <cellStyle name="Comma 9 2 2 3 5 4 2" xfId="19075"/>
    <cellStyle name="Comma 9 2 2 3 5 4 3" xfId="28995"/>
    <cellStyle name="Comma 9 2 2 3 5 4 4" xfId="50035"/>
    <cellStyle name="Comma 9 2 2 3 5 5" xfId="11671"/>
    <cellStyle name="Comma 9 2 2 3 5 5 2" xfId="42631"/>
    <cellStyle name="Comma 9 2 2 3 5 6" xfId="21591"/>
    <cellStyle name="Comma 9 2 2 3 5 7" xfId="31292"/>
    <cellStyle name="Comma 9 2 2 3 5 8" xfId="36758"/>
    <cellStyle name="Comma 9 2 2 3 6" xfId="2562"/>
    <cellStyle name="Comma 9 2 2 3 6 2" xfId="5030"/>
    <cellStyle name="Comma 9 2 2 3 6 2 2" xfId="14912"/>
    <cellStyle name="Comma 9 2 2 3 6 2 2 2" xfId="45872"/>
    <cellStyle name="Comma 9 2 2 3 6 2 3" xfId="24832"/>
    <cellStyle name="Comma 9 2 2 3 6 2 4" xfId="35246"/>
    <cellStyle name="Comma 9 2 2 3 6 2 5" xfId="40710"/>
    <cellStyle name="Comma 9 2 2 3 6 3" xfId="7496"/>
    <cellStyle name="Comma 9 2 2 3 6 3 2" xfId="17378"/>
    <cellStyle name="Comma 9 2 2 3 6 3 3" xfId="27298"/>
    <cellStyle name="Comma 9 2 2 3 6 3 4" xfId="48338"/>
    <cellStyle name="Comma 9 2 2 3 6 4" xfId="9966"/>
    <cellStyle name="Comma 9 2 2 3 6 4 2" xfId="19848"/>
    <cellStyle name="Comma 9 2 2 3 6 4 3" xfId="29768"/>
    <cellStyle name="Comma 9 2 2 3 6 4 4" xfId="50808"/>
    <cellStyle name="Comma 9 2 2 3 6 5" xfId="12444"/>
    <cellStyle name="Comma 9 2 2 3 6 5 2" xfId="43404"/>
    <cellStyle name="Comma 9 2 2 3 6 6" xfId="22364"/>
    <cellStyle name="Comma 9 2 2 3 6 7" xfId="32292"/>
    <cellStyle name="Comma 9 2 2 3 6 8" xfId="37758"/>
    <cellStyle name="Comma 9 2 2 3 7" xfId="3073"/>
    <cellStyle name="Comma 9 2 2 3 7 2" xfId="12955"/>
    <cellStyle name="Comma 9 2 2 3 7 2 2" xfId="43915"/>
    <cellStyle name="Comma 9 2 2 3 7 3" xfId="22875"/>
    <cellStyle name="Comma 9 2 2 3 7 4" xfId="33328"/>
    <cellStyle name="Comma 9 2 2 3 7 5" xfId="38794"/>
    <cellStyle name="Comma 9 2 2 3 8" xfId="5580"/>
    <cellStyle name="Comma 9 2 2 3 8 2" xfId="15462"/>
    <cellStyle name="Comma 9 2 2 3 8 3" xfId="25382"/>
    <cellStyle name="Comma 9 2 2 3 8 4" xfId="46422"/>
    <cellStyle name="Comma 9 2 2 3 9" xfId="8050"/>
    <cellStyle name="Comma 9 2 2 3 9 2" xfId="17932"/>
    <cellStyle name="Comma 9 2 2 3 9 3" xfId="27852"/>
    <cellStyle name="Comma 9 2 2 3 9 4" xfId="48892"/>
    <cellStyle name="Comma 9 2 2 4" xfId="262"/>
    <cellStyle name="Comma 9 2 2 4 10" xfId="10565"/>
    <cellStyle name="Comma 9 2 2 4 10 2" xfId="41525"/>
    <cellStyle name="Comma 9 2 2 4 11" xfId="20485"/>
    <cellStyle name="Comma 9 2 2 4 12" xfId="30327"/>
    <cellStyle name="Comma 9 2 2 4 13" xfId="35793"/>
    <cellStyle name="Comma 9 2 2 4 2" xfId="939"/>
    <cellStyle name="Comma 9 2 2 4 2 2" xfId="3384"/>
    <cellStyle name="Comma 9 2 2 4 2 2 2" xfId="13266"/>
    <cellStyle name="Comma 9 2 2 4 2 2 2 2" xfId="44226"/>
    <cellStyle name="Comma 9 2 2 4 2 2 3" xfId="23186"/>
    <cellStyle name="Comma 9 2 2 4 2 2 4" xfId="31603"/>
    <cellStyle name="Comma 9 2 2 4 2 2 5" xfId="37069"/>
    <cellStyle name="Comma 9 2 2 4 2 3" xfId="6168"/>
    <cellStyle name="Comma 9 2 2 4 2 3 2" xfId="16050"/>
    <cellStyle name="Comma 9 2 2 4 2 3 2 2" xfId="47010"/>
    <cellStyle name="Comma 9 2 2 4 2 3 3" xfId="25970"/>
    <cellStyle name="Comma 9 2 2 4 2 3 4" xfId="32603"/>
    <cellStyle name="Comma 9 2 2 4 2 3 5" xfId="38069"/>
    <cellStyle name="Comma 9 2 2 4 2 4" xfId="8638"/>
    <cellStyle name="Comma 9 2 2 4 2 4 2" xfId="18520"/>
    <cellStyle name="Comma 9 2 2 4 2 4 2 2" xfId="49480"/>
    <cellStyle name="Comma 9 2 2 4 2 4 3" xfId="28440"/>
    <cellStyle name="Comma 9 2 2 4 2 4 4" xfId="33917"/>
    <cellStyle name="Comma 9 2 2 4 2 4 5" xfId="39382"/>
    <cellStyle name="Comma 9 2 2 4 2 5" xfId="11116"/>
    <cellStyle name="Comma 9 2 2 4 2 5 2" xfId="42076"/>
    <cellStyle name="Comma 9 2 2 4 2 6" xfId="21036"/>
    <cellStyle name="Comma 9 2 2 4 2 7" xfId="30601"/>
    <cellStyle name="Comma 9 2 2 4 2 8" xfId="36067"/>
    <cellStyle name="Comma 9 2 2 4 3" xfId="940"/>
    <cellStyle name="Comma 9 2 2 4 3 2" xfId="3621"/>
    <cellStyle name="Comma 9 2 2 4 3 2 2" xfId="13503"/>
    <cellStyle name="Comma 9 2 2 4 3 2 2 2" xfId="44463"/>
    <cellStyle name="Comma 9 2 2 4 3 2 3" xfId="23423"/>
    <cellStyle name="Comma 9 2 2 4 3 2 4" xfId="31840"/>
    <cellStyle name="Comma 9 2 2 4 3 2 5" xfId="37306"/>
    <cellStyle name="Comma 9 2 2 4 3 3" xfId="6169"/>
    <cellStyle name="Comma 9 2 2 4 3 3 2" xfId="16051"/>
    <cellStyle name="Comma 9 2 2 4 3 3 2 2" xfId="47011"/>
    <cellStyle name="Comma 9 2 2 4 3 3 3" xfId="25971"/>
    <cellStyle name="Comma 9 2 2 4 3 3 4" xfId="32840"/>
    <cellStyle name="Comma 9 2 2 4 3 3 5" xfId="38306"/>
    <cellStyle name="Comma 9 2 2 4 3 4" xfId="8639"/>
    <cellStyle name="Comma 9 2 2 4 3 4 2" xfId="18521"/>
    <cellStyle name="Comma 9 2 2 4 3 4 2 2" xfId="49481"/>
    <cellStyle name="Comma 9 2 2 4 3 4 3" xfId="28441"/>
    <cellStyle name="Comma 9 2 2 4 3 4 4" xfId="33918"/>
    <cellStyle name="Comma 9 2 2 4 3 4 5" xfId="39383"/>
    <cellStyle name="Comma 9 2 2 4 3 5" xfId="11117"/>
    <cellStyle name="Comma 9 2 2 4 3 5 2" xfId="42077"/>
    <cellStyle name="Comma 9 2 2 4 3 6" xfId="21037"/>
    <cellStyle name="Comma 9 2 2 4 3 7" xfId="30838"/>
    <cellStyle name="Comma 9 2 2 4 3 8" xfId="36304"/>
    <cellStyle name="Comma 9 2 2 4 4" xfId="941"/>
    <cellStyle name="Comma 9 2 2 4 4 2" xfId="3863"/>
    <cellStyle name="Comma 9 2 2 4 4 2 2" xfId="13745"/>
    <cellStyle name="Comma 9 2 2 4 4 2 2 2" xfId="44705"/>
    <cellStyle name="Comma 9 2 2 4 4 2 3" xfId="23665"/>
    <cellStyle name="Comma 9 2 2 4 4 2 4" xfId="32082"/>
    <cellStyle name="Comma 9 2 2 4 4 2 5" xfId="37548"/>
    <cellStyle name="Comma 9 2 2 4 4 3" xfId="6170"/>
    <cellStyle name="Comma 9 2 2 4 4 3 2" xfId="16052"/>
    <cellStyle name="Comma 9 2 2 4 4 3 2 2" xfId="47012"/>
    <cellStyle name="Comma 9 2 2 4 4 3 3" xfId="25972"/>
    <cellStyle name="Comma 9 2 2 4 4 3 4" xfId="33082"/>
    <cellStyle name="Comma 9 2 2 4 4 3 5" xfId="38548"/>
    <cellStyle name="Comma 9 2 2 4 4 4" xfId="8640"/>
    <cellStyle name="Comma 9 2 2 4 4 4 2" xfId="18522"/>
    <cellStyle name="Comma 9 2 2 4 4 4 2 2" xfId="49482"/>
    <cellStyle name="Comma 9 2 2 4 4 4 3" xfId="28442"/>
    <cellStyle name="Comma 9 2 2 4 4 4 4" xfId="33919"/>
    <cellStyle name="Comma 9 2 2 4 4 4 5" xfId="39384"/>
    <cellStyle name="Comma 9 2 2 4 4 5" xfId="11118"/>
    <cellStyle name="Comma 9 2 2 4 4 5 2" xfId="42078"/>
    <cellStyle name="Comma 9 2 2 4 4 6" xfId="21038"/>
    <cellStyle name="Comma 9 2 2 4 4 7" xfId="31080"/>
    <cellStyle name="Comma 9 2 2 4 4 8" xfId="36546"/>
    <cellStyle name="Comma 9 2 2 4 5" xfId="1531"/>
    <cellStyle name="Comma 9 2 2 4 5 2" xfId="4294"/>
    <cellStyle name="Comma 9 2 2 4 5 2 2" xfId="14176"/>
    <cellStyle name="Comma 9 2 2 4 5 2 2 2" xfId="45136"/>
    <cellStyle name="Comma 9 2 2 4 5 2 3" xfId="24096"/>
    <cellStyle name="Comma 9 2 2 4 5 2 4" xfId="34509"/>
    <cellStyle name="Comma 9 2 2 4 5 2 5" xfId="39974"/>
    <cellStyle name="Comma 9 2 2 4 5 3" xfId="6760"/>
    <cellStyle name="Comma 9 2 2 4 5 3 2" xfId="16642"/>
    <cellStyle name="Comma 9 2 2 4 5 3 3" xfId="26562"/>
    <cellStyle name="Comma 9 2 2 4 5 3 4" xfId="47602"/>
    <cellStyle name="Comma 9 2 2 4 5 4" xfId="9230"/>
    <cellStyle name="Comma 9 2 2 4 5 4 2" xfId="19112"/>
    <cellStyle name="Comma 9 2 2 4 5 4 3" xfId="29032"/>
    <cellStyle name="Comma 9 2 2 4 5 4 4" xfId="50072"/>
    <cellStyle name="Comma 9 2 2 4 5 5" xfId="11708"/>
    <cellStyle name="Comma 9 2 2 4 5 5 2" xfId="42668"/>
    <cellStyle name="Comma 9 2 2 4 5 6" xfId="21628"/>
    <cellStyle name="Comma 9 2 2 4 5 7" xfId="31329"/>
    <cellStyle name="Comma 9 2 2 4 5 8" xfId="36795"/>
    <cellStyle name="Comma 9 2 2 4 6" xfId="2599"/>
    <cellStyle name="Comma 9 2 2 4 6 2" xfId="5067"/>
    <cellStyle name="Comma 9 2 2 4 6 2 2" xfId="14949"/>
    <cellStyle name="Comma 9 2 2 4 6 2 2 2" xfId="45909"/>
    <cellStyle name="Comma 9 2 2 4 6 2 3" xfId="24869"/>
    <cellStyle name="Comma 9 2 2 4 6 2 4" xfId="35283"/>
    <cellStyle name="Comma 9 2 2 4 6 2 5" xfId="40747"/>
    <cellStyle name="Comma 9 2 2 4 6 3" xfId="7533"/>
    <cellStyle name="Comma 9 2 2 4 6 3 2" xfId="17415"/>
    <cellStyle name="Comma 9 2 2 4 6 3 3" xfId="27335"/>
    <cellStyle name="Comma 9 2 2 4 6 3 4" xfId="48375"/>
    <cellStyle name="Comma 9 2 2 4 6 4" xfId="10003"/>
    <cellStyle name="Comma 9 2 2 4 6 4 2" xfId="19885"/>
    <cellStyle name="Comma 9 2 2 4 6 4 3" xfId="29805"/>
    <cellStyle name="Comma 9 2 2 4 6 4 4" xfId="50845"/>
    <cellStyle name="Comma 9 2 2 4 6 5" xfId="12481"/>
    <cellStyle name="Comma 9 2 2 4 6 5 2" xfId="43441"/>
    <cellStyle name="Comma 9 2 2 4 6 6" xfId="22401"/>
    <cellStyle name="Comma 9 2 2 4 6 7" xfId="32329"/>
    <cellStyle name="Comma 9 2 2 4 6 8" xfId="37795"/>
    <cellStyle name="Comma 9 2 2 4 7" xfId="3110"/>
    <cellStyle name="Comma 9 2 2 4 7 2" xfId="12992"/>
    <cellStyle name="Comma 9 2 2 4 7 2 2" xfId="43952"/>
    <cellStyle name="Comma 9 2 2 4 7 3" xfId="22912"/>
    <cellStyle name="Comma 9 2 2 4 7 4" xfId="33365"/>
    <cellStyle name="Comma 9 2 2 4 7 5" xfId="38831"/>
    <cellStyle name="Comma 9 2 2 4 8" xfId="5617"/>
    <cellStyle name="Comma 9 2 2 4 8 2" xfId="15499"/>
    <cellStyle name="Comma 9 2 2 4 8 3" xfId="25419"/>
    <cellStyle name="Comma 9 2 2 4 8 4" xfId="46459"/>
    <cellStyle name="Comma 9 2 2 4 9" xfId="8087"/>
    <cellStyle name="Comma 9 2 2 4 9 2" xfId="17969"/>
    <cellStyle name="Comma 9 2 2 4 9 3" xfId="27889"/>
    <cellStyle name="Comma 9 2 2 4 9 4" xfId="48929"/>
    <cellStyle name="Comma 9 2 2 5" xfId="299"/>
    <cellStyle name="Comma 9 2 2 5 10" xfId="10602"/>
    <cellStyle name="Comma 9 2 2 5 10 2" xfId="41562"/>
    <cellStyle name="Comma 9 2 2 5 11" xfId="20522"/>
    <cellStyle name="Comma 9 2 2 5 12" xfId="30364"/>
    <cellStyle name="Comma 9 2 2 5 13" xfId="35830"/>
    <cellStyle name="Comma 9 2 2 5 2" xfId="942"/>
    <cellStyle name="Comma 9 2 2 5 2 2" xfId="3421"/>
    <cellStyle name="Comma 9 2 2 5 2 2 2" xfId="13303"/>
    <cellStyle name="Comma 9 2 2 5 2 2 2 2" xfId="44263"/>
    <cellStyle name="Comma 9 2 2 5 2 2 3" xfId="23223"/>
    <cellStyle name="Comma 9 2 2 5 2 2 4" xfId="31640"/>
    <cellStyle name="Comma 9 2 2 5 2 2 5" xfId="37106"/>
    <cellStyle name="Comma 9 2 2 5 2 3" xfId="6171"/>
    <cellStyle name="Comma 9 2 2 5 2 3 2" xfId="16053"/>
    <cellStyle name="Comma 9 2 2 5 2 3 2 2" xfId="47013"/>
    <cellStyle name="Comma 9 2 2 5 2 3 3" xfId="25973"/>
    <cellStyle name="Comma 9 2 2 5 2 3 4" xfId="32640"/>
    <cellStyle name="Comma 9 2 2 5 2 3 5" xfId="38106"/>
    <cellStyle name="Comma 9 2 2 5 2 4" xfId="8641"/>
    <cellStyle name="Comma 9 2 2 5 2 4 2" xfId="18523"/>
    <cellStyle name="Comma 9 2 2 5 2 4 2 2" xfId="49483"/>
    <cellStyle name="Comma 9 2 2 5 2 4 3" xfId="28443"/>
    <cellStyle name="Comma 9 2 2 5 2 4 4" xfId="33920"/>
    <cellStyle name="Comma 9 2 2 5 2 4 5" xfId="39385"/>
    <cellStyle name="Comma 9 2 2 5 2 5" xfId="11119"/>
    <cellStyle name="Comma 9 2 2 5 2 5 2" xfId="42079"/>
    <cellStyle name="Comma 9 2 2 5 2 6" xfId="21039"/>
    <cellStyle name="Comma 9 2 2 5 2 7" xfId="30638"/>
    <cellStyle name="Comma 9 2 2 5 2 8" xfId="36104"/>
    <cellStyle name="Comma 9 2 2 5 3" xfId="943"/>
    <cellStyle name="Comma 9 2 2 5 3 2" xfId="3658"/>
    <cellStyle name="Comma 9 2 2 5 3 2 2" xfId="13540"/>
    <cellStyle name="Comma 9 2 2 5 3 2 2 2" xfId="44500"/>
    <cellStyle name="Comma 9 2 2 5 3 2 3" xfId="23460"/>
    <cellStyle name="Comma 9 2 2 5 3 2 4" xfId="31877"/>
    <cellStyle name="Comma 9 2 2 5 3 2 5" xfId="37343"/>
    <cellStyle name="Comma 9 2 2 5 3 3" xfId="6172"/>
    <cellStyle name="Comma 9 2 2 5 3 3 2" xfId="16054"/>
    <cellStyle name="Comma 9 2 2 5 3 3 2 2" xfId="47014"/>
    <cellStyle name="Comma 9 2 2 5 3 3 3" xfId="25974"/>
    <cellStyle name="Comma 9 2 2 5 3 3 4" xfId="32877"/>
    <cellStyle name="Comma 9 2 2 5 3 3 5" xfId="38343"/>
    <cellStyle name="Comma 9 2 2 5 3 4" xfId="8642"/>
    <cellStyle name="Comma 9 2 2 5 3 4 2" xfId="18524"/>
    <cellStyle name="Comma 9 2 2 5 3 4 2 2" xfId="49484"/>
    <cellStyle name="Comma 9 2 2 5 3 4 3" xfId="28444"/>
    <cellStyle name="Comma 9 2 2 5 3 4 4" xfId="33921"/>
    <cellStyle name="Comma 9 2 2 5 3 4 5" xfId="39386"/>
    <cellStyle name="Comma 9 2 2 5 3 5" xfId="11120"/>
    <cellStyle name="Comma 9 2 2 5 3 5 2" xfId="42080"/>
    <cellStyle name="Comma 9 2 2 5 3 6" xfId="21040"/>
    <cellStyle name="Comma 9 2 2 5 3 7" xfId="30875"/>
    <cellStyle name="Comma 9 2 2 5 3 8" xfId="36341"/>
    <cellStyle name="Comma 9 2 2 5 4" xfId="944"/>
    <cellStyle name="Comma 9 2 2 5 4 2" xfId="3900"/>
    <cellStyle name="Comma 9 2 2 5 4 2 2" xfId="13782"/>
    <cellStyle name="Comma 9 2 2 5 4 2 2 2" xfId="44742"/>
    <cellStyle name="Comma 9 2 2 5 4 2 3" xfId="23702"/>
    <cellStyle name="Comma 9 2 2 5 4 2 4" xfId="32119"/>
    <cellStyle name="Comma 9 2 2 5 4 2 5" xfId="37585"/>
    <cellStyle name="Comma 9 2 2 5 4 3" xfId="6173"/>
    <cellStyle name="Comma 9 2 2 5 4 3 2" xfId="16055"/>
    <cellStyle name="Comma 9 2 2 5 4 3 2 2" xfId="47015"/>
    <cellStyle name="Comma 9 2 2 5 4 3 3" xfId="25975"/>
    <cellStyle name="Comma 9 2 2 5 4 3 4" xfId="33119"/>
    <cellStyle name="Comma 9 2 2 5 4 3 5" xfId="38585"/>
    <cellStyle name="Comma 9 2 2 5 4 4" xfId="8643"/>
    <cellStyle name="Comma 9 2 2 5 4 4 2" xfId="18525"/>
    <cellStyle name="Comma 9 2 2 5 4 4 2 2" xfId="49485"/>
    <cellStyle name="Comma 9 2 2 5 4 4 3" xfId="28445"/>
    <cellStyle name="Comma 9 2 2 5 4 4 4" xfId="33922"/>
    <cellStyle name="Comma 9 2 2 5 4 4 5" xfId="39387"/>
    <cellStyle name="Comma 9 2 2 5 4 5" xfId="11121"/>
    <cellStyle name="Comma 9 2 2 5 4 5 2" xfId="42081"/>
    <cellStyle name="Comma 9 2 2 5 4 6" xfId="21041"/>
    <cellStyle name="Comma 9 2 2 5 4 7" xfId="31117"/>
    <cellStyle name="Comma 9 2 2 5 4 8" xfId="36583"/>
    <cellStyle name="Comma 9 2 2 5 5" xfId="1568"/>
    <cellStyle name="Comma 9 2 2 5 5 2" xfId="4331"/>
    <cellStyle name="Comma 9 2 2 5 5 2 2" xfId="14213"/>
    <cellStyle name="Comma 9 2 2 5 5 2 2 2" xfId="45173"/>
    <cellStyle name="Comma 9 2 2 5 5 2 3" xfId="24133"/>
    <cellStyle name="Comma 9 2 2 5 5 2 4" xfId="34546"/>
    <cellStyle name="Comma 9 2 2 5 5 2 5" xfId="40011"/>
    <cellStyle name="Comma 9 2 2 5 5 3" xfId="6797"/>
    <cellStyle name="Comma 9 2 2 5 5 3 2" xfId="16679"/>
    <cellStyle name="Comma 9 2 2 5 5 3 3" xfId="26599"/>
    <cellStyle name="Comma 9 2 2 5 5 3 4" xfId="47639"/>
    <cellStyle name="Comma 9 2 2 5 5 4" xfId="9267"/>
    <cellStyle name="Comma 9 2 2 5 5 4 2" xfId="19149"/>
    <cellStyle name="Comma 9 2 2 5 5 4 3" xfId="29069"/>
    <cellStyle name="Comma 9 2 2 5 5 4 4" xfId="50109"/>
    <cellStyle name="Comma 9 2 2 5 5 5" xfId="11745"/>
    <cellStyle name="Comma 9 2 2 5 5 5 2" xfId="42705"/>
    <cellStyle name="Comma 9 2 2 5 5 6" xfId="21665"/>
    <cellStyle name="Comma 9 2 2 5 5 7" xfId="31366"/>
    <cellStyle name="Comma 9 2 2 5 5 8" xfId="36832"/>
    <cellStyle name="Comma 9 2 2 5 6" xfId="2636"/>
    <cellStyle name="Comma 9 2 2 5 6 2" xfId="5104"/>
    <cellStyle name="Comma 9 2 2 5 6 2 2" xfId="14986"/>
    <cellStyle name="Comma 9 2 2 5 6 2 2 2" xfId="45946"/>
    <cellStyle name="Comma 9 2 2 5 6 2 3" xfId="24906"/>
    <cellStyle name="Comma 9 2 2 5 6 2 4" xfId="35320"/>
    <cellStyle name="Comma 9 2 2 5 6 2 5" xfId="40784"/>
    <cellStyle name="Comma 9 2 2 5 6 3" xfId="7570"/>
    <cellStyle name="Comma 9 2 2 5 6 3 2" xfId="17452"/>
    <cellStyle name="Comma 9 2 2 5 6 3 3" xfId="27372"/>
    <cellStyle name="Comma 9 2 2 5 6 3 4" xfId="48412"/>
    <cellStyle name="Comma 9 2 2 5 6 4" xfId="10040"/>
    <cellStyle name="Comma 9 2 2 5 6 4 2" xfId="19922"/>
    <cellStyle name="Comma 9 2 2 5 6 4 3" xfId="29842"/>
    <cellStyle name="Comma 9 2 2 5 6 4 4" xfId="50882"/>
    <cellStyle name="Comma 9 2 2 5 6 5" xfId="12518"/>
    <cellStyle name="Comma 9 2 2 5 6 5 2" xfId="43478"/>
    <cellStyle name="Comma 9 2 2 5 6 6" xfId="22438"/>
    <cellStyle name="Comma 9 2 2 5 6 7" xfId="32366"/>
    <cellStyle name="Comma 9 2 2 5 6 8" xfId="37832"/>
    <cellStyle name="Comma 9 2 2 5 7" xfId="3147"/>
    <cellStyle name="Comma 9 2 2 5 7 2" xfId="13029"/>
    <cellStyle name="Comma 9 2 2 5 7 2 2" xfId="43989"/>
    <cellStyle name="Comma 9 2 2 5 7 3" xfId="22949"/>
    <cellStyle name="Comma 9 2 2 5 7 4" xfId="33402"/>
    <cellStyle name="Comma 9 2 2 5 7 5" xfId="38868"/>
    <cellStyle name="Comma 9 2 2 5 8" xfId="5654"/>
    <cellStyle name="Comma 9 2 2 5 8 2" xfId="15536"/>
    <cellStyle name="Comma 9 2 2 5 8 3" xfId="25456"/>
    <cellStyle name="Comma 9 2 2 5 8 4" xfId="46496"/>
    <cellStyle name="Comma 9 2 2 5 9" xfId="8124"/>
    <cellStyle name="Comma 9 2 2 5 9 2" xfId="18006"/>
    <cellStyle name="Comma 9 2 2 5 9 3" xfId="27926"/>
    <cellStyle name="Comma 9 2 2 5 9 4" xfId="48966"/>
    <cellStyle name="Comma 9 2 2 6" xfId="339"/>
    <cellStyle name="Comma 9 2 2 6 10" xfId="10642"/>
    <cellStyle name="Comma 9 2 2 6 10 2" xfId="41602"/>
    <cellStyle name="Comma 9 2 2 6 11" xfId="20562"/>
    <cellStyle name="Comma 9 2 2 6 12" xfId="30404"/>
    <cellStyle name="Comma 9 2 2 6 13" xfId="35870"/>
    <cellStyle name="Comma 9 2 2 6 2" xfId="945"/>
    <cellStyle name="Comma 9 2 2 6 2 2" xfId="3461"/>
    <cellStyle name="Comma 9 2 2 6 2 2 2" xfId="13343"/>
    <cellStyle name="Comma 9 2 2 6 2 2 2 2" xfId="44303"/>
    <cellStyle name="Comma 9 2 2 6 2 2 3" xfId="23263"/>
    <cellStyle name="Comma 9 2 2 6 2 2 4" xfId="31680"/>
    <cellStyle name="Comma 9 2 2 6 2 2 5" xfId="37146"/>
    <cellStyle name="Comma 9 2 2 6 2 3" xfId="6174"/>
    <cellStyle name="Comma 9 2 2 6 2 3 2" xfId="16056"/>
    <cellStyle name="Comma 9 2 2 6 2 3 2 2" xfId="47016"/>
    <cellStyle name="Comma 9 2 2 6 2 3 3" xfId="25976"/>
    <cellStyle name="Comma 9 2 2 6 2 3 4" xfId="32680"/>
    <cellStyle name="Comma 9 2 2 6 2 3 5" xfId="38146"/>
    <cellStyle name="Comma 9 2 2 6 2 4" xfId="8644"/>
    <cellStyle name="Comma 9 2 2 6 2 4 2" xfId="18526"/>
    <cellStyle name="Comma 9 2 2 6 2 4 2 2" xfId="49486"/>
    <cellStyle name="Comma 9 2 2 6 2 4 3" xfId="28446"/>
    <cellStyle name="Comma 9 2 2 6 2 4 4" xfId="33923"/>
    <cellStyle name="Comma 9 2 2 6 2 4 5" xfId="39388"/>
    <cellStyle name="Comma 9 2 2 6 2 5" xfId="11122"/>
    <cellStyle name="Comma 9 2 2 6 2 5 2" xfId="42082"/>
    <cellStyle name="Comma 9 2 2 6 2 6" xfId="21042"/>
    <cellStyle name="Comma 9 2 2 6 2 7" xfId="30678"/>
    <cellStyle name="Comma 9 2 2 6 2 8" xfId="36144"/>
    <cellStyle name="Comma 9 2 2 6 3" xfId="946"/>
    <cellStyle name="Comma 9 2 2 6 3 2" xfId="3698"/>
    <cellStyle name="Comma 9 2 2 6 3 2 2" xfId="13580"/>
    <cellStyle name="Comma 9 2 2 6 3 2 2 2" xfId="44540"/>
    <cellStyle name="Comma 9 2 2 6 3 2 3" xfId="23500"/>
    <cellStyle name="Comma 9 2 2 6 3 2 4" xfId="31917"/>
    <cellStyle name="Comma 9 2 2 6 3 2 5" xfId="37383"/>
    <cellStyle name="Comma 9 2 2 6 3 3" xfId="6175"/>
    <cellStyle name="Comma 9 2 2 6 3 3 2" xfId="16057"/>
    <cellStyle name="Comma 9 2 2 6 3 3 2 2" xfId="47017"/>
    <cellStyle name="Comma 9 2 2 6 3 3 3" xfId="25977"/>
    <cellStyle name="Comma 9 2 2 6 3 3 4" xfId="32917"/>
    <cellStyle name="Comma 9 2 2 6 3 3 5" xfId="38383"/>
    <cellStyle name="Comma 9 2 2 6 3 4" xfId="8645"/>
    <cellStyle name="Comma 9 2 2 6 3 4 2" xfId="18527"/>
    <cellStyle name="Comma 9 2 2 6 3 4 2 2" xfId="49487"/>
    <cellStyle name="Comma 9 2 2 6 3 4 3" xfId="28447"/>
    <cellStyle name="Comma 9 2 2 6 3 4 4" xfId="33924"/>
    <cellStyle name="Comma 9 2 2 6 3 4 5" xfId="39389"/>
    <cellStyle name="Comma 9 2 2 6 3 5" xfId="11123"/>
    <cellStyle name="Comma 9 2 2 6 3 5 2" xfId="42083"/>
    <cellStyle name="Comma 9 2 2 6 3 6" xfId="21043"/>
    <cellStyle name="Comma 9 2 2 6 3 7" xfId="30915"/>
    <cellStyle name="Comma 9 2 2 6 3 8" xfId="36381"/>
    <cellStyle name="Comma 9 2 2 6 4" xfId="947"/>
    <cellStyle name="Comma 9 2 2 6 4 2" xfId="3940"/>
    <cellStyle name="Comma 9 2 2 6 4 2 2" xfId="13822"/>
    <cellStyle name="Comma 9 2 2 6 4 2 2 2" xfId="44782"/>
    <cellStyle name="Comma 9 2 2 6 4 2 3" xfId="23742"/>
    <cellStyle name="Comma 9 2 2 6 4 2 4" xfId="32159"/>
    <cellStyle name="Comma 9 2 2 6 4 2 5" xfId="37625"/>
    <cellStyle name="Comma 9 2 2 6 4 3" xfId="6176"/>
    <cellStyle name="Comma 9 2 2 6 4 3 2" xfId="16058"/>
    <cellStyle name="Comma 9 2 2 6 4 3 2 2" xfId="47018"/>
    <cellStyle name="Comma 9 2 2 6 4 3 3" xfId="25978"/>
    <cellStyle name="Comma 9 2 2 6 4 3 4" xfId="33159"/>
    <cellStyle name="Comma 9 2 2 6 4 3 5" xfId="38625"/>
    <cellStyle name="Comma 9 2 2 6 4 4" xfId="8646"/>
    <cellStyle name="Comma 9 2 2 6 4 4 2" xfId="18528"/>
    <cellStyle name="Comma 9 2 2 6 4 4 2 2" xfId="49488"/>
    <cellStyle name="Comma 9 2 2 6 4 4 3" xfId="28448"/>
    <cellStyle name="Comma 9 2 2 6 4 4 4" xfId="33925"/>
    <cellStyle name="Comma 9 2 2 6 4 4 5" xfId="39390"/>
    <cellStyle name="Comma 9 2 2 6 4 5" xfId="11124"/>
    <cellStyle name="Comma 9 2 2 6 4 5 2" xfId="42084"/>
    <cellStyle name="Comma 9 2 2 6 4 6" xfId="21044"/>
    <cellStyle name="Comma 9 2 2 6 4 7" xfId="31157"/>
    <cellStyle name="Comma 9 2 2 6 4 8" xfId="36623"/>
    <cellStyle name="Comma 9 2 2 6 5" xfId="1608"/>
    <cellStyle name="Comma 9 2 2 6 5 2" xfId="4371"/>
    <cellStyle name="Comma 9 2 2 6 5 2 2" xfId="14253"/>
    <cellStyle name="Comma 9 2 2 6 5 2 2 2" xfId="45213"/>
    <cellStyle name="Comma 9 2 2 6 5 2 3" xfId="24173"/>
    <cellStyle name="Comma 9 2 2 6 5 2 4" xfId="34586"/>
    <cellStyle name="Comma 9 2 2 6 5 2 5" xfId="40051"/>
    <cellStyle name="Comma 9 2 2 6 5 3" xfId="6837"/>
    <cellStyle name="Comma 9 2 2 6 5 3 2" xfId="16719"/>
    <cellStyle name="Comma 9 2 2 6 5 3 3" xfId="26639"/>
    <cellStyle name="Comma 9 2 2 6 5 3 4" xfId="47679"/>
    <cellStyle name="Comma 9 2 2 6 5 4" xfId="9307"/>
    <cellStyle name="Comma 9 2 2 6 5 4 2" xfId="19189"/>
    <cellStyle name="Comma 9 2 2 6 5 4 3" xfId="29109"/>
    <cellStyle name="Comma 9 2 2 6 5 4 4" xfId="50149"/>
    <cellStyle name="Comma 9 2 2 6 5 5" xfId="11785"/>
    <cellStyle name="Comma 9 2 2 6 5 5 2" xfId="42745"/>
    <cellStyle name="Comma 9 2 2 6 5 6" xfId="21705"/>
    <cellStyle name="Comma 9 2 2 6 5 7" xfId="31406"/>
    <cellStyle name="Comma 9 2 2 6 5 8" xfId="36872"/>
    <cellStyle name="Comma 9 2 2 6 6" xfId="2676"/>
    <cellStyle name="Comma 9 2 2 6 6 2" xfId="5144"/>
    <cellStyle name="Comma 9 2 2 6 6 2 2" xfId="15026"/>
    <cellStyle name="Comma 9 2 2 6 6 2 2 2" xfId="45986"/>
    <cellStyle name="Comma 9 2 2 6 6 2 3" xfId="24946"/>
    <cellStyle name="Comma 9 2 2 6 6 2 4" xfId="35360"/>
    <cellStyle name="Comma 9 2 2 6 6 2 5" xfId="40824"/>
    <cellStyle name="Comma 9 2 2 6 6 3" xfId="7610"/>
    <cellStyle name="Comma 9 2 2 6 6 3 2" xfId="17492"/>
    <cellStyle name="Comma 9 2 2 6 6 3 3" xfId="27412"/>
    <cellStyle name="Comma 9 2 2 6 6 3 4" xfId="48452"/>
    <cellStyle name="Comma 9 2 2 6 6 4" xfId="10080"/>
    <cellStyle name="Comma 9 2 2 6 6 4 2" xfId="19962"/>
    <cellStyle name="Comma 9 2 2 6 6 4 3" xfId="29882"/>
    <cellStyle name="Comma 9 2 2 6 6 4 4" xfId="50922"/>
    <cellStyle name="Comma 9 2 2 6 6 5" xfId="12558"/>
    <cellStyle name="Comma 9 2 2 6 6 5 2" xfId="43518"/>
    <cellStyle name="Comma 9 2 2 6 6 6" xfId="22478"/>
    <cellStyle name="Comma 9 2 2 6 6 7" xfId="32406"/>
    <cellStyle name="Comma 9 2 2 6 6 8" xfId="37872"/>
    <cellStyle name="Comma 9 2 2 6 7" xfId="3187"/>
    <cellStyle name="Comma 9 2 2 6 7 2" xfId="13069"/>
    <cellStyle name="Comma 9 2 2 6 7 2 2" xfId="44029"/>
    <cellStyle name="Comma 9 2 2 6 7 3" xfId="22989"/>
    <cellStyle name="Comma 9 2 2 6 7 4" xfId="33442"/>
    <cellStyle name="Comma 9 2 2 6 7 5" xfId="38908"/>
    <cellStyle name="Comma 9 2 2 6 8" xfId="5694"/>
    <cellStyle name="Comma 9 2 2 6 8 2" xfId="15576"/>
    <cellStyle name="Comma 9 2 2 6 8 3" xfId="25496"/>
    <cellStyle name="Comma 9 2 2 6 8 4" xfId="46536"/>
    <cellStyle name="Comma 9 2 2 6 9" xfId="8164"/>
    <cellStyle name="Comma 9 2 2 6 9 2" xfId="18046"/>
    <cellStyle name="Comma 9 2 2 6 9 3" xfId="27966"/>
    <cellStyle name="Comma 9 2 2 6 9 4" xfId="49006"/>
    <cellStyle name="Comma 9 2 2 7" xfId="127"/>
    <cellStyle name="Comma 9 2 2 7 10" xfId="35907"/>
    <cellStyle name="Comma 9 2 2 7 2" xfId="1408"/>
    <cellStyle name="Comma 9 2 2 7 2 2" xfId="4171"/>
    <cellStyle name="Comma 9 2 2 7 2 2 2" xfId="14053"/>
    <cellStyle name="Comma 9 2 2 7 2 2 2 2" xfId="45013"/>
    <cellStyle name="Comma 9 2 2 7 2 2 3" xfId="23973"/>
    <cellStyle name="Comma 9 2 2 7 2 2 4" xfId="34386"/>
    <cellStyle name="Comma 9 2 2 7 2 2 5" xfId="39851"/>
    <cellStyle name="Comma 9 2 2 7 2 3" xfId="6637"/>
    <cellStyle name="Comma 9 2 2 7 2 3 2" xfId="16519"/>
    <cellStyle name="Comma 9 2 2 7 2 3 3" xfId="26439"/>
    <cellStyle name="Comma 9 2 2 7 2 3 4" xfId="47479"/>
    <cellStyle name="Comma 9 2 2 7 2 4" xfId="9107"/>
    <cellStyle name="Comma 9 2 2 7 2 4 2" xfId="18989"/>
    <cellStyle name="Comma 9 2 2 7 2 4 3" xfId="28909"/>
    <cellStyle name="Comma 9 2 2 7 2 4 4" xfId="49949"/>
    <cellStyle name="Comma 9 2 2 7 2 5" xfId="11585"/>
    <cellStyle name="Comma 9 2 2 7 2 5 2" xfId="42545"/>
    <cellStyle name="Comma 9 2 2 7 2 6" xfId="21505"/>
    <cellStyle name="Comma 9 2 2 7 2 7" xfId="31443"/>
    <cellStyle name="Comma 9 2 2 7 2 8" xfId="36909"/>
    <cellStyle name="Comma 9 2 2 7 3" xfId="2476"/>
    <cellStyle name="Comma 9 2 2 7 3 2" xfId="4944"/>
    <cellStyle name="Comma 9 2 2 7 3 2 2" xfId="14826"/>
    <cellStyle name="Comma 9 2 2 7 3 2 2 2" xfId="45786"/>
    <cellStyle name="Comma 9 2 2 7 3 2 3" xfId="24746"/>
    <cellStyle name="Comma 9 2 2 7 3 2 4" xfId="35160"/>
    <cellStyle name="Comma 9 2 2 7 3 2 5" xfId="40624"/>
    <cellStyle name="Comma 9 2 2 7 3 3" xfId="7410"/>
    <cellStyle name="Comma 9 2 2 7 3 3 2" xfId="17292"/>
    <cellStyle name="Comma 9 2 2 7 3 3 3" xfId="27212"/>
    <cellStyle name="Comma 9 2 2 7 3 3 4" xfId="48252"/>
    <cellStyle name="Comma 9 2 2 7 3 4" xfId="9880"/>
    <cellStyle name="Comma 9 2 2 7 3 4 2" xfId="19762"/>
    <cellStyle name="Comma 9 2 2 7 3 4 3" xfId="29682"/>
    <cellStyle name="Comma 9 2 2 7 3 4 4" xfId="50722"/>
    <cellStyle name="Comma 9 2 2 7 3 5" xfId="12358"/>
    <cellStyle name="Comma 9 2 2 7 3 5 2" xfId="43318"/>
    <cellStyle name="Comma 9 2 2 7 3 6" xfId="22278"/>
    <cellStyle name="Comma 9 2 2 7 3 7" xfId="32443"/>
    <cellStyle name="Comma 9 2 2 7 3 8" xfId="37909"/>
    <cellStyle name="Comma 9 2 2 7 4" xfId="3224"/>
    <cellStyle name="Comma 9 2 2 7 4 2" xfId="13106"/>
    <cellStyle name="Comma 9 2 2 7 4 2 2" xfId="44066"/>
    <cellStyle name="Comma 9 2 2 7 4 3" xfId="23026"/>
    <cellStyle name="Comma 9 2 2 7 4 4" xfId="33242"/>
    <cellStyle name="Comma 9 2 2 7 4 5" xfId="38708"/>
    <cellStyle name="Comma 9 2 2 7 5" xfId="5494"/>
    <cellStyle name="Comma 9 2 2 7 5 2" xfId="15376"/>
    <cellStyle name="Comma 9 2 2 7 5 3" xfId="25296"/>
    <cellStyle name="Comma 9 2 2 7 5 4" xfId="46336"/>
    <cellStyle name="Comma 9 2 2 7 6" xfId="7964"/>
    <cellStyle name="Comma 9 2 2 7 6 2" xfId="17846"/>
    <cellStyle name="Comma 9 2 2 7 6 3" xfId="27766"/>
    <cellStyle name="Comma 9 2 2 7 6 4" xfId="48806"/>
    <cellStyle name="Comma 9 2 2 7 7" xfId="10442"/>
    <cellStyle name="Comma 9 2 2 7 7 2" xfId="41402"/>
    <cellStyle name="Comma 9 2 2 7 8" xfId="20362"/>
    <cellStyle name="Comma 9 2 2 7 9" xfId="30441"/>
    <cellStyle name="Comma 9 2 2 8" xfId="376"/>
    <cellStyle name="Comma 9 2 2 8 10" xfId="35944"/>
    <cellStyle name="Comma 9 2 2 8 2" xfId="1645"/>
    <cellStyle name="Comma 9 2 2 8 2 2" xfId="4408"/>
    <cellStyle name="Comma 9 2 2 8 2 2 2" xfId="14290"/>
    <cellStyle name="Comma 9 2 2 8 2 2 2 2" xfId="45250"/>
    <cellStyle name="Comma 9 2 2 8 2 2 3" xfId="24210"/>
    <cellStyle name="Comma 9 2 2 8 2 2 4" xfId="34623"/>
    <cellStyle name="Comma 9 2 2 8 2 2 5" xfId="40088"/>
    <cellStyle name="Comma 9 2 2 8 2 3" xfId="6874"/>
    <cellStyle name="Comma 9 2 2 8 2 3 2" xfId="16756"/>
    <cellStyle name="Comma 9 2 2 8 2 3 3" xfId="26676"/>
    <cellStyle name="Comma 9 2 2 8 2 3 4" xfId="47716"/>
    <cellStyle name="Comma 9 2 2 8 2 4" xfId="9344"/>
    <cellStyle name="Comma 9 2 2 8 2 4 2" xfId="19226"/>
    <cellStyle name="Comma 9 2 2 8 2 4 3" xfId="29146"/>
    <cellStyle name="Comma 9 2 2 8 2 4 4" xfId="50186"/>
    <cellStyle name="Comma 9 2 2 8 2 5" xfId="11822"/>
    <cellStyle name="Comma 9 2 2 8 2 5 2" xfId="42782"/>
    <cellStyle name="Comma 9 2 2 8 2 6" xfId="21742"/>
    <cellStyle name="Comma 9 2 2 8 2 7" xfId="31480"/>
    <cellStyle name="Comma 9 2 2 8 2 8" xfId="36946"/>
    <cellStyle name="Comma 9 2 2 8 3" xfId="2713"/>
    <cellStyle name="Comma 9 2 2 8 3 2" xfId="5181"/>
    <cellStyle name="Comma 9 2 2 8 3 2 2" xfId="15063"/>
    <cellStyle name="Comma 9 2 2 8 3 2 2 2" xfId="46023"/>
    <cellStyle name="Comma 9 2 2 8 3 2 3" xfId="24983"/>
    <cellStyle name="Comma 9 2 2 8 3 2 4" xfId="35397"/>
    <cellStyle name="Comma 9 2 2 8 3 2 5" xfId="40861"/>
    <cellStyle name="Comma 9 2 2 8 3 3" xfId="7647"/>
    <cellStyle name="Comma 9 2 2 8 3 3 2" xfId="17529"/>
    <cellStyle name="Comma 9 2 2 8 3 3 3" xfId="27449"/>
    <cellStyle name="Comma 9 2 2 8 3 3 4" xfId="48489"/>
    <cellStyle name="Comma 9 2 2 8 3 4" xfId="10117"/>
    <cellStyle name="Comma 9 2 2 8 3 4 2" xfId="19999"/>
    <cellStyle name="Comma 9 2 2 8 3 4 3" xfId="29919"/>
    <cellStyle name="Comma 9 2 2 8 3 4 4" xfId="50959"/>
    <cellStyle name="Comma 9 2 2 8 3 5" xfId="12595"/>
    <cellStyle name="Comma 9 2 2 8 3 5 2" xfId="43555"/>
    <cellStyle name="Comma 9 2 2 8 3 6" xfId="22515"/>
    <cellStyle name="Comma 9 2 2 8 3 7" xfId="32480"/>
    <cellStyle name="Comma 9 2 2 8 3 8" xfId="37946"/>
    <cellStyle name="Comma 9 2 2 8 4" xfId="3261"/>
    <cellStyle name="Comma 9 2 2 8 4 2" xfId="13143"/>
    <cellStyle name="Comma 9 2 2 8 4 2 2" xfId="44103"/>
    <cellStyle name="Comma 9 2 2 8 4 3" xfId="23063"/>
    <cellStyle name="Comma 9 2 2 8 4 4" xfId="33479"/>
    <cellStyle name="Comma 9 2 2 8 4 5" xfId="38945"/>
    <cellStyle name="Comma 9 2 2 8 5" xfId="5731"/>
    <cellStyle name="Comma 9 2 2 8 5 2" xfId="15613"/>
    <cellStyle name="Comma 9 2 2 8 5 3" xfId="25533"/>
    <cellStyle name="Comma 9 2 2 8 5 4" xfId="46573"/>
    <cellStyle name="Comma 9 2 2 8 6" xfId="8201"/>
    <cellStyle name="Comma 9 2 2 8 6 2" xfId="18083"/>
    <cellStyle name="Comma 9 2 2 8 6 3" xfId="28003"/>
    <cellStyle name="Comma 9 2 2 8 6 4" xfId="49043"/>
    <cellStyle name="Comma 9 2 2 8 7" xfId="10679"/>
    <cellStyle name="Comma 9 2 2 8 7 2" xfId="41639"/>
    <cellStyle name="Comma 9 2 2 8 8" xfId="20599"/>
    <cellStyle name="Comma 9 2 2 8 9" xfId="30478"/>
    <cellStyle name="Comma 9 2 2 9" xfId="413"/>
    <cellStyle name="Comma 9 2 2 9 10" xfId="36181"/>
    <cellStyle name="Comma 9 2 2 9 2" xfId="1682"/>
    <cellStyle name="Comma 9 2 2 9 2 2" xfId="4445"/>
    <cellStyle name="Comma 9 2 2 9 2 2 2" xfId="14327"/>
    <cellStyle name="Comma 9 2 2 9 2 2 2 2" xfId="45287"/>
    <cellStyle name="Comma 9 2 2 9 2 2 3" xfId="24247"/>
    <cellStyle name="Comma 9 2 2 9 2 2 4" xfId="34660"/>
    <cellStyle name="Comma 9 2 2 9 2 2 5" xfId="40125"/>
    <cellStyle name="Comma 9 2 2 9 2 3" xfId="6911"/>
    <cellStyle name="Comma 9 2 2 9 2 3 2" xfId="16793"/>
    <cellStyle name="Comma 9 2 2 9 2 3 3" xfId="26713"/>
    <cellStyle name="Comma 9 2 2 9 2 3 4" xfId="47753"/>
    <cellStyle name="Comma 9 2 2 9 2 4" xfId="9381"/>
    <cellStyle name="Comma 9 2 2 9 2 4 2" xfId="19263"/>
    <cellStyle name="Comma 9 2 2 9 2 4 3" xfId="29183"/>
    <cellStyle name="Comma 9 2 2 9 2 4 4" xfId="50223"/>
    <cellStyle name="Comma 9 2 2 9 2 5" xfId="11859"/>
    <cellStyle name="Comma 9 2 2 9 2 5 2" xfId="42819"/>
    <cellStyle name="Comma 9 2 2 9 2 6" xfId="21779"/>
    <cellStyle name="Comma 9 2 2 9 2 7" xfId="31717"/>
    <cellStyle name="Comma 9 2 2 9 2 8" xfId="37183"/>
    <cellStyle name="Comma 9 2 2 9 3" xfId="2750"/>
    <cellStyle name="Comma 9 2 2 9 3 2" xfId="5218"/>
    <cellStyle name="Comma 9 2 2 9 3 2 2" xfId="15100"/>
    <cellStyle name="Comma 9 2 2 9 3 2 2 2" xfId="46060"/>
    <cellStyle name="Comma 9 2 2 9 3 2 3" xfId="25020"/>
    <cellStyle name="Comma 9 2 2 9 3 2 4" xfId="35434"/>
    <cellStyle name="Comma 9 2 2 9 3 2 5" xfId="40898"/>
    <cellStyle name="Comma 9 2 2 9 3 3" xfId="7684"/>
    <cellStyle name="Comma 9 2 2 9 3 3 2" xfId="17566"/>
    <cellStyle name="Comma 9 2 2 9 3 3 3" xfId="27486"/>
    <cellStyle name="Comma 9 2 2 9 3 3 4" xfId="48526"/>
    <cellStyle name="Comma 9 2 2 9 3 4" xfId="10154"/>
    <cellStyle name="Comma 9 2 2 9 3 4 2" xfId="20036"/>
    <cellStyle name="Comma 9 2 2 9 3 4 3" xfId="29956"/>
    <cellStyle name="Comma 9 2 2 9 3 4 4" xfId="50996"/>
    <cellStyle name="Comma 9 2 2 9 3 5" xfId="12632"/>
    <cellStyle name="Comma 9 2 2 9 3 5 2" xfId="43592"/>
    <cellStyle name="Comma 9 2 2 9 3 6" xfId="22552"/>
    <cellStyle name="Comma 9 2 2 9 3 7" xfId="32717"/>
    <cellStyle name="Comma 9 2 2 9 3 8" xfId="38183"/>
    <cellStyle name="Comma 9 2 2 9 4" xfId="3498"/>
    <cellStyle name="Comma 9 2 2 9 4 2" xfId="13380"/>
    <cellStyle name="Comma 9 2 2 9 4 2 2" xfId="44340"/>
    <cellStyle name="Comma 9 2 2 9 4 3" xfId="23300"/>
    <cellStyle name="Comma 9 2 2 9 4 4" xfId="33516"/>
    <cellStyle name="Comma 9 2 2 9 4 5" xfId="38982"/>
    <cellStyle name="Comma 9 2 2 9 5" xfId="5768"/>
    <cellStyle name="Comma 9 2 2 9 5 2" xfId="15650"/>
    <cellStyle name="Comma 9 2 2 9 5 3" xfId="25570"/>
    <cellStyle name="Comma 9 2 2 9 5 4" xfId="46610"/>
    <cellStyle name="Comma 9 2 2 9 6" xfId="8238"/>
    <cellStyle name="Comma 9 2 2 9 6 2" xfId="18120"/>
    <cellStyle name="Comma 9 2 2 9 6 3" xfId="28040"/>
    <cellStyle name="Comma 9 2 2 9 6 4" xfId="49080"/>
    <cellStyle name="Comma 9 2 2 9 7" xfId="10716"/>
    <cellStyle name="Comma 9 2 2 9 7 2" xfId="41676"/>
    <cellStyle name="Comma 9 2 2 9 8" xfId="20636"/>
    <cellStyle name="Comma 9 2 2 9 9" xfId="30715"/>
    <cellStyle name="Comma 9 2 20" xfId="10388"/>
    <cellStyle name="Comma 9 2 20 2" xfId="41348"/>
    <cellStyle name="Comma 9 2 21" xfId="20308"/>
    <cellStyle name="Comma 9 2 22" xfId="30190"/>
    <cellStyle name="Comma 9 2 23" xfId="35656"/>
    <cellStyle name="Comma 9 2 3" xfId="167"/>
    <cellStyle name="Comma 9 2 3 10" xfId="10474"/>
    <cellStyle name="Comma 9 2 3 10 2" xfId="41434"/>
    <cellStyle name="Comma 9 2 3 11" xfId="20394"/>
    <cellStyle name="Comma 9 2 3 12" xfId="30236"/>
    <cellStyle name="Comma 9 2 3 13" xfId="35702"/>
    <cellStyle name="Comma 9 2 3 2" xfId="948"/>
    <cellStyle name="Comma 9 2 3 2 2" xfId="3293"/>
    <cellStyle name="Comma 9 2 3 2 2 2" xfId="13175"/>
    <cellStyle name="Comma 9 2 3 2 2 2 2" xfId="44135"/>
    <cellStyle name="Comma 9 2 3 2 2 3" xfId="23095"/>
    <cellStyle name="Comma 9 2 3 2 2 4" xfId="31512"/>
    <cellStyle name="Comma 9 2 3 2 2 5" xfId="36978"/>
    <cellStyle name="Comma 9 2 3 2 3" xfId="6177"/>
    <cellStyle name="Comma 9 2 3 2 3 2" xfId="16059"/>
    <cellStyle name="Comma 9 2 3 2 3 2 2" xfId="47019"/>
    <cellStyle name="Comma 9 2 3 2 3 3" xfId="25979"/>
    <cellStyle name="Comma 9 2 3 2 3 4" xfId="32512"/>
    <cellStyle name="Comma 9 2 3 2 3 5" xfId="37978"/>
    <cellStyle name="Comma 9 2 3 2 4" xfId="8647"/>
    <cellStyle name="Comma 9 2 3 2 4 2" xfId="18529"/>
    <cellStyle name="Comma 9 2 3 2 4 2 2" xfId="49489"/>
    <cellStyle name="Comma 9 2 3 2 4 3" xfId="28449"/>
    <cellStyle name="Comma 9 2 3 2 4 4" xfId="33926"/>
    <cellStyle name="Comma 9 2 3 2 4 5" xfId="39391"/>
    <cellStyle name="Comma 9 2 3 2 5" xfId="11125"/>
    <cellStyle name="Comma 9 2 3 2 5 2" xfId="42085"/>
    <cellStyle name="Comma 9 2 3 2 6" xfId="21045"/>
    <cellStyle name="Comma 9 2 3 2 7" xfId="30510"/>
    <cellStyle name="Comma 9 2 3 2 8" xfId="35976"/>
    <cellStyle name="Comma 9 2 3 3" xfId="949"/>
    <cellStyle name="Comma 9 2 3 3 2" xfId="3530"/>
    <cellStyle name="Comma 9 2 3 3 2 2" xfId="13412"/>
    <cellStyle name="Comma 9 2 3 3 2 2 2" xfId="44372"/>
    <cellStyle name="Comma 9 2 3 3 2 3" xfId="23332"/>
    <cellStyle name="Comma 9 2 3 3 2 4" xfId="31749"/>
    <cellStyle name="Comma 9 2 3 3 2 5" xfId="37215"/>
    <cellStyle name="Comma 9 2 3 3 3" xfId="6178"/>
    <cellStyle name="Comma 9 2 3 3 3 2" xfId="16060"/>
    <cellStyle name="Comma 9 2 3 3 3 2 2" xfId="47020"/>
    <cellStyle name="Comma 9 2 3 3 3 3" xfId="25980"/>
    <cellStyle name="Comma 9 2 3 3 3 4" xfId="32749"/>
    <cellStyle name="Comma 9 2 3 3 3 5" xfId="38215"/>
    <cellStyle name="Comma 9 2 3 3 4" xfId="8648"/>
    <cellStyle name="Comma 9 2 3 3 4 2" xfId="18530"/>
    <cellStyle name="Comma 9 2 3 3 4 2 2" xfId="49490"/>
    <cellStyle name="Comma 9 2 3 3 4 3" xfId="28450"/>
    <cellStyle name="Comma 9 2 3 3 4 4" xfId="33927"/>
    <cellStyle name="Comma 9 2 3 3 4 5" xfId="39392"/>
    <cellStyle name="Comma 9 2 3 3 5" xfId="11126"/>
    <cellStyle name="Comma 9 2 3 3 5 2" xfId="42086"/>
    <cellStyle name="Comma 9 2 3 3 6" xfId="21046"/>
    <cellStyle name="Comma 9 2 3 3 7" xfId="30747"/>
    <cellStyle name="Comma 9 2 3 3 8" xfId="36213"/>
    <cellStyle name="Comma 9 2 3 4" xfId="950"/>
    <cellStyle name="Comma 9 2 3 4 2" xfId="3772"/>
    <cellStyle name="Comma 9 2 3 4 2 2" xfId="13654"/>
    <cellStyle name="Comma 9 2 3 4 2 2 2" xfId="44614"/>
    <cellStyle name="Comma 9 2 3 4 2 3" xfId="23574"/>
    <cellStyle name="Comma 9 2 3 4 2 4" xfId="31991"/>
    <cellStyle name="Comma 9 2 3 4 2 5" xfId="37457"/>
    <cellStyle name="Comma 9 2 3 4 3" xfId="6179"/>
    <cellStyle name="Comma 9 2 3 4 3 2" xfId="16061"/>
    <cellStyle name="Comma 9 2 3 4 3 2 2" xfId="47021"/>
    <cellStyle name="Comma 9 2 3 4 3 3" xfId="25981"/>
    <cellStyle name="Comma 9 2 3 4 3 4" xfId="32991"/>
    <cellStyle name="Comma 9 2 3 4 3 5" xfId="38457"/>
    <cellStyle name="Comma 9 2 3 4 4" xfId="8649"/>
    <cellStyle name="Comma 9 2 3 4 4 2" xfId="18531"/>
    <cellStyle name="Comma 9 2 3 4 4 2 2" xfId="49491"/>
    <cellStyle name="Comma 9 2 3 4 4 3" xfId="28451"/>
    <cellStyle name="Comma 9 2 3 4 4 4" xfId="33928"/>
    <cellStyle name="Comma 9 2 3 4 4 5" xfId="39393"/>
    <cellStyle name="Comma 9 2 3 4 5" xfId="11127"/>
    <cellStyle name="Comma 9 2 3 4 5 2" xfId="42087"/>
    <cellStyle name="Comma 9 2 3 4 6" xfId="21047"/>
    <cellStyle name="Comma 9 2 3 4 7" xfId="30989"/>
    <cellStyle name="Comma 9 2 3 4 8" xfId="36455"/>
    <cellStyle name="Comma 9 2 3 5" xfId="1440"/>
    <cellStyle name="Comma 9 2 3 5 2" xfId="4203"/>
    <cellStyle name="Comma 9 2 3 5 2 2" xfId="14085"/>
    <cellStyle name="Comma 9 2 3 5 2 2 2" xfId="45045"/>
    <cellStyle name="Comma 9 2 3 5 2 3" xfId="24005"/>
    <cellStyle name="Comma 9 2 3 5 2 4" xfId="34418"/>
    <cellStyle name="Comma 9 2 3 5 2 5" xfId="39883"/>
    <cellStyle name="Comma 9 2 3 5 3" xfId="6669"/>
    <cellStyle name="Comma 9 2 3 5 3 2" xfId="16551"/>
    <cellStyle name="Comma 9 2 3 5 3 3" xfId="26471"/>
    <cellStyle name="Comma 9 2 3 5 3 4" xfId="47511"/>
    <cellStyle name="Comma 9 2 3 5 4" xfId="9139"/>
    <cellStyle name="Comma 9 2 3 5 4 2" xfId="19021"/>
    <cellStyle name="Comma 9 2 3 5 4 3" xfId="28941"/>
    <cellStyle name="Comma 9 2 3 5 4 4" xfId="49981"/>
    <cellStyle name="Comma 9 2 3 5 5" xfId="11617"/>
    <cellStyle name="Comma 9 2 3 5 5 2" xfId="42577"/>
    <cellStyle name="Comma 9 2 3 5 6" xfId="21537"/>
    <cellStyle name="Comma 9 2 3 5 7" xfId="31238"/>
    <cellStyle name="Comma 9 2 3 5 8" xfId="36704"/>
    <cellStyle name="Comma 9 2 3 6" xfId="2508"/>
    <cellStyle name="Comma 9 2 3 6 2" xfId="4976"/>
    <cellStyle name="Comma 9 2 3 6 2 2" xfId="14858"/>
    <cellStyle name="Comma 9 2 3 6 2 2 2" xfId="45818"/>
    <cellStyle name="Comma 9 2 3 6 2 3" xfId="24778"/>
    <cellStyle name="Comma 9 2 3 6 2 4" xfId="35192"/>
    <cellStyle name="Comma 9 2 3 6 2 5" xfId="40656"/>
    <cellStyle name="Comma 9 2 3 6 3" xfId="7442"/>
    <cellStyle name="Comma 9 2 3 6 3 2" xfId="17324"/>
    <cellStyle name="Comma 9 2 3 6 3 3" xfId="27244"/>
    <cellStyle name="Comma 9 2 3 6 3 4" xfId="48284"/>
    <cellStyle name="Comma 9 2 3 6 4" xfId="9912"/>
    <cellStyle name="Comma 9 2 3 6 4 2" xfId="19794"/>
    <cellStyle name="Comma 9 2 3 6 4 3" xfId="29714"/>
    <cellStyle name="Comma 9 2 3 6 4 4" xfId="50754"/>
    <cellStyle name="Comma 9 2 3 6 5" xfId="12390"/>
    <cellStyle name="Comma 9 2 3 6 5 2" xfId="43350"/>
    <cellStyle name="Comma 9 2 3 6 6" xfId="22310"/>
    <cellStyle name="Comma 9 2 3 6 7" xfId="32238"/>
    <cellStyle name="Comma 9 2 3 6 8" xfId="37704"/>
    <cellStyle name="Comma 9 2 3 7" xfId="3019"/>
    <cellStyle name="Comma 9 2 3 7 2" xfId="12901"/>
    <cellStyle name="Comma 9 2 3 7 2 2" xfId="43861"/>
    <cellStyle name="Comma 9 2 3 7 3" xfId="22821"/>
    <cellStyle name="Comma 9 2 3 7 4" xfId="33274"/>
    <cellStyle name="Comma 9 2 3 7 5" xfId="38740"/>
    <cellStyle name="Comma 9 2 3 8" xfId="5526"/>
    <cellStyle name="Comma 9 2 3 8 2" xfId="15408"/>
    <cellStyle name="Comma 9 2 3 8 3" xfId="25328"/>
    <cellStyle name="Comma 9 2 3 8 4" xfId="46368"/>
    <cellStyle name="Comma 9 2 3 9" xfId="7996"/>
    <cellStyle name="Comma 9 2 3 9 2" xfId="17878"/>
    <cellStyle name="Comma 9 2 3 9 3" xfId="27798"/>
    <cellStyle name="Comma 9 2 3 9 4" xfId="48838"/>
    <cellStyle name="Comma 9 2 4" xfId="211"/>
    <cellStyle name="Comma 9 2 4 10" xfId="10514"/>
    <cellStyle name="Comma 9 2 4 10 2" xfId="41474"/>
    <cellStyle name="Comma 9 2 4 11" xfId="20434"/>
    <cellStyle name="Comma 9 2 4 12" xfId="30276"/>
    <cellStyle name="Comma 9 2 4 13" xfId="35742"/>
    <cellStyle name="Comma 9 2 4 2" xfId="951"/>
    <cellStyle name="Comma 9 2 4 2 2" xfId="3333"/>
    <cellStyle name="Comma 9 2 4 2 2 2" xfId="13215"/>
    <cellStyle name="Comma 9 2 4 2 2 2 2" xfId="44175"/>
    <cellStyle name="Comma 9 2 4 2 2 3" xfId="23135"/>
    <cellStyle name="Comma 9 2 4 2 2 4" xfId="31552"/>
    <cellStyle name="Comma 9 2 4 2 2 5" xfId="37018"/>
    <cellStyle name="Comma 9 2 4 2 3" xfId="6180"/>
    <cellStyle name="Comma 9 2 4 2 3 2" xfId="16062"/>
    <cellStyle name="Comma 9 2 4 2 3 2 2" xfId="47022"/>
    <cellStyle name="Comma 9 2 4 2 3 3" xfId="25982"/>
    <cellStyle name="Comma 9 2 4 2 3 4" xfId="32552"/>
    <cellStyle name="Comma 9 2 4 2 3 5" xfId="38018"/>
    <cellStyle name="Comma 9 2 4 2 4" xfId="8650"/>
    <cellStyle name="Comma 9 2 4 2 4 2" xfId="18532"/>
    <cellStyle name="Comma 9 2 4 2 4 2 2" xfId="49492"/>
    <cellStyle name="Comma 9 2 4 2 4 3" xfId="28452"/>
    <cellStyle name="Comma 9 2 4 2 4 4" xfId="33929"/>
    <cellStyle name="Comma 9 2 4 2 4 5" xfId="39394"/>
    <cellStyle name="Comma 9 2 4 2 5" xfId="11128"/>
    <cellStyle name="Comma 9 2 4 2 5 2" xfId="42088"/>
    <cellStyle name="Comma 9 2 4 2 6" xfId="21048"/>
    <cellStyle name="Comma 9 2 4 2 7" xfId="30550"/>
    <cellStyle name="Comma 9 2 4 2 8" xfId="36016"/>
    <cellStyle name="Comma 9 2 4 3" xfId="952"/>
    <cellStyle name="Comma 9 2 4 3 2" xfId="3570"/>
    <cellStyle name="Comma 9 2 4 3 2 2" xfId="13452"/>
    <cellStyle name="Comma 9 2 4 3 2 2 2" xfId="44412"/>
    <cellStyle name="Comma 9 2 4 3 2 3" xfId="23372"/>
    <cellStyle name="Comma 9 2 4 3 2 4" xfId="31789"/>
    <cellStyle name="Comma 9 2 4 3 2 5" xfId="37255"/>
    <cellStyle name="Comma 9 2 4 3 3" xfId="6181"/>
    <cellStyle name="Comma 9 2 4 3 3 2" xfId="16063"/>
    <cellStyle name="Comma 9 2 4 3 3 2 2" xfId="47023"/>
    <cellStyle name="Comma 9 2 4 3 3 3" xfId="25983"/>
    <cellStyle name="Comma 9 2 4 3 3 4" xfId="32789"/>
    <cellStyle name="Comma 9 2 4 3 3 5" xfId="38255"/>
    <cellStyle name="Comma 9 2 4 3 4" xfId="8651"/>
    <cellStyle name="Comma 9 2 4 3 4 2" xfId="18533"/>
    <cellStyle name="Comma 9 2 4 3 4 2 2" xfId="49493"/>
    <cellStyle name="Comma 9 2 4 3 4 3" xfId="28453"/>
    <cellStyle name="Comma 9 2 4 3 4 4" xfId="33930"/>
    <cellStyle name="Comma 9 2 4 3 4 5" xfId="39395"/>
    <cellStyle name="Comma 9 2 4 3 5" xfId="11129"/>
    <cellStyle name="Comma 9 2 4 3 5 2" xfId="42089"/>
    <cellStyle name="Comma 9 2 4 3 6" xfId="21049"/>
    <cellStyle name="Comma 9 2 4 3 7" xfId="30787"/>
    <cellStyle name="Comma 9 2 4 3 8" xfId="36253"/>
    <cellStyle name="Comma 9 2 4 4" xfId="953"/>
    <cellStyle name="Comma 9 2 4 4 2" xfId="3812"/>
    <cellStyle name="Comma 9 2 4 4 2 2" xfId="13694"/>
    <cellStyle name="Comma 9 2 4 4 2 2 2" xfId="44654"/>
    <cellStyle name="Comma 9 2 4 4 2 3" xfId="23614"/>
    <cellStyle name="Comma 9 2 4 4 2 4" xfId="32031"/>
    <cellStyle name="Comma 9 2 4 4 2 5" xfId="37497"/>
    <cellStyle name="Comma 9 2 4 4 3" xfId="6182"/>
    <cellStyle name="Comma 9 2 4 4 3 2" xfId="16064"/>
    <cellStyle name="Comma 9 2 4 4 3 2 2" xfId="47024"/>
    <cellStyle name="Comma 9 2 4 4 3 3" xfId="25984"/>
    <cellStyle name="Comma 9 2 4 4 3 4" xfId="33031"/>
    <cellStyle name="Comma 9 2 4 4 3 5" xfId="38497"/>
    <cellStyle name="Comma 9 2 4 4 4" xfId="8652"/>
    <cellStyle name="Comma 9 2 4 4 4 2" xfId="18534"/>
    <cellStyle name="Comma 9 2 4 4 4 2 2" xfId="49494"/>
    <cellStyle name="Comma 9 2 4 4 4 3" xfId="28454"/>
    <cellStyle name="Comma 9 2 4 4 4 4" xfId="33931"/>
    <cellStyle name="Comma 9 2 4 4 4 5" xfId="39396"/>
    <cellStyle name="Comma 9 2 4 4 5" xfId="11130"/>
    <cellStyle name="Comma 9 2 4 4 5 2" xfId="42090"/>
    <cellStyle name="Comma 9 2 4 4 6" xfId="21050"/>
    <cellStyle name="Comma 9 2 4 4 7" xfId="31029"/>
    <cellStyle name="Comma 9 2 4 4 8" xfId="36495"/>
    <cellStyle name="Comma 9 2 4 5" xfId="1480"/>
    <cellStyle name="Comma 9 2 4 5 2" xfId="4243"/>
    <cellStyle name="Comma 9 2 4 5 2 2" xfId="14125"/>
    <cellStyle name="Comma 9 2 4 5 2 2 2" xfId="45085"/>
    <cellStyle name="Comma 9 2 4 5 2 3" xfId="24045"/>
    <cellStyle name="Comma 9 2 4 5 2 4" xfId="34458"/>
    <cellStyle name="Comma 9 2 4 5 2 5" xfId="39923"/>
    <cellStyle name="Comma 9 2 4 5 3" xfId="6709"/>
    <cellStyle name="Comma 9 2 4 5 3 2" xfId="16591"/>
    <cellStyle name="Comma 9 2 4 5 3 3" xfId="26511"/>
    <cellStyle name="Comma 9 2 4 5 3 4" xfId="47551"/>
    <cellStyle name="Comma 9 2 4 5 4" xfId="9179"/>
    <cellStyle name="Comma 9 2 4 5 4 2" xfId="19061"/>
    <cellStyle name="Comma 9 2 4 5 4 3" xfId="28981"/>
    <cellStyle name="Comma 9 2 4 5 4 4" xfId="50021"/>
    <cellStyle name="Comma 9 2 4 5 5" xfId="11657"/>
    <cellStyle name="Comma 9 2 4 5 5 2" xfId="42617"/>
    <cellStyle name="Comma 9 2 4 5 6" xfId="21577"/>
    <cellStyle name="Comma 9 2 4 5 7" xfId="31278"/>
    <cellStyle name="Comma 9 2 4 5 8" xfId="36744"/>
    <cellStyle name="Comma 9 2 4 6" xfId="2548"/>
    <cellStyle name="Comma 9 2 4 6 2" xfId="5016"/>
    <cellStyle name="Comma 9 2 4 6 2 2" xfId="14898"/>
    <cellStyle name="Comma 9 2 4 6 2 2 2" xfId="45858"/>
    <cellStyle name="Comma 9 2 4 6 2 3" xfId="24818"/>
    <cellStyle name="Comma 9 2 4 6 2 4" xfId="35232"/>
    <cellStyle name="Comma 9 2 4 6 2 5" xfId="40696"/>
    <cellStyle name="Comma 9 2 4 6 3" xfId="7482"/>
    <cellStyle name="Comma 9 2 4 6 3 2" xfId="17364"/>
    <cellStyle name="Comma 9 2 4 6 3 3" xfId="27284"/>
    <cellStyle name="Comma 9 2 4 6 3 4" xfId="48324"/>
    <cellStyle name="Comma 9 2 4 6 4" xfId="9952"/>
    <cellStyle name="Comma 9 2 4 6 4 2" xfId="19834"/>
    <cellStyle name="Comma 9 2 4 6 4 3" xfId="29754"/>
    <cellStyle name="Comma 9 2 4 6 4 4" xfId="50794"/>
    <cellStyle name="Comma 9 2 4 6 5" xfId="12430"/>
    <cellStyle name="Comma 9 2 4 6 5 2" xfId="43390"/>
    <cellStyle name="Comma 9 2 4 6 6" xfId="22350"/>
    <cellStyle name="Comma 9 2 4 6 7" xfId="32278"/>
    <cellStyle name="Comma 9 2 4 6 8" xfId="37744"/>
    <cellStyle name="Comma 9 2 4 7" xfId="3059"/>
    <cellStyle name="Comma 9 2 4 7 2" xfId="12941"/>
    <cellStyle name="Comma 9 2 4 7 2 2" xfId="43901"/>
    <cellStyle name="Comma 9 2 4 7 3" xfId="22861"/>
    <cellStyle name="Comma 9 2 4 7 4" xfId="33314"/>
    <cellStyle name="Comma 9 2 4 7 5" xfId="38780"/>
    <cellStyle name="Comma 9 2 4 8" xfId="5566"/>
    <cellStyle name="Comma 9 2 4 8 2" xfId="15448"/>
    <cellStyle name="Comma 9 2 4 8 3" xfId="25368"/>
    <cellStyle name="Comma 9 2 4 8 4" xfId="46408"/>
    <cellStyle name="Comma 9 2 4 9" xfId="8036"/>
    <cellStyle name="Comma 9 2 4 9 2" xfId="17918"/>
    <cellStyle name="Comma 9 2 4 9 3" xfId="27838"/>
    <cellStyle name="Comma 9 2 4 9 4" xfId="48878"/>
    <cellStyle name="Comma 9 2 5" xfId="248"/>
    <cellStyle name="Comma 9 2 5 10" xfId="10551"/>
    <cellStyle name="Comma 9 2 5 10 2" xfId="41511"/>
    <cellStyle name="Comma 9 2 5 11" xfId="20471"/>
    <cellStyle name="Comma 9 2 5 12" xfId="30313"/>
    <cellStyle name="Comma 9 2 5 13" xfId="35779"/>
    <cellStyle name="Comma 9 2 5 2" xfId="954"/>
    <cellStyle name="Comma 9 2 5 2 2" xfId="3370"/>
    <cellStyle name="Comma 9 2 5 2 2 2" xfId="13252"/>
    <cellStyle name="Comma 9 2 5 2 2 2 2" xfId="44212"/>
    <cellStyle name="Comma 9 2 5 2 2 3" xfId="23172"/>
    <cellStyle name="Comma 9 2 5 2 2 4" xfId="31589"/>
    <cellStyle name="Comma 9 2 5 2 2 5" xfId="37055"/>
    <cellStyle name="Comma 9 2 5 2 3" xfId="6183"/>
    <cellStyle name="Comma 9 2 5 2 3 2" xfId="16065"/>
    <cellStyle name="Comma 9 2 5 2 3 2 2" xfId="47025"/>
    <cellStyle name="Comma 9 2 5 2 3 3" xfId="25985"/>
    <cellStyle name="Comma 9 2 5 2 3 4" xfId="32589"/>
    <cellStyle name="Comma 9 2 5 2 3 5" xfId="38055"/>
    <cellStyle name="Comma 9 2 5 2 4" xfId="8653"/>
    <cellStyle name="Comma 9 2 5 2 4 2" xfId="18535"/>
    <cellStyle name="Comma 9 2 5 2 4 2 2" xfId="49495"/>
    <cellStyle name="Comma 9 2 5 2 4 3" xfId="28455"/>
    <cellStyle name="Comma 9 2 5 2 4 4" xfId="33932"/>
    <cellStyle name="Comma 9 2 5 2 4 5" xfId="39397"/>
    <cellStyle name="Comma 9 2 5 2 5" xfId="11131"/>
    <cellStyle name="Comma 9 2 5 2 5 2" xfId="42091"/>
    <cellStyle name="Comma 9 2 5 2 6" xfId="21051"/>
    <cellStyle name="Comma 9 2 5 2 7" xfId="30587"/>
    <cellStyle name="Comma 9 2 5 2 8" xfId="36053"/>
    <cellStyle name="Comma 9 2 5 3" xfId="955"/>
    <cellStyle name="Comma 9 2 5 3 2" xfId="3607"/>
    <cellStyle name="Comma 9 2 5 3 2 2" xfId="13489"/>
    <cellStyle name="Comma 9 2 5 3 2 2 2" xfId="44449"/>
    <cellStyle name="Comma 9 2 5 3 2 3" xfId="23409"/>
    <cellStyle name="Comma 9 2 5 3 2 4" xfId="31826"/>
    <cellStyle name="Comma 9 2 5 3 2 5" xfId="37292"/>
    <cellStyle name="Comma 9 2 5 3 3" xfId="6184"/>
    <cellStyle name="Comma 9 2 5 3 3 2" xfId="16066"/>
    <cellStyle name="Comma 9 2 5 3 3 2 2" xfId="47026"/>
    <cellStyle name="Comma 9 2 5 3 3 3" xfId="25986"/>
    <cellStyle name="Comma 9 2 5 3 3 4" xfId="32826"/>
    <cellStyle name="Comma 9 2 5 3 3 5" xfId="38292"/>
    <cellStyle name="Comma 9 2 5 3 4" xfId="8654"/>
    <cellStyle name="Comma 9 2 5 3 4 2" xfId="18536"/>
    <cellStyle name="Comma 9 2 5 3 4 2 2" xfId="49496"/>
    <cellStyle name="Comma 9 2 5 3 4 3" xfId="28456"/>
    <cellStyle name="Comma 9 2 5 3 4 4" xfId="33933"/>
    <cellStyle name="Comma 9 2 5 3 4 5" xfId="39398"/>
    <cellStyle name="Comma 9 2 5 3 5" xfId="11132"/>
    <cellStyle name="Comma 9 2 5 3 5 2" xfId="42092"/>
    <cellStyle name="Comma 9 2 5 3 6" xfId="21052"/>
    <cellStyle name="Comma 9 2 5 3 7" xfId="30824"/>
    <cellStyle name="Comma 9 2 5 3 8" xfId="36290"/>
    <cellStyle name="Comma 9 2 5 4" xfId="956"/>
    <cellStyle name="Comma 9 2 5 4 2" xfId="3849"/>
    <cellStyle name="Comma 9 2 5 4 2 2" xfId="13731"/>
    <cellStyle name="Comma 9 2 5 4 2 2 2" xfId="44691"/>
    <cellStyle name="Comma 9 2 5 4 2 3" xfId="23651"/>
    <cellStyle name="Comma 9 2 5 4 2 4" xfId="32068"/>
    <cellStyle name="Comma 9 2 5 4 2 5" xfId="37534"/>
    <cellStyle name="Comma 9 2 5 4 3" xfId="6185"/>
    <cellStyle name="Comma 9 2 5 4 3 2" xfId="16067"/>
    <cellStyle name="Comma 9 2 5 4 3 2 2" xfId="47027"/>
    <cellStyle name="Comma 9 2 5 4 3 3" xfId="25987"/>
    <cellStyle name="Comma 9 2 5 4 3 4" xfId="33068"/>
    <cellStyle name="Comma 9 2 5 4 3 5" xfId="38534"/>
    <cellStyle name="Comma 9 2 5 4 4" xfId="8655"/>
    <cellStyle name="Comma 9 2 5 4 4 2" xfId="18537"/>
    <cellStyle name="Comma 9 2 5 4 4 2 2" xfId="49497"/>
    <cellStyle name="Comma 9 2 5 4 4 3" xfId="28457"/>
    <cellStyle name="Comma 9 2 5 4 4 4" xfId="33934"/>
    <cellStyle name="Comma 9 2 5 4 4 5" xfId="39399"/>
    <cellStyle name="Comma 9 2 5 4 5" xfId="11133"/>
    <cellStyle name="Comma 9 2 5 4 5 2" xfId="42093"/>
    <cellStyle name="Comma 9 2 5 4 6" xfId="21053"/>
    <cellStyle name="Comma 9 2 5 4 7" xfId="31066"/>
    <cellStyle name="Comma 9 2 5 4 8" xfId="36532"/>
    <cellStyle name="Comma 9 2 5 5" xfId="1517"/>
    <cellStyle name="Comma 9 2 5 5 2" xfId="4280"/>
    <cellStyle name="Comma 9 2 5 5 2 2" xfId="14162"/>
    <cellStyle name="Comma 9 2 5 5 2 2 2" xfId="45122"/>
    <cellStyle name="Comma 9 2 5 5 2 3" xfId="24082"/>
    <cellStyle name="Comma 9 2 5 5 2 4" xfId="34495"/>
    <cellStyle name="Comma 9 2 5 5 2 5" xfId="39960"/>
    <cellStyle name="Comma 9 2 5 5 3" xfId="6746"/>
    <cellStyle name="Comma 9 2 5 5 3 2" xfId="16628"/>
    <cellStyle name="Comma 9 2 5 5 3 3" xfId="26548"/>
    <cellStyle name="Comma 9 2 5 5 3 4" xfId="47588"/>
    <cellStyle name="Comma 9 2 5 5 4" xfId="9216"/>
    <cellStyle name="Comma 9 2 5 5 4 2" xfId="19098"/>
    <cellStyle name="Comma 9 2 5 5 4 3" xfId="29018"/>
    <cellStyle name="Comma 9 2 5 5 4 4" xfId="50058"/>
    <cellStyle name="Comma 9 2 5 5 5" xfId="11694"/>
    <cellStyle name="Comma 9 2 5 5 5 2" xfId="42654"/>
    <cellStyle name="Comma 9 2 5 5 6" xfId="21614"/>
    <cellStyle name="Comma 9 2 5 5 7" xfId="31315"/>
    <cellStyle name="Comma 9 2 5 5 8" xfId="36781"/>
    <cellStyle name="Comma 9 2 5 6" xfId="2585"/>
    <cellStyle name="Comma 9 2 5 6 2" xfId="5053"/>
    <cellStyle name="Comma 9 2 5 6 2 2" xfId="14935"/>
    <cellStyle name="Comma 9 2 5 6 2 2 2" xfId="45895"/>
    <cellStyle name="Comma 9 2 5 6 2 3" xfId="24855"/>
    <cellStyle name="Comma 9 2 5 6 2 4" xfId="35269"/>
    <cellStyle name="Comma 9 2 5 6 2 5" xfId="40733"/>
    <cellStyle name="Comma 9 2 5 6 3" xfId="7519"/>
    <cellStyle name="Comma 9 2 5 6 3 2" xfId="17401"/>
    <cellStyle name="Comma 9 2 5 6 3 3" xfId="27321"/>
    <cellStyle name="Comma 9 2 5 6 3 4" xfId="48361"/>
    <cellStyle name="Comma 9 2 5 6 4" xfId="9989"/>
    <cellStyle name="Comma 9 2 5 6 4 2" xfId="19871"/>
    <cellStyle name="Comma 9 2 5 6 4 3" xfId="29791"/>
    <cellStyle name="Comma 9 2 5 6 4 4" xfId="50831"/>
    <cellStyle name="Comma 9 2 5 6 5" xfId="12467"/>
    <cellStyle name="Comma 9 2 5 6 5 2" xfId="43427"/>
    <cellStyle name="Comma 9 2 5 6 6" xfId="22387"/>
    <cellStyle name="Comma 9 2 5 6 7" xfId="32315"/>
    <cellStyle name="Comma 9 2 5 6 8" xfId="37781"/>
    <cellStyle name="Comma 9 2 5 7" xfId="3096"/>
    <cellStyle name="Comma 9 2 5 7 2" xfId="12978"/>
    <cellStyle name="Comma 9 2 5 7 2 2" xfId="43938"/>
    <cellStyle name="Comma 9 2 5 7 3" xfId="22898"/>
    <cellStyle name="Comma 9 2 5 7 4" xfId="33351"/>
    <cellStyle name="Comma 9 2 5 7 5" xfId="38817"/>
    <cellStyle name="Comma 9 2 5 8" xfId="5603"/>
    <cellStyle name="Comma 9 2 5 8 2" xfId="15485"/>
    <cellStyle name="Comma 9 2 5 8 3" xfId="25405"/>
    <cellStyle name="Comma 9 2 5 8 4" xfId="46445"/>
    <cellStyle name="Comma 9 2 5 9" xfId="8073"/>
    <cellStyle name="Comma 9 2 5 9 2" xfId="17955"/>
    <cellStyle name="Comma 9 2 5 9 3" xfId="27875"/>
    <cellStyle name="Comma 9 2 5 9 4" xfId="48915"/>
    <cellStyle name="Comma 9 2 6" xfId="285"/>
    <cellStyle name="Comma 9 2 6 10" xfId="10588"/>
    <cellStyle name="Comma 9 2 6 10 2" xfId="41548"/>
    <cellStyle name="Comma 9 2 6 11" xfId="20508"/>
    <cellStyle name="Comma 9 2 6 12" xfId="30350"/>
    <cellStyle name="Comma 9 2 6 13" xfId="35816"/>
    <cellStyle name="Comma 9 2 6 2" xfId="957"/>
    <cellStyle name="Comma 9 2 6 2 2" xfId="3407"/>
    <cellStyle name="Comma 9 2 6 2 2 2" xfId="13289"/>
    <cellStyle name="Comma 9 2 6 2 2 2 2" xfId="44249"/>
    <cellStyle name="Comma 9 2 6 2 2 3" xfId="23209"/>
    <cellStyle name="Comma 9 2 6 2 2 4" xfId="31626"/>
    <cellStyle name="Comma 9 2 6 2 2 5" xfId="37092"/>
    <cellStyle name="Comma 9 2 6 2 3" xfId="6186"/>
    <cellStyle name="Comma 9 2 6 2 3 2" xfId="16068"/>
    <cellStyle name="Comma 9 2 6 2 3 2 2" xfId="47028"/>
    <cellStyle name="Comma 9 2 6 2 3 3" xfId="25988"/>
    <cellStyle name="Comma 9 2 6 2 3 4" xfId="32626"/>
    <cellStyle name="Comma 9 2 6 2 3 5" xfId="38092"/>
    <cellStyle name="Comma 9 2 6 2 4" xfId="8656"/>
    <cellStyle name="Comma 9 2 6 2 4 2" xfId="18538"/>
    <cellStyle name="Comma 9 2 6 2 4 2 2" xfId="49498"/>
    <cellStyle name="Comma 9 2 6 2 4 3" xfId="28458"/>
    <cellStyle name="Comma 9 2 6 2 4 4" xfId="33935"/>
    <cellStyle name="Comma 9 2 6 2 4 5" xfId="39400"/>
    <cellStyle name="Comma 9 2 6 2 5" xfId="11134"/>
    <cellStyle name="Comma 9 2 6 2 5 2" xfId="42094"/>
    <cellStyle name="Comma 9 2 6 2 6" xfId="21054"/>
    <cellStyle name="Comma 9 2 6 2 7" xfId="30624"/>
    <cellStyle name="Comma 9 2 6 2 8" xfId="36090"/>
    <cellStyle name="Comma 9 2 6 3" xfId="958"/>
    <cellStyle name="Comma 9 2 6 3 2" xfId="3644"/>
    <cellStyle name="Comma 9 2 6 3 2 2" xfId="13526"/>
    <cellStyle name="Comma 9 2 6 3 2 2 2" xfId="44486"/>
    <cellStyle name="Comma 9 2 6 3 2 3" xfId="23446"/>
    <cellStyle name="Comma 9 2 6 3 2 4" xfId="31863"/>
    <cellStyle name="Comma 9 2 6 3 2 5" xfId="37329"/>
    <cellStyle name="Comma 9 2 6 3 3" xfId="6187"/>
    <cellStyle name="Comma 9 2 6 3 3 2" xfId="16069"/>
    <cellStyle name="Comma 9 2 6 3 3 2 2" xfId="47029"/>
    <cellStyle name="Comma 9 2 6 3 3 3" xfId="25989"/>
    <cellStyle name="Comma 9 2 6 3 3 4" xfId="32863"/>
    <cellStyle name="Comma 9 2 6 3 3 5" xfId="38329"/>
    <cellStyle name="Comma 9 2 6 3 4" xfId="8657"/>
    <cellStyle name="Comma 9 2 6 3 4 2" xfId="18539"/>
    <cellStyle name="Comma 9 2 6 3 4 2 2" xfId="49499"/>
    <cellStyle name="Comma 9 2 6 3 4 3" xfId="28459"/>
    <cellStyle name="Comma 9 2 6 3 4 4" xfId="33936"/>
    <cellStyle name="Comma 9 2 6 3 4 5" xfId="39401"/>
    <cellStyle name="Comma 9 2 6 3 5" xfId="11135"/>
    <cellStyle name="Comma 9 2 6 3 5 2" xfId="42095"/>
    <cellStyle name="Comma 9 2 6 3 6" xfId="21055"/>
    <cellStyle name="Comma 9 2 6 3 7" xfId="30861"/>
    <cellStyle name="Comma 9 2 6 3 8" xfId="36327"/>
    <cellStyle name="Comma 9 2 6 4" xfId="959"/>
    <cellStyle name="Comma 9 2 6 4 2" xfId="3886"/>
    <cellStyle name="Comma 9 2 6 4 2 2" xfId="13768"/>
    <cellStyle name="Comma 9 2 6 4 2 2 2" xfId="44728"/>
    <cellStyle name="Comma 9 2 6 4 2 3" xfId="23688"/>
    <cellStyle name="Comma 9 2 6 4 2 4" xfId="32105"/>
    <cellStyle name="Comma 9 2 6 4 2 5" xfId="37571"/>
    <cellStyle name="Comma 9 2 6 4 3" xfId="6188"/>
    <cellStyle name="Comma 9 2 6 4 3 2" xfId="16070"/>
    <cellStyle name="Comma 9 2 6 4 3 2 2" xfId="47030"/>
    <cellStyle name="Comma 9 2 6 4 3 3" xfId="25990"/>
    <cellStyle name="Comma 9 2 6 4 3 4" xfId="33105"/>
    <cellStyle name="Comma 9 2 6 4 3 5" xfId="38571"/>
    <cellStyle name="Comma 9 2 6 4 4" xfId="8658"/>
    <cellStyle name="Comma 9 2 6 4 4 2" xfId="18540"/>
    <cellStyle name="Comma 9 2 6 4 4 2 2" xfId="49500"/>
    <cellStyle name="Comma 9 2 6 4 4 3" xfId="28460"/>
    <cellStyle name="Comma 9 2 6 4 4 4" xfId="33937"/>
    <cellStyle name="Comma 9 2 6 4 4 5" xfId="39402"/>
    <cellStyle name="Comma 9 2 6 4 5" xfId="11136"/>
    <cellStyle name="Comma 9 2 6 4 5 2" xfId="42096"/>
    <cellStyle name="Comma 9 2 6 4 6" xfId="21056"/>
    <cellStyle name="Comma 9 2 6 4 7" xfId="31103"/>
    <cellStyle name="Comma 9 2 6 4 8" xfId="36569"/>
    <cellStyle name="Comma 9 2 6 5" xfId="1554"/>
    <cellStyle name="Comma 9 2 6 5 2" xfId="4317"/>
    <cellStyle name="Comma 9 2 6 5 2 2" xfId="14199"/>
    <cellStyle name="Comma 9 2 6 5 2 2 2" xfId="45159"/>
    <cellStyle name="Comma 9 2 6 5 2 3" xfId="24119"/>
    <cellStyle name="Comma 9 2 6 5 2 4" xfId="34532"/>
    <cellStyle name="Comma 9 2 6 5 2 5" xfId="39997"/>
    <cellStyle name="Comma 9 2 6 5 3" xfId="6783"/>
    <cellStyle name="Comma 9 2 6 5 3 2" xfId="16665"/>
    <cellStyle name="Comma 9 2 6 5 3 3" xfId="26585"/>
    <cellStyle name="Comma 9 2 6 5 3 4" xfId="47625"/>
    <cellStyle name="Comma 9 2 6 5 4" xfId="9253"/>
    <cellStyle name="Comma 9 2 6 5 4 2" xfId="19135"/>
    <cellStyle name="Comma 9 2 6 5 4 3" xfId="29055"/>
    <cellStyle name="Comma 9 2 6 5 4 4" xfId="50095"/>
    <cellStyle name="Comma 9 2 6 5 5" xfId="11731"/>
    <cellStyle name="Comma 9 2 6 5 5 2" xfId="42691"/>
    <cellStyle name="Comma 9 2 6 5 6" xfId="21651"/>
    <cellStyle name="Comma 9 2 6 5 7" xfId="31352"/>
    <cellStyle name="Comma 9 2 6 5 8" xfId="36818"/>
    <cellStyle name="Comma 9 2 6 6" xfId="2622"/>
    <cellStyle name="Comma 9 2 6 6 2" xfId="5090"/>
    <cellStyle name="Comma 9 2 6 6 2 2" xfId="14972"/>
    <cellStyle name="Comma 9 2 6 6 2 2 2" xfId="45932"/>
    <cellStyle name="Comma 9 2 6 6 2 3" xfId="24892"/>
    <cellStyle name="Comma 9 2 6 6 2 4" xfId="35306"/>
    <cellStyle name="Comma 9 2 6 6 2 5" xfId="40770"/>
    <cellStyle name="Comma 9 2 6 6 3" xfId="7556"/>
    <cellStyle name="Comma 9 2 6 6 3 2" xfId="17438"/>
    <cellStyle name="Comma 9 2 6 6 3 3" xfId="27358"/>
    <cellStyle name="Comma 9 2 6 6 3 4" xfId="48398"/>
    <cellStyle name="Comma 9 2 6 6 4" xfId="10026"/>
    <cellStyle name="Comma 9 2 6 6 4 2" xfId="19908"/>
    <cellStyle name="Comma 9 2 6 6 4 3" xfId="29828"/>
    <cellStyle name="Comma 9 2 6 6 4 4" xfId="50868"/>
    <cellStyle name="Comma 9 2 6 6 5" xfId="12504"/>
    <cellStyle name="Comma 9 2 6 6 5 2" xfId="43464"/>
    <cellStyle name="Comma 9 2 6 6 6" xfId="22424"/>
    <cellStyle name="Comma 9 2 6 6 7" xfId="32352"/>
    <cellStyle name="Comma 9 2 6 6 8" xfId="37818"/>
    <cellStyle name="Comma 9 2 6 7" xfId="3133"/>
    <cellStyle name="Comma 9 2 6 7 2" xfId="13015"/>
    <cellStyle name="Comma 9 2 6 7 2 2" xfId="43975"/>
    <cellStyle name="Comma 9 2 6 7 3" xfId="22935"/>
    <cellStyle name="Comma 9 2 6 7 4" xfId="33388"/>
    <cellStyle name="Comma 9 2 6 7 5" xfId="38854"/>
    <cellStyle name="Comma 9 2 6 8" xfId="5640"/>
    <cellStyle name="Comma 9 2 6 8 2" xfId="15522"/>
    <cellStyle name="Comma 9 2 6 8 3" xfId="25442"/>
    <cellStyle name="Comma 9 2 6 8 4" xfId="46482"/>
    <cellStyle name="Comma 9 2 6 9" xfId="8110"/>
    <cellStyle name="Comma 9 2 6 9 2" xfId="17992"/>
    <cellStyle name="Comma 9 2 6 9 3" xfId="27912"/>
    <cellStyle name="Comma 9 2 6 9 4" xfId="48952"/>
    <cellStyle name="Comma 9 2 7" xfId="325"/>
    <cellStyle name="Comma 9 2 7 10" xfId="10628"/>
    <cellStyle name="Comma 9 2 7 10 2" xfId="41588"/>
    <cellStyle name="Comma 9 2 7 11" xfId="20548"/>
    <cellStyle name="Comma 9 2 7 12" xfId="30390"/>
    <cellStyle name="Comma 9 2 7 13" xfId="35856"/>
    <cellStyle name="Comma 9 2 7 2" xfId="960"/>
    <cellStyle name="Comma 9 2 7 2 2" xfId="3447"/>
    <cellStyle name="Comma 9 2 7 2 2 2" xfId="13329"/>
    <cellStyle name="Comma 9 2 7 2 2 2 2" xfId="44289"/>
    <cellStyle name="Comma 9 2 7 2 2 3" xfId="23249"/>
    <cellStyle name="Comma 9 2 7 2 2 4" xfId="31666"/>
    <cellStyle name="Comma 9 2 7 2 2 5" xfId="37132"/>
    <cellStyle name="Comma 9 2 7 2 3" xfId="6189"/>
    <cellStyle name="Comma 9 2 7 2 3 2" xfId="16071"/>
    <cellStyle name="Comma 9 2 7 2 3 2 2" xfId="47031"/>
    <cellStyle name="Comma 9 2 7 2 3 3" xfId="25991"/>
    <cellStyle name="Comma 9 2 7 2 3 4" xfId="32666"/>
    <cellStyle name="Comma 9 2 7 2 3 5" xfId="38132"/>
    <cellStyle name="Comma 9 2 7 2 4" xfId="8659"/>
    <cellStyle name="Comma 9 2 7 2 4 2" xfId="18541"/>
    <cellStyle name="Comma 9 2 7 2 4 2 2" xfId="49501"/>
    <cellStyle name="Comma 9 2 7 2 4 3" xfId="28461"/>
    <cellStyle name="Comma 9 2 7 2 4 4" xfId="33938"/>
    <cellStyle name="Comma 9 2 7 2 4 5" xfId="39403"/>
    <cellStyle name="Comma 9 2 7 2 5" xfId="11137"/>
    <cellStyle name="Comma 9 2 7 2 5 2" xfId="42097"/>
    <cellStyle name="Comma 9 2 7 2 6" xfId="21057"/>
    <cellStyle name="Comma 9 2 7 2 7" xfId="30664"/>
    <cellStyle name="Comma 9 2 7 2 8" xfId="36130"/>
    <cellStyle name="Comma 9 2 7 3" xfId="961"/>
    <cellStyle name="Comma 9 2 7 3 2" xfId="3684"/>
    <cellStyle name="Comma 9 2 7 3 2 2" xfId="13566"/>
    <cellStyle name="Comma 9 2 7 3 2 2 2" xfId="44526"/>
    <cellStyle name="Comma 9 2 7 3 2 3" xfId="23486"/>
    <cellStyle name="Comma 9 2 7 3 2 4" xfId="31903"/>
    <cellStyle name="Comma 9 2 7 3 2 5" xfId="37369"/>
    <cellStyle name="Comma 9 2 7 3 3" xfId="6190"/>
    <cellStyle name="Comma 9 2 7 3 3 2" xfId="16072"/>
    <cellStyle name="Comma 9 2 7 3 3 2 2" xfId="47032"/>
    <cellStyle name="Comma 9 2 7 3 3 3" xfId="25992"/>
    <cellStyle name="Comma 9 2 7 3 3 4" xfId="32903"/>
    <cellStyle name="Comma 9 2 7 3 3 5" xfId="38369"/>
    <cellStyle name="Comma 9 2 7 3 4" xfId="8660"/>
    <cellStyle name="Comma 9 2 7 3 4 2" xfId="18542"/>
    <cellStyle name="Comma 9 2 7 3 4 2 2" xfId="49502"/>
    <cellStyle name="Comma 9 2 7 3 4 3" xfId="28462"/>
    <cellStyle name="Comma 9 2 7 3 4 4" xfId="33939"/>
    <cellStyle name="Comma 9 2 7 3 4 5" xfId="39404"/>
    <cellStyle name="Comma 9 2 7 3 5" xfId="11138"/>
    <cellStyle name="Comma 9 2 7 3 5 2" xfId="42098"/>
    <cellStyle name="Comma 9 2 7 3 6" xfId="21058"/>
    <cellStyle name="Comma 9 2 7 3 7" xfId="30901"/>
    <cellStyle name="Comma 9 2 7 3 8" xfId="36367"/>
    <cellStyle name="Comma 9 2 7 4" xfId="962"/>
    <cellStyle name="Comma 9 2 7 4 2" xfId="3926"/>
    <cellStyle name="Comma 9 2 7 4 2 2" xfId="13808"/>
    <cellStyle name="Comma 9 2 7 4 2 2 2" xfId="44768"/>
    <cellStyle name="Comma 9 2 7 4 2 3" xfId="23728"/>
    <cellStyle name="Comma 9 2 7 4 2 4" xfId="32145"/>
    <cellStyle name="Comma 9 2 7 4 2 5" xfId="37611"/>
    <cellStyle name="Comma 9 2 7 4 3" xfId="6191"/>
    <cellStyle name="Comma 9 2 7 4 3 2" xfId="16073"/>
    <cellStyle name="Comma 9 2 7 4 3 2 2" xfId="47033"/>
    <cellStyle name="Comma 9 2 7 4 3 3" xfId="25993"/>
    <cellStyle name="Comma 9 2 7 4 3 4" xfId="33145"/>
    <cellStyle name="Comma 9 2 7 4 3 5" xfId="38611"/>
    <cellStyle name="Comma 9 2 7 4 4" xfId="8661"/>
    <cellStyle name="Comma 9 2 7 4 4 2" xfId="18543"/>
    <cellStyle name="Comma 9 2 7 4 4 2 2" xfId="49503"/>
    <cellStyle name="Comma 9 2 7 4 4 3" xfId="28463"/>
    <cellStyle name="Comma 9 2 7 4 4 4" xfId="33940"/>
    <cellStyle name="Comma 9 2 7 4 4 5" xfId="39405"/>
    <cellStyle name="Comma 9 2 7 4 5" xfId="11139"/>
    <cellStyle name="Comma 9 2 7 4 5 2" xfId="42099"/>
    <cellStyle name="Comma 9 2 7 4 6" xfId="21059"/>
    <cellStyle name="Comma 9 2 7 4 7" xfId="31143"/>
    <cellStyle name="Comma 9 2 7 4 8" xfId="36609"/>
    <cellStyle name="Comma 9 2 7 5" xfId="1594"/>
    <cellStyle name="Comma 9 2 7 5 2" xfId="4357"/>
    <cellStyle name="Comma 9 2 7 5 2 2" xfId="14239"/>
    <cellStyle name="Comma 9 2 7 5 2 2 2" xfId="45199"/>
    <cellStyle name="Comma 9 2 7 5 2 3" xfId="24159"/>
    <cellStyle name="Comma 9 2 7 5 2 4" xfId="34572"/>
    <cellStyle name="Comma 9 2 7 5 2 5" xfId="40037"/>
    <cellStyle name="Comma 9 2 7 5 3" xfId="6823"/>
    <cellStyle name="Comma 9 2 7 5 3 2" xfId="16705"/>
    <cellStyle name="Comma 9 2 7 5 3 3" xfId="26625"/>
    <cellStyle name="Comma 9 2 7 5 3 4" xfId="47665"/>
    <cellStyle name="Comma 9 2 7 5 4" xfId="9293"/>
    <cellStyle name="Comma 9 2 7 5 4 2" xfId="19175"/>
    <cellStyle name="Comma 9 2 7 5 4 3" xfId="29095"/>
    <cellStyle name="Comma 9 2 7 5 4 4" xfId="50135"/>
    <cellStyle name="Comma 9 2 7 5 5" xfId="11771"/>
    <cellStyle name="Comma 9 2 7 5 5 2" xfId="42731"/>
    <cellStyle name="Comma 9 2 7 5 6" xfId="21691"/>
    <cellStyle name="Comma 9 2 7 5 7" xfId="31392"/>
    <cellStyle name="Comma 9 2 7 5 8" xfId="36858"/>
    <cellStyle name="Comma 9 2 7 6" xfId="2662"/>
    <cellStyle name="Comma 9 2 7 6 2" xfId="5130"/>
    <cellStyle name="Comma 9 2 7 6 2 2" xfId="15012"/>
    <cellStyle name="Comma 9 2 7 6 2 2 2" xfId="45972"/>
    <cellStyle name="Comma 9 2 7 6 2 3" xfId="24932"/>
    <cellStyle name="Comma 9 2 7 6 2 4" xfId="35346"/>
    <cellStyle name="Comma 9 2 7 6 2 5" xfId="40810"/>
    <cellStyle name="Comma 9 2 7 6 3" xfId="7596"/>
    <cellStyle name="Comma 9 2 7 6 3 2" xfId="17478"/>
    <cellStyle name="Comma 9 2 7 6 3 3" xfId="27398"/>
    <cellStyle name="Comma 9 2 7 6 3 4" xfId="48438"/>
    <cellStyle name="Comma 9 2 7 6 4" xfId="10066"/>
    <cellStyle name="Comma 9 2 7 6 4 2" xfId="19948"/>
    <cellStyle name="Comma 9 2 7 6 4 3" xfId="29868"/>
    <cellStyle name="Comma 9 2 7 6 4 4" xfId="50908"/>
    <cellStyle name="Comma 9 2 7 6 5" xfId="12544"/>
    <cellStyle name="Comma 9 2 7 6 5 2" xfId="43504"/>
    <cellStyle name="Comma 9 2 7 6 6" xfId="22464"/>
    <cellStyle name="Comma 9 2 7 6 7" xfId="32392"/>
    <cellStyle name="Comma 9 2 7 6 8" xfId="37858"/>
    <cellStyle name="Comma 9 2 7 7" xfId="3173"/>
    <cellStyle name="Comma 9 2 7 7 2" xfId="13055"/>
    <cellStyle name="Comma 9 2 7 7 2 2" xfId="44015"/>
    <cellStyle name="Comma 9 2 7 7 3" xfId="22975"/>
    <cellStyle name="Comma 9 2 7 7 4" xfId="33428"/>
    <cellStyle name="Comma 9 2 7 7 5" xfId="38894"/>
    <cellStyle name="Comma 9 2 7 8" xfId="5680"/>
    <cellStyle name="Comma 9 2 7 8 2" xfId="15562"/>
    <cellStyle name="Comma 9 2 7 8 3" xfId="25482"/>
    <cellStyle name="Comma 9 2 7 8 4" xfId="46522"/>
    <cellStyle name="Comma 9 2 7 9" xfId="8150"/>
    <cellStyle name="Comma 9 2 7 9 2" xfId="18032"/>
    <cellStyle name="Comma 9 2 7 9 3" xfId="27952"/>
    <cellStyle name="Comma 9 2 7 9 4" xfId="48992"/>
    <cellStyle name="Comma 9 2 8" xfId="109"/>
    <cellStyle name="Comma 9 2 8 10" xfId="35893"/>
    <cellStyle name="Comma 9 2 8 2" xfId="1394"/>
    <cellStyle name="Comma 9 2 8 2 2" xfId="4157"/>
    <cellStyle name="Comma 9 2 8 2 2 2" xfId="14039"/>
    <cellStyle name="Comma 9 2 8 2 2 2 2" xfId="44999"/>
    <cellStyle name="Comma 9 2 8 2 2 3" xfId="23959"/>
    <cellStyle name="Comma 9 2 8 2 2 4" xfId="34372"/>
    <cellStyle name="Comma 9 2 8 2 2 5" xfId="39837"/>
    <cellStyle name="Comma 9 2 8 2 3" xfId="6623"/>
    <cellStyle name="Comma 9 2 8 2 3 2" xfId="16505"/>
    <cellStyle name="Comma 9 2 8 2 3 3" xfId="26425"/>
    <cellStyle name="Comma 9 2 8 2 3 4" xfId="47465"/>
    <cellStyle name="Comma 9 2 8 2 4" xfId="9093"/>
    <cellStyle name="Comma 9 2 8 2 4 2" xfId="18975"/>
    <cellStyle name="Comma 9 2 8 2 4 3" xfId="28895"/>
    <cellStyle name="Comma 9 2 8 2 4 4" xfId="49935"/>
    <cellStyle name="Comma 9 2 8 2 5" xfId="11571"/>
    <cellStyle name="Comma 9 2 8 2 5 2" xfId="42531"/>
    <cellStyle name="Comma 9 2 8 2 6" xfId="21491"/>
    <cellStyle name="Comma 9 2 8 2 7" xfId="31429"/>
    <cellStyle name="Comma 9 2 8 2 8" xfId="36895"/>
    <cellStyle name="Comma 9 2 8 3" xfId="2462"/>
    <cellStyle name="Comma 9 2 8 3 2" xfId="4930"/>
    <cellStyle name="Comma 9 2 8 3 2 2" xfId="14812"/>
    <cellStyle name="Comma 9 2 8 3 2 2 2" xfId="45772"/>
    <cellStyle name="Comma 9 2 8 3 2 3" xfId="24732"/>
    <cellStyle name="Comma 9 2 8 3 2 4" xfId="35146"/>
    <cellStyle name="Comma 9 2 8 3 2 5" xfId="40610"/>
    <cellStyle name="Comma 9 2 8 3 3" xfId="7396"/>
    <cellStyle name="Comma 9 2 8 3 3 2" xfId="17278"/>
    <cellStyle name="Comma 9 2 8 3 3 3" xfId="27198"/>
    <cellStyle name="Comma 9 2 8 3 3 4" xfId="48238"/>
    <cellStyle name="Comma 9 2 8 3 4" xfId="9866"/>
    <cellStyle name="Comma 9 2 8 3 4 2" xfId="19748"/>
    <cellStyle name="Comma 9 2 8 3 4 3" xfId="29668"/>
    <cellStyle name="Comma 9 2 8 3 4 4" xfId="50708"/>
    <cellStyle name="Comma 9 2 8 3 5" xfId="12344"/>
    <cellStyle name="Comma 9 2 8 3 5 2" xfId="43304"/>
    <cellStyle name="Comma 9 2 8 3 6" xfId="22264"/>
    <cellStyle name="Comma 9 2 8 3 7" xfId="32429"/>
    <cellStyle name="Comma 9 2 8 3 8" xfId="37895"/>
    <cellStyle name="Comma 9 2 8 4" xfId="3210"/>
    <cellStyle name="Comma 9 2 8 4 2" xfId="13092"/>
    <cellStyle name="Comma 9 2 8 4 2 2" xfId="44052"/>
    <cellStyle name="Comma 9 2 8 4 3" xfId="23012"/>
    <cellStyle name="Comma 9 2 8 4 4" xfId="33228"/>
    <cellStyle name="Comma 9 2 8 4 5" xfId="38694"/>
    <cellStyle name="Comma 9 2 8 5" xfId="5480"/>
    <cellStyle name="Comma 9 2 8 5 2" xfId="15362"/>
    <cellStyle name="Comma 9 2 8 5 3" xfId="25282"/>
    <cellStyle name="Comma 9 2 8 5 4" xfId="46322"/>
    <cellStyle name="Comma 9 2 8 6" xfId="7950"/>
    <cellStyle name="Comma 9 2 8 6 2" xfId="17832"/>
    <cellStyle name="Comma 9 2 8 6 3" xfId="27752"/>
    <cellStyle name="Comma 9 2 8 6 4" xfId="48792"/>
    <cellStyle name="Comma 9 2 8 7" xfId="10428"/>
    <cellStyle name="Comma 9 2 8 7 2" xfId="41388"/>
    <cellStyle name="Comma 9 2 8 8" xfId="20348"/>
    <cellStyle name="Comma 9 2 8 9" xfId="30427"/>
    <cellStyle name="Comma 9 2 9" xfId="362"/>
    <cellStyle name="Comma 9 2 9 10" xfId="35931"/>
    <cellStyle name="Comma 9 2 9 2" xfId="1631"/>
    <cellStyle name="Comma 9 2 9 2 2" xfId="4394"/>
    <cellStyle name="Comma 9 2 9 2 2 2" xfId="14276"/>
    <cellStyle name="Comma 9 2 9 2 2 2 2" xfId="45236"/>
    <cellStyle name="Comma 9 2 9 2 2 3" xfId="24196"/>
    <cellStyle name="Comma 9 2 9 2 2 4" xfId="34609"/>
    <cellStyle name="Comma 9 2 9 2 2 5" xfId="40074"/>
    <cellStyle name="Comma 9 2 9 2 3" xfId="6860"/>
    <cellStyle name="Comma 9 2 9 2 3 2" xfId="16742"/>
    <cellStyle name="Comma 9 2 9 2 3 3" xfId="26662"/>
    <cellStyle name="Comma 9 2 9 2 3 4" xfId="47702"/>
    <cellStyle name="Comma 9 2 9 2 4" xfId="9330"/>
    <cellStyle name="Comma 9 2 9 2 4 2" xfId="19212"/>
    <cellStyle name="Comma 9 2 9 2 4 3" xfId="29132"/>
    <cellStyle name="Comma 9 2 9 2 4 4" xfId="50172"/>
    <cellStyle name="Comma 9 2 9 2 5" xfId="11808"/>
    <cellStyle name="Comma 9 2 9 2 5 2" xfId="42768"/>
    <cellStyle name="Comma 9 2 9 2 6" xfId="21728"/>
    <cellStyle name="Comma 9 2 9 2 7" xfId="31467"/>
    <cellStyle name="Comma 9 2 9 2 8" xfId="36933"/>
    <cellStyle name="Comma 9 2 9 3" xfId="2699"/>
    <cellStyle name="Comma 9 2 9 3 2" xfId="5167"/>
    <cellStyle name="Comma 9 2 9 3 2 2" xfId="15049"/>
    <cellStyle name="Comma 9 2 9 3 2 2 2" xfId="46009"/>
    <cellStyle name="Comma 9 2 9 3 2 3" xfId="24969"/>
    <cellStyle name="Comma 9 2 9 3 2 4" xfId="35383"/>
    <cellStyle name="Comma 9 2 9 3 2 5" xfId="40847"/>
    <cellStyle name="Comma 9 2 9 3 3" xfId="7633"/>
    <cellStyle name="Comma 9 2 9 3 3 2" xfId="17515"/>
    <cellStyle name="Comma 9 2 9 3 3 3" xfId="27435"/>
    <cellStyle name="Comma 9 2 9 3 3 4" xfId="48475"/>
    <cellStyle name="Comma 9 2 9 3 4" xfId="10103"/>
    <cellStyle name="Comma 9 2 9 3 4 2" xfId="19985"/>
    <cellStyle name="Comma 9 2 9 3 4 3" xfId="29905"/>
    <cellStyle name="Comma 9 2 9 3 4 4" xfId="50945"/>
    <cellStyle name="Comma 9 2 9 3 5" xfId="12581"/>
    <cellStyle name="Comma 9 2 9 3 5 2" xfId="43541"/>
    <cellStyle name="Comma 9 2 9 3 6" xfId="22501"/>
    <cellStyle name="Comma 9 2 9 3 7" xfId="32467"/>
    <cellStyle name="Comma 9 2 9 3 8" xfId="37933"/>
    <cellStyle name="Comma 9 2 9 4" xfId="3248"/>
    <cellStyle name="Comma 9 2 9 4 2" xfId="13130"/>
    <cellStyle name="Comma 9 2 9 4 2 2" xfId="44090"/>
    <cellStyle name="Comma 9 2 9 4 3" xfId="23050"/>
    <cellStyle name="Comma 9 2 9 4 4" xfId="33465"/>
    <cellStyle name="Comma 9 2 9 4 5" xfId="38931"/>
    <cellStyle name="Comma 9 2 9 5" xfId="5717"/>
    <cellStyle name="Comma 9 2 9 5 2" xfId="15599"/>
    <cellStyle name="Comma 9 2 9 5 3" xfId="25519"/>
    <cellStyle name="Comma 9 2 9 5 4" xfId="46559"/>
    <cellStyle name="Comma 9 2 9 6" xfId="8187"/>
    <cellStyle name="Comma 9 2 9 6 2" xfId="18069"/>
    <cellStyle name="Comma 9 2 9 6 3" xfId="27989"/>
    <cellStyle name="Comma 9 2 9 6 4" xfId="49029"/>
    <cellStyle name="Comma 9 2 9 7" xfId="10665"/>
    <cellStyle name="Comma 9 2 9 7 2" xfId="41625"/>
    <cellStyle name="Comma 9 2 9 8" xfId="20585"/>
    <cellStyle name="Comma 9 2 9 9" xfId="30465"/>
    <cellStyle name="Comma 9 20" xfId="10385"/>
    <cellStyle name="Comma 9 20 2" xfId="41345"/>
    <cellStyle name="Comma 9 21" xfId="20305"/>
    <cellStyle name="Comma 9 22" xfId="30187"/>
    <cellStyle name="Comma 9 23" xfId="35653"/>
    <cellStyle name="Comma 9 24" xfId="51664"/>
    <cellStyle name="Comma 9 25" xfId="52335"/>
    <cellStyle name="Comma 9 3" xfId="160"/>
    <cellStyle name="Comma 9 3 10" xfId="10471"/>
    <cellStyle name="Comma 9 3 10 2" xfId="41431"/>
    <cellStyle name="Comma 9 3 11" xfId="20391"/>
    <cellStyle name="Comma 9 3 12" xfId="30233"/>
    <cellStyle name="Comma 9 3 13" xfId="35699"/>
    <cellStyle name="Comma 9 3 2" xfId="963"/>
    <cellStyle name="Comma 9 3 2 2" xfId="3290"/>
    <cellStyle name="Comma 9 3 2 2 2" xfId="13172"/>
    <cellStyle name="Comma 9 3 2 2 2 2" xfId="44132"/>
    <cellStyle name="Comma 9 3 2 2 3" xfId="23092"/>
    <cellStyle name="Comma 9 3 2 2 4" xfId="31509"/>
    <cellStyle name="Comma 9 3 2 2 5" xfId="36975"/>
    <cellStyle name="Comma 9 3 2 3" xfId="6192"/>
    <cellStyle name="Comma 9 3 2 3 2" xfId="16074"/>
    <cellStyle name="Comma 9 3 2 3 2 2" xfId="47034"/>
    <cellStyle name="Comma 9 3 2 3 3" xfId="25994"/>
    <cellStyle name="Comma 9 3 2 3 4" xfId="32509"/>
    <cellStyle name="Comma 9 3 2 3 5" xfId="37975"/>
    <cellStyle name="Comma 9 3 2 4" xfId="8662"/>
    <cellStyle name="Comma 9 3 2 4 2" xfId="18544"/>
    <cellStyle name="Comma 9 3 2 4 2 2" xfId="49504"/>
    <cellStyle name="Comma 9 3 2 4 3" xfId="28464"/>
    <cellStyle name="Comma 9 3 2 4 4" xfId="33941"/>
    <cellStyle name="Comma 9 3 2 4 5" xfId="39406"/>
    <cellStyle name="Comma 9 3 2 5" xfId="11140"/>
    <cellStyle name="Comma 9 3 2 5 2" xfId="42100"/>
    <cellStyle name="Comma 9 3 2 6" xfId="21060"/>
    <cellStyle name="Comma 9 3 2 7" xfId="30507"/>
    <cellStyle name="Comma 9 3 2 8" xfId="35973"/>
    <cellStyle name="Comma 9 3 3" xfId="964"/>
    <cellStyle name="Comma 9 3 3 2" xfId="3527"/>
    <cellStyle name="Comma 9 3 3 2 2" xfId="13409"/>
    <cellStyle name="Comma 9 3 3 2 2 2" xfId="44369"/>
    <cellStyle name="Comma 9 3 3 2 3" xfId="23329"/>
    <cellStyle name="Comma 9 3 3 2 4" xfId="31746"/>
    <cellStyle name="Comma 9 3 3 2 5" xfId="37212"/>
    <cellStyle name="Comma 9 3 3 3" xfId="6193"/>
    <cellStyle name="Comma 9 3 3 3 2" xfId="16075"/>
    <cellStyle name="Comma 9 3 3 3 2 2" xfId="47035"/>
    <cellStyle name="Comma 9 3 3 3 3" xfId="25995"/>
    <cellStyle name="Comma 9 3 3 3 4" xfId="32746"/>
    <cellStyle name="Comma 9 3 3 3 5" xfId="38212"/>
    <cellStyle name="Comma 9 3 3 4" xfId="8663"/>
    <cellStyle name="Comma 9 3 3 4 2" xfId="18545"/>
    <cellStyle name="Comma 9 3 3 4 2 2" xfId="49505"/>
    <cellStyle name="Comma 9 3 3 4 3" xfId="28465"/>
    <cellStyle name="Comma 9 3 3 4 4" xfId="33942"/>
    <cellStyle name="Comma 9 3 3 4 5" xfId="39407"/>
    <cellStyle name="Comma 9 3 3 5" xfId="11141"/>
    <cellStyle name="Comma 9 3 3 5 2" xfId="42101"/>
    <cellStyle name="Comma 9 3 3 6" xfId="21061"/>
    <cellStyle name="Comma 9 3 3 7" xfId="30744"/>
    <cellStyle name="Comma 9 3 3 8" xfId="36210"/>
    <cellStyle name="Comma 9 3 4" xfId="965"/>
    <cellStyle name="Comma 9 3 4 2" xfId="3769"/>
    <cellStyle name="Comma 9 3 4 2 2" xfId="13651"/>
    <cellStyle name="Comma 9 3 4 2 2 2" xfId="44611"/>
    <cellStyle name="Comma 9 3 4 2 3" xfId="23571"/>
    <cellStyle name="Comma 9 3 4 2 4" xfId="31988"/>
    <cellStyle name="Comma 9 3 4 2 5" xfId="37454"/>
    <cellStyle name="Comma 9 3 4 3" xfId="6194"/>
    <cellStyle name="Comma 9 3 4 3 2" xfId="16076"/>
    <cellStyle name="Comma 9 3 4 3 2 2" xfId="47036"/>
    <cellStyle name="Comma 9 3 4 3 3" xfId="25996"/>
    <cellStyle name="Comma 9 3 4 3 4" xfId="32988"/>
    <cellStyle name="Comma 9 3 4 3 5" xfId="38454"/>
    <cellStyle name="Comma 9 3 4 4" xfId="8664"/>
    <cellStyle name="Comma 9 3 4 4 2" xfId="18546"/>
    <cellStyle name="Comma 9 3 4 4 2 2" xfId="49506"/>
    <cellStyle name="Comma 9 3 4 4 3" xfId="28466"/>
    <cellStyle name="Comma 9 3 4 4 4" xfId="33943"/>
    <cellStyle name="Comma 9 3 4 4 5" xfId="39408"/>
    <cellStyle name="Comma 9 3 4 5" xfId="11142"/>
    <cellStyle name="Comma 9 3 4 5 2" xfId="42102"/>
    <cellStyle name="Comma 9 3 4 6" xfId="21062"/>
    <cellStyle name="Comma 9 3 4 7" xfId="30986"/>
    <cellStyle name="Comma 9 3 4 8" xfId="36452"/>
    <cellStyle name="Comma 9 3 5" xfId="1437"/>
    <cellStyle name="Comma 9 3 5 2" xfId="4200"/>
    <cellStyle name="Comma 9 3 5 2 2" xfId="14082"/>
    <cellStyle name="Comma 9 3 5 2 2 2" xfId="45042"/>
    <cellStyle name="Comma 9 3 5 2 3" xfId="24002"/>
    <cellStyle name="Comma 9 3 5 2 4" xfId="34415"/>
    <cellStyle name="Comma 9 3 5 2 5" xfId="39880"/>
    <cellStyle name="Comma 9 3 5 3" xfId="6666"/>
    <cellStyle name="Comma 9 3 5 3 2" xfId="16548"/>
    <cellStyle name="Comma 9 3 5 3 3" xfId="26468"/>
    <cellStyle name="Comma 9 3 5 3 4" xfId="47508"/>
    <cellStyle name="Comma 9 3 5 4" xfId="9136"/>
    <cellStyle name="Comma 9 3 5 4 2" xfId="19018"/>
    <cellStyle name="Comma 9 3 5 4 3" xfId="28938"/>
    <cellStyle name="Comma 9 3 5 4 4" xfId="49978"/>
    <cellStyle name="Comma 9 3 5 5" xfId="11614"/>
    <cellStyle name="Comma 9 3 5 5 2" xfId="42574"/>
    <cellStyle name="Comma 9 3 5 6" xfId="21534"/>
    <cellStyle name="Comma 9 3 5 7" xfId="31235"/>
    <cellStyle name="Comma 9 3 5 8" xfId="36701"/>
    <cellStyle name="Comma 9 3 6" xfId="2505"/>
    <cellStyle name="Comma 9 3 6 2" xfId="4973"/>
    <cellStyle name="Comma 9 3 6 2 2" xfId="14855"/>
    <cellStyle name="Comma 9 3 6 2 2 2" xfId="45815"/>
    <cellStyle name="Comma 9 3 6 2 3" xfId="24775"/>
    <cellStyle name="Comma 9 3 6 2 4" xfId="35189"/>
    <cellStyle name="Comma 9 3 6 2 5" xfId="40653"/>
    <cellStyle name="Comma 9 3 6 3" xfId="7439"/>
    <cellStyle name="Comma 9 3 6 3 2" xfId="17321"/>
    <cellStyle name="Comma 9 3 6 3 3" xfId="27241"/>
    <cellStyle name="Comma 9 3 6 3 4" xfId="48281"/>
    <cellStyle name="Comma 9 3 6 4" xfId="9909"/>
    <cellStyle name="Comma 9 3 6 4 2" xfId="19791"/>
    <cellStyle name="Comma 9 3 6 4 3" xfId="29711"/>
    <cellStyle name="Comma 9 3 6 4 4" xfId="50751"/>
    <cellStyle name="Comma 9 3 6 5" xfId="12387"/>
    <cellStyle name="Comma 9 3 6 5 2" xfId="43347"/>
    <cellStyle name="Comma 9 3 6 6" xfId="22307"/>
    <cellStyle name="Comma 9 3 6 7" xfId="32235"/>
    <cellStyle name="Comma 9 3 6 8" xfId="37701"/>
    <cellStyle name="Comma 9 3 7" xfId="3016"/>
    <cellStyle name="Comma 9 3 7 2" xfId="12898"/>
    <cellStyle name="Comma 9 3 7 2 2" xfId="43858"/>
    <cellStyle name="Comma 9 3 7 3" xfId="22818"/>
    <cellStyle name="Comma 9 3 7 4" xfId="33271"/>
    <cellStyle name="Comma 9 3 7 5" xfId="38737"/>
    <cellStyle name="Comma 9 3 8" xfId="5523"/>
    <cellStyle name="Comma 9 3 8 2" xfId="15405"/>
    <cellStyle name="Comma 9 3 8 3" xfId="25325"/>
    <cellStyle name="Comma 9 3 8 4" xfId="46365"/>
    <cellStyle name="Comma 9 3 9" xfId="7993"/>
    <cellStyle name="Comma 9 3 9 2" xfId="17875"/>
    <cellStyle name="Comma 9 3 9 3" xfId="27795"/>
    <cellStyle name="Comma 9 3 9 4" xfId="48835"/>
    <cellStyle name="Comma 9 4" xfId="208"/>
    <cellStyle name="Comma 9 4 10" xfId="10511"/>
    <cellStyle name="Comma 9 4 10 2" xfId="41471"/>
    <cellStyle name="Comma 9 4 11" xfId="20431"/>
    <cellStyle name="Comma 9 4 12" xfId="30273"/>
    <cellStyle name="Comma 9 4 13" xfId="35739"/>
    <cellStyle name="Comma 9 4 2" xfId="966"/>
    <cellStyle name="Comma 9 4 2 2" xfId="3330"/>
    <cellStyle name="Comma 9 4 2 2 2" xfId="13212"/>
    <cellStyle name="Comma 9 4 2 2 2 2" xfId="44172"/>
    <cellStyle name="Comma 9 4 2 2 3" xfId="23132"/>
    <cellStyle name="Comma 9 4 2 2 4" xfId="31549"/>
    <cellStyle name="Comma 9 4 2 2 5" xfId="37015"/>
    <cellStyle name="Comma 9 4 2 3" xfId="6195"/>
    <cellStyle name="Comma 9 4 2 3 2" xfId="16077"/>
    <cellStyle name="Comma 9 4 2 3 2 2" xfId="47037"/>
    <cellStyle name="Comma 9 4 2 3 3" xfId="25997"/>
    <cellStyle name="Comma 9 4 2 3 4" xfId="32549"/>
    <cellStyle name="Comma 9 4 2 3 5" xfId="38015"/>
    <cellStyle name="Comma 9 4 2 4" xfId="8665"/>
    <cellStyle name="Comma 9 4 2 4 2" xfId="18547"/>
    <cellStyle name="Comma 9 4 2 4 2 2" xfId="49507"/>
    <cellStyle name="Comma 9 4 2 4 3" xfId="28467"/>
    <cellStyle name="Comma 9 4 2 4 4" xfId="33944"/>
    <cellStyle name="Comma 9 4 2 4 5" xfId="39409"/>
    <cellStyle name="Comma 9 4 2 5" xfId="11143"/>
    <cellStyle name="Comma 9 4 2 5 2" xfId="42103"/>
    <cellStyle name="Comma 9 4 2 6" xfId="21063"/>
    <cellStyle name="Comma 9 4 2 7" xfId="30547"/>
    <cellStyle name="Comma 9 4 2 8" xfId="36013"/>
    <cellStyle name="Comma 9 4 3" xfId="967"/>
    <cellStyle name="Comma 9 4 3 2" xfId="3567"/>
    <cellStyle name="Comma 9 4 3 2 2" xfId="13449"/>
    <cellStyle name="Comma 9 4 3 2 2 2" xfId="44409"/>
    <cellStyle name="Comma 9 4 3 2 3" xfId="23369"/>
    <cellStyle name="Comma 9 4 3 2 4" xfId="31786"/>
    <cellStyle name="Comma 9 4 3 2 5" xfId="37252"/>
    <cellStyle name="Comma 9 4 3 3" xfId="6196"/>
    <cellStyle name="Comma 9 4 3 3 2" xfId="16078"/>
    <cellStyle name="Comma 9 4 3 3 2 2" xfId="47038"/>
    <cellStyle name="Comma 9 4 3 3 3" xfId="25998"/>
    <cellStyle name="Comma 9 4 3 3 4" xfId="32786"/>
    <cellStyle name="Comma 9 4 3 3 5" xfId="38252"/>
    <cellStyle name="Comma 9 4 3 4" xfId="8666"/>
    <cellStyle name="Comma 9 4 3 4 2" xfId="18548"/>
    <cellStyle name="Comma 9 4 3 4 2 2" xfId="49508"/>
    <cellStyle name="Comma 9 4 3 4 3" xfId="28468"/>
    <cellStyle name="Comma 9 4 3 4 4" xfId="33945"/>
    <cellStyle name="Comma 9 4 3 4 5" xfId="39410"/>
    <cellStyle name="Comma 9 4 3 5" xfId="11144"/>
    <cellStyle name="Comma 9 4 3 5 2" xfId="42104"/>
    <cellStyle name="Comma 9 4 3 6" xfId="21064"/>
    <cellStyle name="Comma 9 4 3 7" xfId="30784"/>
    <cellStyle name="Comma 9 4 3 8" xfId="36250"/>
    <cellStyle name="Comma 9 4 4" xfId="968"/>
    <cellStyle name="Comma 9 4 4 2" xfId="3809"/>
    <cellStyle name="Comma 9 4 4 2 2" xfId="13691"/>
    <cellStyle name="Comma 9 4 4 2 2 2" xfId="44651"/>
    <cellStyle name="Comma 9 4 4 2 3" xfId="23611"/>
    <cellStyle name="Comma 9 4 4 2 4" xfId="32028"/>
    <cellStyle name="Comma 9 4 4 2 5" xfId="37494"/>
    <cellStyle name="Comma 9 4 4 3" xfId="6197"/>
    <cellStyle name="Comma 9 4 4 3 2" xfId="16079"/>
    <cellStyle name="Comma 9 4 4 3 2 2" xfId="47039"/>
    <cellStyle name="Comma 9 4 4 3 3" xfId="25999"/>
    <cellStyle name="Comma 9 4 4 3 4" xfId="33028"/>
    <cellStyle name="Comma 9 4 4 3 5" xfId="38494"/>
    <cellStyle name="Comma 9 4 4 4" xfId="8667"/>
    <cellStyle name="Comma 9 4 4 4 2" xfId="18549"/>
    <cellStyle name="Comma 9 4 4 4 2 2" xfId="49509"/>
    <cellStyle name="Comma 9 4 4 4 3" xfId="28469"/>
    <cellStyle name="Comma 9 4 4 4 4" xfId="33946"/>
    <cellStyle name="Comma 9 4 4 4 5" xfId="39411"/>
    <cellStyle name="Comma 9 4 4 5" xfId="11145"/>
    <cellStyle name="Comma 9 4 4 5 2" xfId="42105"/>
    <cellStyle name="Comma 9 4 4 6" xfId="21065"/>
    <cellStyle name="Comma 9 4 4 7" xfId="31026"/>
    <cellStyle name="Comma 9 4 4 8" xfId="36492"/>
    <cellStyle name="Comma 9 4 5" xfId="1477"/>
    <cellStyle name="Comma 9 4 5 2" xfId="4240"/>
    <cellStyle name="Comma 9 4 5 2 2" xfId="14122"/>
    <cellStyle name="Comma 9 4 5 2 2 2" xfId="45082"/>
    <cellStyle name="Comma 9 4 5 2 3" xfId="24042"/>
    <cellStyle name="Comma 9 4 5 2 4" xfId="34455"/>
    <cellStyle name="Comma 9 4 5 2 5" xfId="39920"/>
    <cellStyle name="Comma 9 4 5 3" xfId="6706"/>
    <cellStyle name="Comma 9 4 5 3 2" xfId="16588"/>
    <cellStyle name="Comma 9 4 5 3 3" xfId="26508"/>
    <cellStyle name="Comma 9 4 5 3 4" xfId="47548"/>
    <cellStyle name="Comma 9 4 5 4" xfId="9176"/>
    <cellStyle name="Comma 9 4 5 4 2" xfId="19058"/>
    <cellStyle name="Comma 9 4 5 4 3" xfId="28978"/>
    <cellStyle name="Comma 9 4 5 4 4" xfId="50018"/>
    <cellStyle name="Comma 9 4 5 5" xfId="11654"/>
    <cellStyle name="Comma 9 4 5 5 2" xfId="42614"/>
    <cellStyle name="Comma 9 4 5 6" xfId="21574"/>
    <cellStyle name="Comma 9 4 5 7" xfId="31275"/>
    <cellStyle name="Comma 9 4 5 8" xfId="36741"/>
    <cellStyle name="Comma 9 4 6" xfId="2545"/>
    <cellStyle name="Comma 9 4 6 2" xfId="5013"/>
    <cellStyle name="Comma 9 4 6 2 2" xfId="14895"/>
    <cellStyle name="Comma 9 4 6 2 2 2" xfId="45855"/>
    <cellStyle name="Comma 9 4 6 2 3" xfId="24815"/>
    <cellStyle name="Comma 9 4 6 2 4" xfId="35229"/>
    <cellStyle name="Comma 9 4 6 2 5" xfId="40693"/>
    <cellStyle name="Comma 9 4 6 3" xfId="7479"/>
    <cellStyle name="Comma 9 4 6 3 2" xfId="17361"/>
    <cellStyle name="Comma 9 4 6 3 3" xfId="27281"/>
    <cellStyle name="Comma 9 4 6 3 4" xfId="48321"/>
    <cellStyle name="Comma 9 4 6 4" xfId="9949"/>
    <cellStyle name="Comma 9 4 6 4 2" xfId="19831"/>
    <cellStyle name="Comma 9 4 6 4 3" xfId="29751"/>
    <cellStyle name="Comma 9 4 6 4 4" xfId="50791"/>
    <cellStyle name="Comma 9 4 6 5" xfId="12427"/>
    <cellStyle name="Comma 9 4 6 5 2" xfId="43387"/>
    <cellStyle name="Comma 9 4 6 6" xfId="22347"/>
    <cellStyle name="Comma 9 4 6 7" xfId="32275"/>
    <cellStyle name="Comma 9 4 6 8" xfId="37741"/>
    <cellStyle name="Comma 9 4 7" xfId="3056"/>
    <cellStyle name="Comma 9 4 7 2" xfId="12938"/>
    <cellStyle name="Comma 9 4 7 2 2" xfId="43898"/>
    <cellStyle name="Comma 9 4 7 3" xfId="22858"/>
    <cellStyle name="Comma 9 4 7 4" xfId="33311"/>
    <cellStyle name="Comma 9 4 7 5" xfId="38777"/>
    <cellStyle name="Comma 9 4 8" xfId="5563"/>
    <cellStyle name="Comma 9 4 8 2" xfId="15445"/>
    <cellStyle name="Comma 9 4 8 3" xfId="25365"/>
    <cellStyle name="Comma 9 4 8 4" xfId="46405"/>
    <cellStyle name="Comma 9 4 9" xfId="8033"/>
    <cellStyle name="Comma 9 4 9 2" xfId="17915"/>
    <cellStyle name="Comma 9 4 9 3" xfId="27835"/>
    <cellStyle name="Comma 9 4 9 4" xfId="48875"/>
    <cellStyle name="Comma 9 5" xfId="245"/>
    <cellStyle name="Comma 9 5 10" xfId="10548"/>
    <cellStyle name="Comma 9 5 10 2" xfId="41508"/>
    <cellStyle name="Comma 9 5 11" xfId="20468"/>
    <cellStyle name="Comma 9 5 12" xfId="30310"/>
    <cellStyle name="Comma 9 5 13" xfId="35776"/>
    <cellStyle name="Comma 9 5 2" xfId="969"/>
    <cellStyle name="Comma 9 5 2 2" xfId="3367"/>
    <cellStyle name="Comma 9 5 2 2 2" xfId="13249"/>
    <cellStyle name="Comma 9 5 2 2 2 2" xfId="44209"/>
    <cellStyle name="Comma 9 5 2 2 3" xfId="23169"/>
    <cellStyle name="Comma 9 5 2 2 4" xfId="31586"/>
    <cellStyle name="Comma 9 5 2 2 5" xfId="37052"/>
    <cellStyle name="Comma 9 5 2 3" xfId="6198"/>
    <cellStyle name="Comma 9 5 2 3 2" xfId="16080"/>
    <cellStyle name="Comma 9 5 2 3 2 2" xfId="47040"/>
    <cellStyle name="Comma 9 5 2 3 3" xfId="26000"/>
    <cellStyle name="Comma 9 5 2 3 4" xfId="32586"/>
    <cellStyle name="Comma 9 5 2 3 5" xfId="38052"/>
    <cellStyle name="Comma 9 5 2 4" xfId="8668"/>
    <cellStyle name="Comma 9 5 2 4 2" xfId="18550"/>
    <cellStyle name="Comma 9 5 2 4 2 2" xfId="49510"/>
    <cellStyle name="Comma 9 5 2 4 3" xfId="28470"/>
    <cellStyle name="Comma 9 5 2 4 4" xfId="33947"/>
    <cellStyle name="Comma 9 5 2 4 5" xfId="39412"/>
    <cellStyle name="Comma 9 5 2 5" xfId="11146"/>
    <cellStyle name="Comma 9 5 2 5 2" xfId="42106"/>
    <cellStyle name="Comma 9 5 2 6" xfId="21066"/>
    <cellStyle name="Comma 9 5 2 7" xfId="30584"/>
    <cellStyle name="Comma 9 5 2 8" xfId="36050"/>
    <cellStyle name="Comma 9 5 3" xfId="970"/>
    <cellStyle name="Comma 9 5 3 2" xfId="3604"/>
    <cellStyle name="Comma 9 5 3 2 2" xfId="13486"/>
    <cellStyle name="Comma 9 5 3 2 2 2" xfId="44446"/>
    <cellStyle name="Comma 9 5 3 2 3" xfId="23406"/>
    <cellStyle name="Comma 9 5 3 2 4" xfId="31823"/>
    <cellStyle name="Comma 9 5 3 2 5" xfId="37289"/>
    <cellStyle name="Comma 9 5 3 3" xfId="6199"/>
    <cellStyle name="Comma 9 5 3 3 2" xfId="16081"/>
    <cellStyle name="Comma 9 5 3 3 2 2" xfId="47041"/>
    <cellStyle name="Comma 9 5 3 3 3" xfId="26001"/>
    <cellStyle name="Comma 9 5 3 3 4" xfId="32823"/>
    <cellStyle name="Comma 9 5 3 3 5" xfId="38289"/>
    <cellStyle name="Comma 9 5 3 4" xfId="8669"/>
    <cellStyle name="Comma 9 5 3 4 2" xfId="18551"/>
    <cellStyle name="Comma 9 5 3 4 2 2" xfId="49511"/>
    <cellStyle name="Comma 9 5 3 4 3" xfId="28471"/>
    <cellStyle name="Comma 9 5 3 4 4" xfId="33948"/>
    <cellStyle name="Comma 9 5 3 4 5" xfId="39413"/>
    <cellStyle name="Comma 9 5 3 5" xfId="11147"/>
    <cellStyle name="Comma 9 5 3 5 2" xfId="42107"/>
    <cellStyle name="Comma 9 5 3 6" xfId="21067"/>
    <cellStyle name="Comma 9 5 3 7" xfId="30821"/>
    <cellStyle name="Comma 9 5 3 8" xfId="36287"/>
    <cellStyle name="Comma 9 5 4" xfId="971"/>
    <cellStyle name="Comma 9 5 4 2" xfId="3846"/>
    <cellStyle name="Comma 9 5 4 2 2" xfId="13728"/>
    <cellStyle name="Comma 9 5 4 2 2 2" xfId="44688"/>
    <cellStyle name="Comma 9 5 4 2 3" xfId="23648"/>
    <cellStyle name="Comma 9 5 4 2 4" xfId="32065"/>
    <cellStyle name="Comma 9 5 4 2 5" xfId="37531"/>
    <cellStyle name="Comma 9 5 4 3" xfId="6200"/>
    <cellStyle name="Comma 9 5 4 3 2" xfId="16082"/>
    <cellStyle name="Comma 9 5 4 3 2 2" xfId="47042"/>
    <cellStyle name="Comma 9 5 4 3 3" xfId="26002"/>
    <cellStyle name="Comma 9 5 4 3 4" xfId="33065"/>
    <cellStyle name="Comma 9 5 4 3 5" xfId="38531"/>
    <cellStyle name="Comma 9 5 4 4" xfId="8670"/>
    <cellStyle name="Comma 9 5 4 4 2" xfId="18552"/>
    <cellStyle name="Comma 9 5 4 4 2 2" xfId="49512"/>
    <cellStyle name="Comma 9 5 4 4 3" xfId="28472"/>
    <cellStyle name="Comma 9 5 4 4 4" xfId="33949"/>
    <cellStyle name="Comma 9 5 4 4 5" xfId="39414"/>
    <cellStyle name="Comma 9 5 4 5" xfId="11148"/>
    <cellStyle name="Comma 9 5 4 5 2" xfId="42108"/>
    <cellStyle name="Comma 9 5 4 6" xfId="21068"/>
    <cellStyle name="Comma 9 5 4 7" xfId="31063"/>
    <cellStyle name="Comma 9 5 4 8" xfId="36529"/>
    <cellStyle name="Comma 9 5 5" xfId="1514"/>
    <cellStyle name="Comma 9 5 5 2" xfId="4277"/>
    <cellStyle name="Comma 9 5 5 2 2" xfId="14159"/>
    <cellStyle name="Comma 9 5 5 2 2 2" xfId="45119"/>
    <cellStyle name="Comma 9 5 5 2 3" xfId="24079"/>
    <cellStyle name="Comma 9 5 5 2 4" xfId="34492"/>
    <cellStyle name="Comma 9 5 5 2 5" xfId="39957"/>
    <cellStyle name="Comma 9 5 5 3" xfId="6743"/>
    <cellStyle name="Comma 9 5 5 3 2" xfId="16625"/>
    <cellStyle name="Comma 9 5 5 3 3" xfId="26545"/>
    <cellStyle name="Comma 9 5 5 3 4" xfId="47585"/>
    <cellStyle name="Comma 9 5 5 4" xfId="9213"/>
    <cellStyle name="Comma 9 5 5 4 2" xfId="19095"/>
    <cellStyle name="Comma 9 5 5 4 3" xfId="29015"/>
    <cellStyle name="Comma 9 5 5 4 4" xfId="50055"/>
    <cellStyle name="Comma 9 5 5 5" xfId="11691"/>
    <cellStyle name="Comma 9 5 5 5 2" xfId="42651"/>
    <cellStyle name="Comma 9 5 5 6" xfId="21611"/>
    <cellStyle name="Comma 9 5 5 7" xfId="31312"/>
    <cellStyle name="Comma 9 5 5 8" xfId="36778"/>
    <cellStyle name="Comma 9 5 6" xfId="2582"/>
    <cellStyle name="Comma 9 5 6 2" xfId="5050"/>
    <cellStyle name="Comma 9 5 6 2 2" xfId="14932"/>
    <cellStyle name="Comma 9 5 6 2 2 2" xfId="45892"/>
    <cellStyle name="Comma 9 5 6 2 3" xfId="24852"/>
    <cellStyle name="Comma 9 5 6 2 4" xfId="35266"/>
    <cellStyle name="Comma 9 5 6 2 5" xfId="40730"/>
    <cellStyle name="Comma 9 5 6 3" xfId="7516"/>
    <cellStyle name="Comma 9 5 6 3 2" xfId="17398"/>
    <cellStyle name="Comma 9 5 6 3 3" xfId="27318"/>
    <cellStyle name="Comma 9 5 6 3 4" xfId="48358"/>
    <cellStyle name="Comma 9 5 6 4" xfId="9986"/>
    <cellStyle name="Comma 9 5 6 4 2" xfId="19868"/>
    <cellStyle name="Comma 9 5 6 4 3" xfId="29788"/>
    <cellStyle name="Comma 9 5 6 4 4" xfId="50828"/>
    <cellStyle name="Comma 9 5 6 5" xfId="12464"/>
    <cellStyle name="Comma 9 5 6 5 2" xfId="43424"/>
    <cellStyle name="Comma 9 5 6 6" xfId="22384"/>
    <cellStyle name="Comma 9 5 6 7" xfId="32312"/>
    <cellStyle name="Comma 9 5 6 8" xfId="37778"/>
    <cellStyle name="Comma 9 5 7" xfId="3093"/>
    <cellStyle name="Comma 9 5 7 2" xfId="12975"/>
    <cellStyle name="Comma 9 5 7 2 2" xfId="43935"/>
    <cellStyle name="Comma 9 5 7 3" xfId="22895"/>
    <cellStyle name="Comma 9 5 7 4" xfId="33348"/>
    <cellStyle name="Comma 9 5 7 5" xfId="38814"/>
    <cellStyle name="Comma 9 5 8" xfId="5600"/>
    <cellStyle name="Comma 9 5 8 2" xfId="15482"/>
    <cellStyle name="Comma 9 5 8 3" xfId="25402"/>
    <cellStyle name="Comma 9 5 8 4" xfId="46442"/>
    <cellStyle name="Comma 9 5 9" xfId="8070"/>
    <cellStyle name="Comma 9 5 9 2" xfId="17952"/>
    <cellStyle name="Comma 9 5 9 3" xfId="27872"/>
    <cellStyle name="Comma 9 5 9 4" xfId="48912"/>
    <cellStyle name="Comma 9 6" xfId="282"/>
    <cellStyle name="Comma 9 6 10" xfId="10585"/>
    <cellStyle name="Comma 9 6 10 2" xfId="41545"/>
    <cellStyle name="Comma 9 6 11" xfId="20505"/>
    <cellStyle name="Comma 9 6 12" xfId="30347"/>
    <cellStyle name="Comma 9 6 13" xfId="35813"/>
    <cellStyle name="Comma 9 6 2" xfId="972"/>
    <cellStyle name="Comma 9 6 2 2" xfId="3404"/>
    <cellStyle name="Comma 9 6 2 2 2" xfId="13286"/>
    <cellStyle name="Comma 9 6 2 2 2 2" xfId="44246"/>
    <cellStyle name="Comma 9 6 2 2 3" xfId="23206"/>
    <cellStyle name="Comma 9 6 2 2 4" xfId="31623"/>
    <cellStyle name="Comma 9 6 2 2 5" xfId="37089"/>
    <cellStyle name="Comma 9 6 2 3" xfId="6201"/>
    <cellStyle name="Comma 9 6 2 3 2" xfId="16083"/>
    <cellStyle name="Comma 9 6 2 3 2 2" xfId="47043"/>
    <cellStyle name="Comma 9 6 2 3 3" xfId="26003"/>
    <cellStyle name="Comma 9 6 2 3 4" xfId="32623"/>
    <cellStyle name="Comma 9 6 2 3 5" xfId="38089"/>
    <cellStyle name="Comma 9 6 2 4" xfId="8671"/>
    <cellStyle name="Comma 9 6 2 4 2" xfId="18553"/>
    <cellStyle name="Comma 9 6 2 4 2 2" xfId="49513"/>
    <cellStyle name="Comma 9 6 2 4 3" xfId="28473"/>
    <cellStyle name="Comma 9 6 2 4 4" xfId="33950"/>
    <cellStyle name="Comma 9 6 2 4 5" xfId="39415"/>
    <cellStyle name="Comma 9 6 2 5" xfId="11149"/>
    <cellStyle name="Comma 9 6 2 5 2" xfId="42109"/>
    <cellStyle name="Comma 9 6 2 6" xfId="21069"/>
    <cellStyle name="Comma 9 6 2 7" xfId="30621"/>
    <cellStyle name="Comma 9 6 2 8" xfId="36087"/>
    <cellStyle name="Comma 9 6 3" xfId="973"/>
    <cellStyle name="Comma 9 6 3 2" xfId="3641"/>
    <cellStyle name="Comma 9 6 3 2 2" xfId="13523"/>
    <cellStyle name="Comma 9 6 3 2 2 2" xfId="44483"/>
    <cellStyle name="Comma 9 6 3 2 3" xfId="23443"/>
    <cellStyle name="Comma 9 6 3 2 4" xfId="31860"/>
    <cellStyle name="Comma 9 6 3 2 5" xfId="37326"/>
    <cellStyle name="Comma 9 6 3 3" xfId="6202"/>
    <cellStyle name="Comma 9 6 3 3 2" xfId="16084"/>
    <cellStyle name="Comma 9 6 3 3 2 2" xfId="47044"/>
    <cellStyle name="Comma 9 6 3 3 3" xfId="26004"/>
    <cellStyle name="Comma 9 6 3 3 4" xfId="32860"/>
    <cellStyle name="Comma 9 6 3 3 5" xfId="38326"/>
    <cellStyle name="Comma 9 6 3 4" xfId="8672"/>
    <cellStyle name="Comma 9 6 3 4 2" xfId="18554"/>
    <cellStyle name="Comma 9 6 3 4 2 2" xfId="49514"/>
    <cellStyle name="Comma 9 6 3 4 3" xfId="28474"/>
    <cellStyle name="Comma 9 6 3 4 4" xfId="33951"/>
    <cellStyle name="Comma 9 6 3 4 5" xfId="39416"/>
    <cellStyle name="Comma 9 6 3 5" xfId="11150"/>
    <cellStyle name="Comma 9 6 3 5 2" xfId="42110"/>
    <cellStyle name="Comma 9 6 3 6" xfId="21070"/>
    <cellStyle name="Comma 9 6 3 7" xfId="30858"/>
    <cellStyle name="Comma 9 6 3 8" xfId="36324"/>
    <cellStyle name="Comma 9 6 4" xfId="974"/>
    <cellStyle name="Comma 9 6 4 2" xfId="3883"/>
    <cellStyle name="Comma 9 6 4 2 2" xfId="13765"/>
    <cellStyle name="Comma 9 6 4 2 2 2" xfId="44725"/>
    <cellStyle name="Comma 9 6 4 2 3" xfId="23685"/>
    <cellStyle name="Comma 9 6 4 2 4" xfId="32102"/>
    <cellStyle name="Comma 9 6 4 2 5" xfId="37568"/>
    <cellStyle name="Comma 9 6 4 3" xfId="6203"/>
    <cellStyle name="Comma 9 6 4 3 2" xfId="16085"/>
    <cellStyle name="Comma 9 6 4 3 2 2" xfId="47045"/>
    <cellStyle name="Comma 9 6 4 3 3" xfId="26005"/>
    <cellStyle name="Comma 9 6 4 3 4" xfId="33102"/>
    <cellStyle name="Comma 9 6 4 3 5" xfId="38568"/>
    <cellStyle name="Comma 9 6 4 4" xfId="8673"/>
    <cellStyle name="Comma 9 6 4 4 2" xfId="18555"/>
    <cellStyle name="Comma 9 6 4 4 2 2" xfId="49515"/>
    <cellStyle name="Comma 9 6 4 4 3" xfId="28475"/>
    <cellStyle name="Comma 9 6 4 4 4" xfId="33952"/>
    <cellStyle name="Comma 9 6 4 4 5" xfId="39417"/>
    <cellStyle name="Comma 9 6 4 5" xfId="11151"/>
    <cellStyle name="Comma 9 6 4 5 2" xfId="42111"/>
    <cellStyle name="Comma 9 6 4 6" xfId="21071"/>
    <cellStyle name="Comma 9 6 4 7" xfId="31100"/>
    <cellStyle name="Comma 9 6 4 8" xfId="36566"/>
    <cellStyle name="Comma 9 6 5" xfId="1551"/>
    <cellStyle name="Comma 9 6 5 2" xfId="4314"/>
    <cellStyle name="Comma 9 6 5 2 2" xfId="14196"/>
    <cellStyle name="Comma 9 6 5 2 2 2" xfId="45156"/>
    <cellStyle name="Comma 9 6 5 2 3" xfId="24116"/>
    <cellStyle name="Comma 9 6 5 2 4" xfId="34529"/>
    <cellStyle name="Comma 9 6 5 2 5" xfId="39994"/>
    <cellStyle name="Comma 9 6 5 3" xfId="6780"/>
    <cellStyle name="Comma 9 6 5 3 2" xfId="16662"/>
    <cellStyle name="Comma 9 6 5 3 3" xfId="26582"/>
    <cellStyle name="Comma 9 6 5 3 4" xfId="47622"/>
    <cellStyle name="Comma 9 6 5 4" xfId="9250"/>
    <cellStyle name="Comma 9 6 5 4 2" xfId="19132"/>
    <cellStyle name="Comma 9 6 5 4 3" xfId="29052"/>
    <cellStyle name="Comma 9 6 5 4 4" xfId="50092"/>
    <cellStyle name="Comma 9 6 5 5" xfId="11728"/>
    <cellStyle name="Comma 9 6 5 5 2" xfId="42688"/>
    <cellStyle name="Comma 9 6 5 6" xfId="21648"/>
    <cellStyle name="Comma 9 6 5 7" xfId="31349"/>
    <cellStyle name="Comma 9 6 5 8" xfId="36815"/>
    <cellStyle name="Comma 9 6 6" xfId="2619"/>
    <cellStyle name="Comma 9 6 6 2" xfId="5087"/>
    <cellStyle name="Comma 9 6 6 2 2" xfId="14969"/>
    <cellStyle name="Comma 9 6 6 2 2 2" xfId="45929"/>
    <cellStyle name="Comma 9 6 6 2 3" xfId="24889"/>
    <cellStyle name="Comma 9 6 6 2 4" xfId="35303"/>
    <cellStyle name="Comma 9 6 6 2 5" xfId="40767"/>
    <cellStyle name="Comma 9 6 6 3" xfId="7553"/>
    <cellStyle name="Comma 9 6 6 3 2" xfId="17435"/>
    <cellStyle name="Comma 9 6 6 3 3" xfId="27355"/>
    <cellStyle name="Comma 9 6 6 3 4" xfId="48395"/>
    <cellStyle name="Comma 9 6 6 4" xfId="10023"/>
    <cellStyle name="Comma 9 6 6 4 2" xfId="19905"/>
    <cellStyle name="Comma 9 6 6 4 3" xfId="29825"/>
    <cellStyle name="Comma 9 6 6 4 4" xfId="50865"/>
    <cellStyle name="Comma 9 6 6 5" xfId="12501"/>
    <cellStyle name="Comma 9 6 6 5 2" xfId="43461"/>
    <cellStyle name="Comma 9 6 6 6" xfId="22421"/>
    <cellStyle name="Comma 9 6 6 7" xfId="32349"/>
    <cellStyle name="Comma 9 6 6 8" xfId="37815"/>
    <cellStyle name="Comma 9 6 7" xfId="3130"/>
    <cellStyle name="Comma 9 6 7 2" xfId="13012"/>
    <cellStyle name="Comma 9 6 7 2 2" xfId="43972"/>
    <cellStyle name="Comma 9 6 7 3" xfId="22932"/>
    <cellStyle name="Comma 9 6 7 4" xfId="33385"/>
    <cellStyle name="Comma 9 6 7 5" xfId="38851"/>
    <cellStyle name="Comma 9 6 8" xfId="5637"/>
    <cellStyle name="Comma 9 6 8 2" xfId="15519"/>
    <cellStyle name="Comma 9 6 8 3" xfId="25439"/>
    <cellStyle name="Comma 9 6 8 4" xfId="46479"/>
    <cellStyle name="Comma 9 6 9" xfId="8107"/>
    <cellStyle name="Comma 9 6 9 2" xfId="17989"/>
    <cellStyle name="Comma 9 6 9 3" xfId="27909"/>
    <cellStyle name="Comma 9 6 9 4" xfId="48949"/>
    <cellStyle name="Comma 9 7" xfId="322"/>
    <cellStyle name="Comma 9 7 10" xfId="10625"/>
    <cellStyle name="Comma 9 7 10 2" xfId="41585"/>
    <cellStyle name="Comma 9 7 11" xfId="20545"/>
    <cellStyle name="Comma 9 7 12" xfId="30387"/>
    <cellStyle name="Comma 9 7 13" xfId="35853"/>
    <cellStyle name="Comma 9 7 2" xfId="975"/>
    <cellStyle name="Comma 9 7 2 2" xfId="3444"/>
    <cellStyle name="Comma 9 7 2 2 2" xfId="13326"/>
    <cellStyle name="Comma 9 7 2 2 2 2" xfId="44286"/>
    <cellStyle name="Comma 9 7 2 2 3" xfId="23246"/>
    <cellStyle name="Comma 9 7 2 2 4" xfId="31663"/>
    <cellStyle name="Comma 9 7 2 2 5" xfId="37129"/>
    <cellStyle name="Comma 9 7 2 3" xfId="6204"/>
    <cellStyle name="Comma 9 7 2 3 2" xfId="16086"/>
    <cellStyle name="Comma 9 7 2 3 2 2" xfId="47046"/>
    <cellStyle name="Comma 9 7 2 3 3" xfId="26006"/>
    <cellStyle name="Comma 9 7 2 3 4" xfId="32663"/>
    <cellStyle name="Comma 9 7 2 3 5" xfId="38129"/>
    <cellStyle name="Comma 9 7 2 4" xfId="8674"/>
    <cellStyle name="Comma 9 7 2 4 2" xfId="18556"/>
    <cellStyle name="Comma 9 7 2 4 2 2" xfId="49516"/>
    <cellStyle name="Comma 9 7 2 4 3" xfId="28476"/>
    <cellStyle name="Comma 9 7 2 4 4" xfId="33953"/>
    <cellStyle name="Comma 9 7 2 4 5" xfId="39418"/>
    <cellStyle name="Comma 9 7 2 5" xfId="11152"/>
    <cellStyle name="Comma 9 7 2 5 2" xfId="42112"/>
    <cellStyle name="Comma 9 7 2 6" xfId="21072"/>
    <cellStyle name="Comma 9 7 2 7" xfId="30661"/>
    <cellStyle name="Comma 9 7 2 8" xfId="36127"/>
    <cellStyle name="Comma 9 7 3" xfId="976"/>
    <cellStyle name="Comma 9 7 3 2" xfId="3681"/>
    <cellStyle name="Comma 9 7 3 2 2" xfId="13563"/>
    <cellStyle name="Comma 9 7 3 2 2 2" xfId="44523"/>
    <cellStyle name="Comma 9 7 3 2 3" xfId="23483"/>
    <cellStyle name="Comma 9 7 3 2 4" xfId="31900"/>
    <cellStyle name="Comma 9 7 3 2 5" xfId="37366"/>
    <cellStyle name="Comma 9 7 3 3" xfId="6205"/>
    <cellStyle name="Comma 9 7 3 3 2" xfId="16087"/>
    <cellStyle name="Comma 9 7 3 3 2 2" xfId="47047"/>
    <cellStyle name="Comma 9 7 3 3 3" xfId="26007"/>
    <cellStyle name="Comma 9 7 3 3 4" xfId="32900"/>
    <cellStyle name="Comma 9 7 3 3 5" xfId="38366"/>
    <cellStyle name="Comma 9 7 3 4" xfId="8675"/>
    <cellStyle name="Comma 9 7 3 4 2" xfId="18557"/>
    <cellStyle name="Comma 9 7 3 4 2 2" xfId="49517"/>
    <cellStyle name="Comma 9 7 3 4 3" xfId="28477"/>
    <cellStyle name="Comma 9 7 3 4 4" xfId="33954"/>
    <cellStyle name="Comma 9 7 3 4 5" xfId="39419"/>
    <cellStyle name="Comma 9 7 3 5" xfId="11153"/>
    <cellStyle name="Comma 9 7 3 5 2" xfId="42113"/>
    <cellStyle name="Comma 9 7 3 6" xfId="21073"/>
    <cellStyle name="Comma 9 7 3 7" xfId="30898"/>
    <cellStyle name="Comma 9 7 3 8" xfId="36364"/>
    <cellStyle name="Comma 9 7 4" xfId="977"/>
    <cellStyle name="Comma 9 7 4 2" xfId="3923"/>
    <cellStyle name="Comma 9 7 4 2 2" xfId="13805"/>
    <cellStyle name="Comma 9 7 4 2 2 2" xfId="44765"/>
    <cellStyle name="Comma 9 7 4 2 3" xfId="23725"/>
    <cellStyle name="Comma 9 7 4 2 4" xfId="32142"/>
    <cellStyle name="Comma 9 7 4 2 5" xfId="37608"/>
    <cellStyle name="Comma 9 7 4 3" xfId="6206"/>
    <cellStyle name="Comma 9 7 4 3 2" xfId="16088"/>
    <cellStyle name="Comma 9 7 4 3 2 2" xfId="47048"/>
    <cellStyle name="Comma 9 7 4 3 3" xfId="26008"/>
    <cellStyle name="Comma 9 7 4 3 4" xfId="33142"/>
    <cellStyle name="Comma 9 7 4 3 5" xfId="38608"/>
    <cellStyle name="Comma 9 7 4 4" xfId="8676"/>
    <cellStyle name="Comma 9 7 4 4 2" xfId="18558"/>
    <cellStyle name="Comma 9 7 4 4 2 2" xfId="49518"/>
    <cellStyle name="Comma 9 7 4 4 3" xfId="28478"/>
    <cellStyle name="Comma 9 7 4 4 4" xfId="33955"/>
    <cellStyle name="Comma 9 7 4 4 5" xfId="39420"/>
    <cellStyle name="Comma 9 7 4 5" xfId="11154"/>
    <cellStyle name="Comma 9 7 4 5 2" xfId="42114"/>
    <cellStyle name="Comma 9 7 4 6" xfId="21074"/>
    <cellStyle name="Comma 9 7 4 7" xfId="31140"/>
    <cellStyle name="Comma 9 7 4 8" xfId="36606"/>
    <cellStyle name="Comma 9 7 5" xfId="1591"/>
    <cellStyle name="Comma 9 7 5 2" xfId="4354"/>
    <cellStyle name="Comma 9 7 5 2 2" xfId="14236"/>
    <cellStyle name="Comma 9 7 5 2 2 2" xfId="45196"/>
    <cellStyle name="Comma 9 7 5 2 3" xfId="24156"/>
    <cellStyle name="Comma 9 7 5 2 4" xfId="34569"/>
    <cellStyle name="Comma 9 7 5 2 5" xfId="40034"/>
    <cellStyle name="Comma 9 7 5 3" xfId="6820"/>
    <cellStyle name="Comma 9 7 5 3 2" xfId="16702"/>
    <cellStyle name="Comma 9 7 5 3 3" xfId="26622"/>
    <cellStyle name="Comma 9 7 5 3 4" xfId="47662"/>
    <cellStyle name="Comma 9 7 5 4" xfId="9290"/>
    <cellStyle name="Comma 9 7 5 4 2" xfId="19172"/>
    <cellStyle name="Comma 9 7 5 4 3" xfId="29092"/>
    <cellStyle name="Comma 9 7 5 4 4" xfId="50132"/>
    <cellStyle name="Comma 9 7 5 5" xfId="11768"/>
    <cellStyle name="Comma 9 7 5 5 2" xfId="42728"/>
    <cellStyle name="Comma 9 7 5 6" xfId="21688"/>
    <cellStyle name="Comma 9 7 5 7" xfId="31389"/>
    <cellStyle name="Comma 9 7 5 8" xfId="36855"/>
    <cellStyle name="Comma 9 7 6" xfId="2659"/>
    <cellStyle name="Comma 9 7 6 2" xfId="5127"/>
    <cellStyle name="Comma 9 7 6 2 2" xfId="15009"/>
    <cellStyle name="Comma 9 7 6 2 2 2" xfId="45969"/>
    <cellStyle name="Comma 9 7 6 2 3" xfId="24929"/>
    <cellStyle name="Comma 9 7 6 2 4" xfId="35343"/>
    <cellStyle name="Comma 9 7 6 2 5" xfId="40807"/>
    <cellStyle name="Comma 9 7 6 3" xfId="7593"/>
    <cellStyle name="Comma 9 7 6 3 2" xfId="17475"/>
    <cellStyle name="Comma 9 7 6 3 3" xfId="27395"/>
    <cellStyle name="Comma 9 7 6 3 4" xfId="48435"/>
    <cellStyle name="Comma 9 7 6 4" xfId="10063"/>
    <cellStyle name="Comma 9 7 6 4 2" xfId="19945"/>
    <cellStyle name="Comma 9 7 6 4 3" xfId="29865"/>
    <cellStyle name="Comma 9 7 6 4 4" xfId="50905"/>
    <cellStyle name="Comma 9 7 6 5" xfId="12541"/>
    <cellStyle name="Comma 9 7 6 5 2" xfId="43501"/>
    <cellStyle name="Comma 9 7 6 6" xfId="22461"/>
    <cellStyle name="Comma 9 7 6 7" xfId="32389"/>
    <cellStyle name="Comma 9 7 6 8" xfId="37855"/>
    <cellStyle name="Comma 9 7 7" xfId="3170"/>
    <cellStyle name="Comma 9 7 7 2" xfId="13052"/>
    <cellStyle name="Comma 9 7 7 2 2" xfId="44012"/>
    <cellStyle name="Comma 9 7 7 3" xfId="22972"/>
    <cellStyle name="Comma 9 7 7 4" xfId="33425"/>
    <cellStyle name="Comma 9 7 7 5" xfId="38891"/>
    <cellStyle name="Comma 9 7 8" xfId="5677"/>
    <cellStyle name="Comma 9 7 8 2" xfId="15559"/>
    <cellStyle name="Comma 9 7 8 3" xfId="25479"/>
    <cellStyle name="Comma 9 7 8 4" xfId="46519"/>
    <cellStyle name="Comma 9 7 9" xfId="8147"/>
    <cellStyle name="Comma 9 7 9 2" xfId="18029"/>
    <cellStyle name="Comma 9 7 9 3" xfId="27949"/>
    <cellStyle name="Comma 9 7 9 4" xfId="48989"/>
    <cellStyle name="Comma 9 8" xfId="102"/>
    <cellStyle name="Comma 9 8 10" xfId="35890"/>
    <cellStyle name="Comma 9 8 2" xfId="1391"/>
    <cellStyle name="Comma 9 8 2 2" xfId="4154"/>
    <cellStyle name="Comma 9 8 2 2 2" xfId="14036"/>
    <cellStyle name="Comma 9 8 2 2 2 2" xfId="44996"/>
    <cellStyle name="Comma 9 8 2 2 3" xfId="23956"/>
    <cellStyle name="Comma 9 8 2 2 4" xfId="34369"/>
    <cellStyle name="Comma 9 8 2 2 5" xfId="39834"/>
    <cellStyle name="Comma 9 8 2 3" xfId="6620"/>
    <cellStyle name="Comma 9 8 2 3 2" xfId="16502"/>
    <cellStyle name="Comma 9 8 2 3 3" xfId="26422"/>
    <cellStyle name="Comma 9 8 2 3 4" xfId="47462"/>
    <cellStyle name="Comma 9 8 2 4" xfId="9090"/>
    <cellStyle name="Comma 9 8 2 4 2" xfId="18972"/>
    <cellStyle name="Comma 9 8 2 4 3" xfId="28892"/>
    <cellStyle name="Comma 9 8 2 4 4" xfId="49932"/>
    <cellStyle name="Comma 9 8 2 5" xfId="11568"/>
    <cellStyle name="Comma 9 8 2 5 2" xfId="42528"/>
    <cellStyle name="Comma 9 8 2 6" xfId="21488"/>
    <cellStyle name="Comma 9 8 2 7" xfId="31426"/>
    <cellStyle name="Comma 9 8 2 8" xfId="36892"/>
    <cellStyle name="Comma 9 8 3" xfId="2459"/>
    <cellStyle name="Comma 9 8 3 2" xfId="4927"/>
    <cellStyle name="Comma 9 8 3 2 2" xfId="14809"/>
    <cellStyle name="Comma 9 8 3 2 2 2" xfId="45769"/>
    <cellStyle name="Comma 9 8 3 2 3" xfId="24729"/>
    <cellStyle name="Comma 9 8 3 2 4" xfId="35143"/>
    <cellStyle name="Comma 9 8 3 2 5" xfId="40607"/>
    <cellStyle name="Comma 9 8 3 3" xfId="7393"/>
    <cellStyle name="Comma 9 8 3 3 2" xfId="17275"/>
    <cellStyle name="Comma 9 8 3 3 3" xfId="27195"/>
    <cellStyle name="Comma 9 8 3 3 4" xfId="48235"/>
    <cellStyle name="Comma 9 8 3 4" xfId="9863"/>
    <cellStyle name="Comma 9 8 3 4 2" xfId="19745"/>
    <cellStyle name="Comma 9 8 3 4 3" xfId="29665"/>
    <cellStyle name="Comma 9 8 3 4 4" xfId="50705"/>
    <cellStyle name="Comma 9 8 3 5" xfId="12341"/>
    <cellStyle name="Comma 9 8 3 5 2" xfId="43301"/>
    <cellStyle name="Comma 9 8 3 6" xfId="22261"/>
    <cellStyle name="Comma 9 8 3 7" xfId="32426"/>
    <cellStyle name="Comma 9 8 3 8" xfId="37892"/>
    <cellStyle name="Comma 9 8 4" xfId="3207"/>
    <cellStyle name="Comma 9 8 4 2" xfId="13089"/>
    <cellStyle name="Comma 9 8 4 2 2" xfId="44049"/>
    <cellStyle name="Comma 9 8 4 3" xfId="23009"/>
    <cellStyle name="Comma 9 8 4 4" xfId="33225"/>
    <cellStyle name="Comma 9 8 4 5" xfId="38691"/>
    <cellStyle name="Comma 9 8 5" xfId="5477"/>
    <cellStyle name="Comma 9 8 5 2" xfId="15359"/>
    <cellStyle name="Comma 9 8 5 3" xfId="25279"/>
    <cellStyle name="Comma 9 8 5 4" xfId="46319"/>
    <cellStyle name="Comma 9 8 6" xfId="7947"/>
    <cellStyle name="Comma 9 8 6 2" xfId="17829"/>
    <cellStyle name="Comma 9 8 6 3" xfId="27749"/>
    <cellStyle name="Comma 9 8 6 4" xfId="48789"/>
    <cellStyle name="Comma 9 8 7" xfId="10425"/>
    <cellStyle name="Comma 9 8 7 2" xfId="41385"/>
    <cellStyle name="Comma 9 8 8" xfId="20345"/>
    <cellStyle name="Comma 9 8 9" xfId="30424"/>
    <cellStyle name="Comma 9 9" xfId="359"/>
    <cellStyle name="Comma 9 9 10" xfId="35928"/>
    <cellStyle name="Comma 9 9 2" xfId="1628"/>
    <cellStyle name="Comma 9 9 2 2" xfId="4391"/>
    <cellStyle name="Comma 9 9 2 2 2" xfId="14273"/>
    <cellStyle name="Comma 9 9 2 2 2 2" xfId="45233"/>
    <cellStyle name="Comma 9 9 2 2 3" xfId="24193"/>
    <cellStyle name="Comma 9 9 2 2 4" xfId="34606"/>
    <cellStyle name="Comma 9 9 2 2 5" xfId="40071"/>
    <cellStyle name="Comma 9 9 2 3" xfId="6857"/>
    <cellStyle name="Comma 9 9 2 3 2" xfId="16739"/>
    <cellStyle name="Comma 9 9 2 3 3" xfId="26659"/>
    <cellStyle name="Comma 9 9 2 3 4" xfId="47699"/>
    <cellStyle name="Comma 9 9 2 4" xfId="9327"/>
    <cellStyle name="Comma 9 9 2 4 2" xfId="19209"/>
    <cellStyle name="Comma 9 9 2 4 3" xfId="29129"/>
    <cellStyle name="Comma 9 9 2 4 4" xfId="50169"/>
    <cellStyle name="Comma 9 9 2 5" xfId="11805"/>
    <cellStyle name="Comma 9 9 2 5 2" xfId="42765"/>
    <cellStyle name="Comma 9 9 2 6" xfId="21725"/>
    <cellStyle name="Comma 9 9 2 7" xfId="31464"/>
    <cellStyle name="Comma 9 9 2 8" xfId="36930"/>
    <cellStyle name="Comma 9 9 3" xfId="2696"/>
    <cellStyle name="Comma 9 9 3 2" xfId="5164"/>
    <cellStyle name="Comma 9 9 3 2 2" xfId="15046"/>
    <cellStyle name="Comma 9 9 3 2 2 2" xfId="46006"/>
    <cellStyle name="Comma 9 9 3 2 3" xfId="24966"/>
    <cellStyle name="Comma 9 9 3 2 4" xfId="35380"/>
    <cellStyle name="Comma 9 9 3 2 5" xfId="40844"/>
    <cellStyle name="Comma 9 9 3 3" xfId="7630"/>
    <cellStyle name="Comma 9 9 3 3 2" xfId="17512"/>
    <cellStyle name="Comma 9 9 3 3 3" xfId="27432"/>
    <cellStyle name="Comma 9 9 3 3 4" xfId="48472"/>
    <cellStyle name="Comma 9 9 3 4" xfId="10100"/>
    <cellStyle name="Comma 9 9 3 4 2" xfId="19982"/>
    <cellStyle name="Comma 9 9 3 4 3" xfId="29902"/>
    <cellStyle name="Comma 9 9 3 4 4" xfId="50942"/>
    <cellStyle name="Comma 9 9 3 5" xfId="12578"/>
    <cellStyle name="Comma 9 9 3 5 2" xfId="43538"/>
    <cellStyle name="Comma 9 9 3 6" xfId="22498"/>
    <cellStyle name="Comma 9 9 3 7" xfId="32464"/>
    <cellStyle name="Comma 9 9 3 8" xfId="37930"/>
    <cellStyle name="Comma 9 9 4" xfId="3245"/>
    <cellStyle name="Comma 9 9 4 2" xfId="13127"/>
    <cellStyle name="Comma 9 9 4 2 2" xfId="44087"/>
    <cellStyle name="Comma 9 9 4 3" xfId="23047"/>
    <cellStyle name="Comma 9 9 4 4" xfId="33462"/>
    <cellStyle name="Comma 9 9 4 5" xfId="38928"/>
    <cellStyle name="Comma 9 9 5" xfId="5714"/>
    <cellStyle name="Comma 9 9 5 2" xfId="15596"/>
    <cellStyle name="Comma 9 9 5 3" xfId="25516"/>
    <cellStyle name="Comma 9 9 5 4" xfId="46556"/>
    <cellStyle name="Comma 9 9 6" xfId="8184"/>
    <cellStyle name="Comma 9 9 6 2" xfId="18066"/>
    <cellStyle name="Comma 9 9 6 3" xfId="27986"/>
    <cellStyle name="Comma 9 9 6 4" xfId="49026"/>
    <cellStyle name="Comma 9 9 7" xfId="10662"/>
    <cellStyle name="Comma 9 9 7 2" xfId="41622"/>
    <cellStyle name="Comma 9 9 8" xfId="20582"/>
    <cellStyle name="Comma 9 9 9" xfId="30462"/>
    <cellStyle name="Currency" xfId="2" builtinId="4"/>
    <cellStyle name="Currency 10" xfId="20274"/>
    <cellStyle name="Currency 11" xfId="2083"/>
    <cellStyle name="Currency 13" xfId="2087"/>
    <cellStyle name="Currency 14" xfId="2088"/>
    <cellStyle name="Currency 2" xfId="10"/>
    <cellStyle name="Currency 2 10" xfId="2135"/>
    <cellStyle name="Currency 2 11" xfId="2136"/>
    <cellStyle name="Currency 2 12" xfId="2137"/>
    <cellStyle name="Currency 2 13" xfId="2138"/>
    <cellStyle name="Currency 2 14" xfId="2139"/>
    <cellStyle name="Currency 2 15" xfId="2140"/>
    <cellStyle name="Currency 2 16" xfId="2141"/>
    <cellStyle name="Currency 2 17" xfId="2142"/>
    <cellStyle name="Currency 2 18" xfId="2143"/>
    <cellStyle name="Currency 2 19" xfId="2144"/>
    <cellStyle name="Currency 2 2" xfId="37"/>
    <cellStyle name="Currency 2 2 2" xfId="162"/>
    <cellStyle name="Currency 2 2 3" xfId="104"/>
    <cellStyle name="Currency 2 2 4" xfId="639"/>
    <cellStyle name="Currency 2 20" xfId="2145"/>
    <cellStyle name="Currency 2 21" xfId="2146"/>
    <cellStyle name="Currency 2 22" xfId="2147"/>
    <cellStyle name="Currency 2 23" xfId="2148"/>
    <cellStyle name="Currency 2 24" xfId="2149"/>
    <cellStyle name="Currency 2 25" xfId="2150"/>
    <cellStyle name="Currency 2 26" xfId="2151"/>
    <cellStyle name="Currency 2 27" xfId="2152"/>
    <cellStyle name="Currency 2 28" xfId="2153"/>
    <cellStyle name="Currency 2 29" xfId="2154"/>
    <cellStyle name="Currency 2 3" xfId="60"/>
    <cellStyle name="Currency 2 3 2" xfId="2155"/>
    <cellStyle name="Currency 2 30" xfId="2156"/>
    <cellStyle name="Currency 2 31" xfId="2157"/>
    <cellStyle name="Currency 2 32" xfId="2158"/>
    <cellStyle name="Currency 2 33" xfId="2159"/>
    <cellStyle name="Currency 2 34" xfId="2160"/>
    <cellStyle name="Currency 2 35" xfId="2161"/>
    <cellStyle name="Currency 2 36" xfId="2162"/>
    <cellStyle name="Currency 2 37" xfId="2163"/>
    <cellStyle name="Currency 2 4" xfId="519"/>
    <cellStyle name="Currency 2 5" xfId="2164"/>
    <cellStyle name="Currency 2 6" xfId="2165"/>
    <cellStyle name="Currency 2 7" xfId="2166"/>
    <cellStyle name="Currency 2 8" xfId="2167"/>
    <cellStyle name="Currency 2 9" xfId="2168"/>
    <cellStyle name="Currency 3" xfId="16"/>
    <cellStyle name="Currency 3 2" xfId="644"/>
    <cellStyle name="Currency 4" xfId="34"/>
    <cellStyle name="Currency 4 10" xfId="395"/>
    <cellStyle name="Currency 4 10 10" xfId="36163"/>
    <cellStyle name="Currency 4 10 2" xfId="1664"/>
    <cellStyle name="Currency 4 10 2 2" xfId="4427"/>
    <cellStyle name="Currency 4 10 2 2 2" xfId="14309"/>
    <cellStyle name="Currency 4 10 2 2 2 2" xfId="45269"/>
    <cellStyle name="Currency 4 10 2 2 3" xfId="24229"/>
    <cellStyle name="Currency 4 10 2 2 4" xfId="34642"/>
    <cellStyle name="Currency 4 10 2 2 5" xfId="40107"/>
    <cellStyle name="Currency 4 10 2 3" xfId="6893"/>
    <cellStyle name="Currency 4 10 2 3 2" xfId="16775"/>
    <cellStyle name="Currency 4 10 2 3 3" xfId="26695"/>
    <cellStyle name="Currency 4 10 2 3 4" xfId="47735"/>
    <cellStyle name="Currency 4 10 2 4" xfId="9363"/>
    <cellStyle name="Currency 4 10 2 4 2" xfId="19245"/>
    <cellStyle name="Currency 4 10 2 4 3" xfId="29165"/>
    <cellStyle name="Currency 4 10 2 4 4" xfId="50205"/>
    <cellStyle name="Currency 4 10 2 5" xfId="11841"/>
    <cellStyle name="Currency 4 10 2 5 2" xfId="42801"/>
    <cellStyle name="Currency 4 10 2 6" xfId="21761"/>
    <cellStyle name="Currency 4 10 2 7" xfId="31699"/>
    <cellStyle name="Currency 4 10 2 8" xfId="37165"/>
    <cellStyle name="Currency 4 10 3" xfId="2732"/>
    <cellStyle name="Currency 4 10 3 2" xfId="5200"/>
    <cellStyle name="Currency 4 10 3 2 2" xfId="15082"/>
    <cellStyle name="Currency 4 10 3 2 2 2" xfId="46042"/>
    <cellStyle name="Currency 4 10 3 2 3" xfId="25002"/>
    <cellStyle name="Currency 4 10 3 2 4" xfId="35416"/>
    <cellStyle name="Currency 4 10 3 2 5" xfId="40880"/>
    <cellStyle name="Currency 4 10 3 3" xfId="7666"/>
    <cellStyle name="Currency 4 10 3 3 2" xfId="17548"/>
    <cellStyle name="Currency 4 10 3 3 3" xfId="27468"/>
    <cellStyle name="Currency 4 10 3 3 4" xfId="48508"/>
    <cellStyle name="Currency 4 10 3 4" xfId="10136"/>
    <cellStyle name="Currency 4 10 3 4 2" xfId="20018"/>
    <cellStyle name="Currency 4 10 3 4 3" xfId="29938"/>
    <cellStyle name="Currency 4 10 3 4 4" xfId="50978"/>
    <cellStyle name="Currency 4 10 3 5" xfId="12614"/>
    <cellStyle name="Currency 4 10 3 5 2" xfId="43574"/>
    <cellStyle name="Currency 4 10 3 6" xfId="22534"/>
    <cellStyle name="Currency 4 10 3 7" xfId="32699"/>
    <cellStyle name="Currency 4 10 3 8" xfId="38165"/>
    <cellStyle name="Currency 4 10 4" xfId="3480"/>
    <cellStyle name="Currency 4 10 4 2" xfId="13362"/>
    <cellStyle name="Currency 4 10 4 2 2" xfId="44322"/>
    <cellStyle name="Currency 4 10 4 3" xfId="23282"/>
    <cellStyle name="Currency 4 10 4 4" xfId="33498"/>
    <cellStyle name="Currency 4 10 4 5" xfId="38964"/>
    <cellStyle name="Currency 4 10 5" xfId="5750"/>
    <cellStyle name="Currency 4 10 5 2" xfId="15632"/>
    <cellStyle name="Currency 4 10 5 3" xfId="25552"/>
    <cellStyle name="Currency 4 10 5 4" xfId="46592"/>
    <cellStyle name="Currency 4 10 6" xfId="8220"/>
    <cellStyle name="Currency 4 10 6 2" xfId="18102"/>
    <cellStyle name="Currency 4 10 6 3" xfId="28022"/>
    <cellStyle name="Currency 4 10 6 4" xfId="49062"/>
    <cellStyle name="Currency 4 10 7" xfId="10698"/>
    <cellStyle name="Currency 4 10 7 2" xfId="41658"/>
    <cellStyle name="Currency 4 10 8" xfId="20618"/>
    <cellStyle name="Currency 4 10 9" xfId="30697"/>
    <cellStyle name="Currency 4 11" xfId="432"/>
    <cellStyle name="Currency 4 11 10" xfId="36405"/>
    <cellStyle name="Currency 4 11 2" xfId="1701"/>
    <cellStyle name="Currency 4 11 2 2" xfId="4464"/>
    <cellStyle name="Currency 4 11 2 2 2" xfId="14346"/>
    <cellStyle name="Currency 4 11 2 2 2 2" xfId="45306"/>
    <cellStyle name="Currency 4 11 2 2 3" xfId="24266"/>
    <cellStyle name="Currency 4 11 2 2 4" xfId="34679"/>
    <cellStyle name="Currency 4 11 2 2 5" xfId="40144"/>
    <cellStyle name="Currency 4 11 2 3" xfId="6930"/>
    <cellStyle name="Currency 4 11 2 3 2" xfId="16812"/>
    <cellStyle name="Currency 4 11 2 3 3" xfId="26732"/>
    <cellStyle name="Currency 4 11 2 3 4" xfId="47772"/>
    <cellStyle name="Currency 4 11 2 4" xfId="9400"/>
    <cellStyle name="Currency 4 11 2 4 2" xfId="19282"/>
    <cellStyle name="Currency 4 11 2 4 3" xfId="29202"/>
    <cellStyle name="Currency 4 11 2 4 4" xfId="50242"/>
    <cellStyle name="Currency 4 11 2 5" xfId="11878"/>
    <cellStyle name="Currency 4 11 2 5 2" xfId="42838"/>
    <cellStyle name="Currency 4 11 2 6" xfId="21798"/>
    <cellStyle name="Currency 4 11 2 7" xfId="31941"/>
    <cellStyle name="Currency 4 11 2 8" xfId="37407"/>
    <cellStyle name="Currency 4 11 3" xfId="2769"/>
    <cellStyle name="Currency 4 11 3 2" xfId="5237"/>
    <cellStyle name="Currency 4 11 3 2 2" xfId="15119"/>
    <cellStyle name="Currency 4 11 3 2 2 2" xfId="46079"/>
    <cellStyle name="Currency 4 11 3 2 3" xfId="25039"/>
    <cellStyle name="Currency 4 11 3 2 4" xfId="35453"/>
    <cellStyle name="Currency 4 11 3 2 5" xfId="40917"/>
    <cellStyle name="Currency 4 11 3 3" xfId="7703"/>
    <cellStyle name="Currency 4 11 3 3 2" xfId="17585"/>
    <cellStyle name="Currency 4 11 3 3 3" xfId="27505"/>
    <cellStyle name="Currency 4 11 3 3 4" xfId="48545"/>
    <cellStyle name="Currency 4 11 3 4" xfId="10173"/>
    <cellStyle name="Currency 4 11 3 4 2" xfId="20055"/>
    <cellStyle name="Currency 4 11 3 4 3" xfId="29975"/>
    <cellStyle name="Currency 4 11 3 4 4" xfId="51015"/>
    <cellStyle name="Currency 4 11 3 5" xfId="12651"/>
    <cellStyle name="Currency 4 11 3 5 2" xfId="43611"/>
    <cellStyle name="Currency 4 11 3 6" xfId="22571"/>
    <cellStyle name="Currency 4 11 3 7" xfId="32941"/>
    <cellStyle name="Currency 4 11 3 8" xfId="38407"/>
    <cellStyle name="Currency 4 11 4" xfId="3722"/>
    <cellStyle name="Currency 4 11 4 2" xfId="13604"/>
    <cellStyle name="Currency 4 11 4 2 2" xfId="44564"/>
    <cellStyle name="Currency 4 11 4 3" xfId="23524"/>
    <cellStyle name="Currency 4 11 4 4" xfId="33535"/>
    <cellStyle name="Currency 4 11 4 5" xfId="39001"/>
    <cellStyle name="Currency 4 11 5" xfId="5787"/>
    <cellStyle name="Currency 4 11 5 2" xfId="15669"/>
    <cellStyle name="Currency 4 11 5 3" xfId="25589"/>
    <cellStyle name="Currency 4 11 5 4" xfId="46629"/>
    <cellStyle name="Currency 4 11 6" xfId="8257"/>
    <cellStyle name="Currency 4 11 6 2" xfId="18139"/>
    <cellStyle name="Currency 4 11 6 3" xfId="28059"/>
    <cellStyle name="Currency 4 11 6 4" xfId="49099"/>
    <cellStyle name="Currency 4 11 7" xfId="10735"/>
    <cellStyle name="Currency 4 11 7 2" xfId="41695"/>
    <cellStyle name="Currency 4 11 8" xfId="20655"/>
    <cellStyle name="Currency 4 11 9" xfId="30939"/>
    <cellStyle name="Currency 4 12" xfId="469"/>
    <cellStyle name="Currency 4 12 10" xfId="36654"/>
    <cellStyle name="Currency 4 12 2" xfId="1738"/>
    <cellStyle name="Currency 4 12 2 2" xfId="4501"/>
    <cellStyle name="Currency 4 12 2 2 2" xfId="14383"/>
    <cellStyle name="Currency 4 12 2 2 3" xfId="24303"/>
    <cellStyle name="Currency 4 12 2 2 4" xfId="45343"/>
    <cellStyle name="Currency 4 12 2 3" xfId="6967"/>
    <cellStyle name="Currency 4 12 2 3 2" xfId="16849"/>
    <cellStyle name="Currency 4 12 2 3 3" xfId="26769"/>
    <cellStyle name="Currency 4 12 2 3 4" xfId="47809"/>
    <cellStyle name="Currency 4 12 2 4" xfId="9437"/>
    <cellStyle name="Currency 4 12 2 4 2" xfId="19319"/>
    <cellStyle name="Currency 4 12 2 4 3" xfId="29239"/>
    <cellStyle name="Currency 4 12 2 4 4" xfId="50279"/>
    <cellStyle name="Currency 4 12 2 5" xfId="11915"/>
    <cellStyle name="Currency 4 12 2 5 2" xfId="42875"/>
    <cellStyle name="Currency 4 12 2 6" xfId="21835"/>
    <cellStyle name="Currency 4 12 2 7" xfId="34716"/>
    <cellStyle name="Currency 4 12 2 8" xfId="40181"/>
    <cellStyle name="Currency 4 12 3" xfId="2806"/>
    <cellStyle name="Currency 4 12 3 2" xfId="5274"/>
    <cellStyle name="Currency 4 12 3 2 2" xfId="15156"/>
    <cellStyle name="Currency 4 12 3 2 3" xfId="25076"/>
    <cellStyle name="Currency 4 12 3 2 4" xfId="46116"/>
    <cellStyle name="Currency 4 12 3 3" xfId="7740"/>
    <cellStyle name="Currency 4 12 3 3 2" xfId="17622"/>
    <cellStyle name="Currency 4 12 3 3 3" xfId="27542"/>
    <cellStyle name="Currency 4 12 3 3 4" xfId="48582"/>
    <cellStyle name="Currency 4 12 3 4" xfId="10210"/>
    <cellStyle name="Currency 4 12 3 4 2" xfId="20092"/>
    <cellStyle name="Currency 4 12 3 4 3" xfId="30012"/>
    <cellStyle name="Currency 4 12 3 4 4" xfId="51052"/>
    <cellStyle name="Currency 4 12 3 5" xfId="12688"/>
    <cellStyle name="Currency 4 12 3 5 2" xfId="43648"/>
    <cellStyle name="Currency 4 12 3 6" xfId="22608"/>
    <cellStyle name="Currency 4 12 3 7" xfId="35490"/>
    <cellStyle name="Currency 4 12 3 8" xfId="40954"/>
    <cellStyle name="Currency 4 12 4" xfId="4058"/>
    <cellStyle name="Currency 4 12 4 2" xfId="13940"/>
    <cellStyle name="Currency 4 12 4 2 2" xfId="44900"/>
    <cellStyle name="Currency 4 12 4 3" xfId="23860"/>
    <cellStyle name="Currency 4 12 4 4" xfId="33572"/>
    <cellStyle name="Currency 4 12 4 5" xfId="39038"/>
    <cellStyle name="Currency 4 12 5" xfId="5824"/>
    <cellStyle name="Currency 4 12 5 2" xfId="15706"/>
    <cellStyle name="Currency 4 12 5 3" xfId="25626"/>
    <cellStyle name="Currency 4 12 5 4" xfId="46666"/>
    <cellStyle name="Currency 4 12 6" xfId="8294"/>
    <cellStyle name="Currency 4 12 6 2" xfId="18176"/>
    <cellStyle name="Currency 4 12 6 3" xfId="28096"/>
    <cellStyle name="Currency 4 12 6 4" xfId="49136"/>
    <cellStyle name="Currency 4 12 7" xfId="10772"/>
    <cellStyle name="Currency 4 12 7 2" xfId="41732"/>
    <cellStyle name="Currency 4 12 8" xfId="20692"/>
    <cellStyle name="Currency 4 12 9" xfId="31188"/>
    <cellStyle name="Currency 4 13" xfId="527"/>
    <cellStyle name="Currency 4 13 10" xfId="37654"/>
    <cellStyle name="Currency 4 13 2" xfId="1781"/>
    <cellStyle name="Currency 4 13 2 2" xfId="4544"/>
    <cellStyle name="Currency 4 13 2 2 2" xfId="14426"/>
    <cellStyle name="Currency 4 13 2 2 3" xfId="24346"/>
    <cellStyle name="Currency 4 13 2 2 4" xfId="45386"/>
    <cellStyle name="Currency 4 13 2 3" xfId="7010"/>
    <cellStyle name="Currency 4 13 2 3 2" xfId="16892"/>
    <cellStyle name="Currency 4 13 2 3 3" xfId="26812"/>
    <cellStyle name="Currency 4 13 2 3 4" xfId="47852"/>
    <cellStyle name="Currency 4 13 2 4" xfId="9480"/>
    <cellStyle name="Currency 4 13 2 4 2" xfId="19362"/>
    <cellStyle name="Currency 4 13 2 4 3" xfId="29282"/>
    <cellStyle name="Currency 4 13 2 4 4" xfId="50322"/>
    <cellStyle name="Currency 4 13 2 5" xfId="11958"/>
    <cellStyle name="Currency 4 13 2 5 2" xfId="42918"/>
    <cellStyle name="Currency 4 13 2 6" xfId="21878"/>
    <cellStyle name="Currency 4 13 2 7" xfId="34759"/>
    <cellStyle name="Currency 4 13 2 8" xfId="40224"/>
    <cellStyle name="Currency 4 13 3" xfId="2849"/>
    <cellStyle name="Currency 4 13 3 2" xfId="5317"/>
    <cellStyle name="Currency 4 13 3 2 2" xfId="15199"/>
    <cellStyle name="Currency 4 13 3 2 3" xfId="25119"/>
    <cellStyle name="Currency 4 13 3 2 4" xfId="46159"/>
    <cellStyle name="Currency 4 13 3 3" xfId="7783"/>
    <cellStyle name="Currency 4 13 3 3 2" xfId="17665"/>
    <cellStyle name="Currency 4 13 3 3 3" xfId="27585"/>
    <cellStyle name="Currency 4 13 3 3 4" xfId="48625"/>
    <cellStyle name="Currency 4 13 3 4" xfId="10253"/>
    <cellStyle name="Currency 4 13 3 4 2" xfId="20135"/>
    <cellStyle name="Currency 4 13 3 4 3" xfId="30055"/>
    <cellStyle name="Currency 4 13 3 4 4" xfId="51095"/>
    <cellStyle name="Currency 4 13 3 5" xfId="12731"/>
    <cellStyle name="Currency 4 13 3 5 2" xfId="43691"/>
    <cellStyle name="Currency 4 13 3 6" xfId="22651"/>
    <cellStyle name="Currency 4 13 3 7" xfId="35533"/>
    <cellStyle name="Currency 4 13 3 8" xfId="40997"/>
    <cellStyle name="Currency 4 13 4" xfId="3986"/>
    <cellStyle name="Currency 4 13 4 2" xfId="13868"/>
    <cellStyle name="Currency 4 13 4 2 2" xfId="44828"/>
    <cellStyle name="Currency 4 13 4 3" xfId="23788"/>
    <cellStyle name="Currency 4 13 4 4" xfId="33616"/>
    <cellStyle name="Currency 4 13 4 5" xfId="39081"/>
    <cellStyle name="Currency 4 13 5" xfId="5867"/>
    <cellStyle name="Currency 4 13 5 2" xfId="15749"/>
    <cellStyle name="Currency 4 13 5 3" xfId="25669"/>
    <cellStyle name="Currency 4 13 5 4" xfId="46709"/>
    <cellStyle name="Currency 4 13 6" xfId="8337"/>
    <cellStyle name="Currency 4 13 6 2" xfId="18219"/>
    <cellStyle name="Currency 4 13 6 3" xfId="28139"/>
    <cellStyle name="Currency 4 13 6 4" xfId="49179"/>
    <cellStyle name="Currency 4 13 7" xfId="10815"/>
    <cellStyle name="Currency 4 13 7 2" xfId="41775"/>
    <cellStyle name="Currency 4 13 8" xfId="20735"/>
    <cellStyle name="Currency 4 13 9" xfId="32188"/>
    <cellStyle name="Currency 4 14" xfId="711"/>
    <cellStyle name="Currency 4 14 10" xfId="39154"/>
    <cellStyle name="Currency 4 14 2" xfId="1854"/>
    <cellStyle name="Currency 4 14 2 2" xfId="4617"/>
    <cellStyle name="Currency 4 14 2 2 2" xfId="14499"/>
    <cellStyle name="Currency 4 14 2 2 3" xfId="24419"/>
    <cellStyle name="Currency 4 14 2 2 4" xfId="45459"/>
    <cellStyle name="Currency 4 14 2 3" xfId="7083"/>
    <cellStyle name="Currency 4 14 2 3 2" xfId="16965"/>
    <cellStyle name="Currency 4 14 2 3 3" xfId="26885"/>
    <cellStyle name="Currency 4 14 2 3 4" xfId="47925"/>
    <cellStyle name="Currency 4 14 2 4" xfId="9553"/>
    <cellStyle name="Currency 4 14 2 4 2" xfId="19435"/>
    <cellStyle name="Currency 4 14 2 4 3" xfId="29355"/>
    <cellStyle name="Currency 4 14 2 4 4" xfId="50395"/>
    <cellStyle name="Currency 4 14 2 5" xfId="12031"/>
    <cellStyle name="Currency 4 14 2 5 2" xfId="42991"/>
    <cellStyle name="Currency 4 14 2 6" xfId="21951"/>
    <cellStyle name="Currency 4 14 2 7" xfId="34832"/>
    <cellStyle name="Currency 4 14 2 8" xfId="40297"/>
    <cellStyle name="Currency 4 14 3" xfId="2922"/>
    <cellStyle name="Currency 4 14 3 2" xfId="5390"/>
    <cellStyle name="Currency 4 14 3 2 2" xfId="15272"/>
    <cellStyle name="Currency 4 14 3 2 3" xfId="25192"/>
    <cellStyle name="Currency 4 14 3 2 4" xfId="46232"/>
    <cellStyle name="Currency 4 14 3 3" xfId="7856"/>
    <cellStyle name="Currency 4 14 3 3 2" xfId="17738"/>
    <cellStyle name="Currency 4 14 3 3 3" xfId="27658"/>
    <cellStyle name="Currency 4 14 3 3 4" xfId="48698"/>
    <cellStyle name="Currency 4 14 3 4" xfId="10326"/>
    <cellStyle name="Currency 4 14 3 4 2" xfId="20208"/>
    <cellStyle name="Currency 4 14 3 4 3" xfId="30128"/>
    <cellStyle name="Currency 4 14 3 4 4" xfId="51168"/>
    <cellStyle name="Currency 4 14 3 5" xfId="12804"/>
    <cellStyle name="Currency 4 14 3 5 2" xfId="43764"/>
    <cellStyle name="Currency 4 14 3 6" xfId="22724"/>
    <cellStyle name="Currency 4 14 3 7" xfId="35606"/>
    <cellStyle name="Currency 4 14 3 8" xfId="41070"/>
    <cellStyle name="Currency 4 14 4" xfId="3978"/>
    <cellStyle name="Currency 4 14 4 2" xfId="13860"/>
    <cellStyle name="Currency 4 14 4 3" xfId="23780"/>
    <cellStyle name="Currency 4 14 4 4" xfId="44820"/>
    <cellStyle name="Currency 4 14 5" xfId="5940"/>
    <cellStyle name="Currency 4 14 5 2" xfId="15822"/>
    <cellStyle name="Currency 4 14 5 3" xfId="25742"/>
    <cellStyle name="Currency 4 14 5 4" xfId="46782"/>
    <cellStyle name="Currency 4 14 6" xfId="8410"/>
    <cellStyle name="Currency 4 14 6 2" xfId="18292"/>
    <cellStyle name="Currency 4 14 6 3" xfId="28212"/>
    <cellStyle name="Currency 4 14 6 4" xfId="49252"/>
    <cellStyle name="Currency 4 14 7" xfId="10888"/>
    <cellStyle name="Currency 4 14 7 2" xfId="41848"/>
    <cellStyle name="Currency 4 14 8" xfId="20808"/>
    <cellStyle name="Currency 4 14 9" xfId="33689"/>
    <cellStyle name="Currency 4 15" xfId="1350"/>
    <cellStyle name="Currency 4 15 2" xfId="4113"/>
    <cellStyle name="Currency 4 15 2 2" xfId="13995"/>
    <cellStyle name="Currency 4 15 2 3" xfId="23915"/>
    <cellStyle name="Currency 4 15 2 4" xfId="44955"/>
    <cellStyle name="Currency 4 15 3" xfId="6579"/>
    <cellStyle name="Currency 4 15 3 2" xfId="16461"/>
    <cellStyle name="Currency 4 15 3 3" xfId="26381"/>
    <cellStyle name="Currency 4 15 3 4" xfId="47421"/>
    <cellStyle name="Currency 4 15 4" xfId="9049"/>
    <cellStyle name="Currency 4 15 4 2" xfId="18931"/>
    <cellStyle name="Currency 4 15 4 3" xfId="28851"/>
    <cellStyle name="Currency 4 15 4 4" xfId="49891"/>
    <cellStyle name="Currency 4 15 5" xfId="11527"/>
    <cellStyle name="Currency 4 15 5 2" xfId="42487"/>
    <cellStyle name="Currency 4 15 6" xfId="21447"/>
    <cellStyle name="Currency 4 15 7" xfId="34328"/>
    <cellStyle name="Currency 4 15 8" xfId="39793"/>
    <cellStyle name="Currency 4 16" xfId="1888"/>
    <cellStyle name="Currency 4 16 2" xfId="4651"/>
    <cellStyle name="Currency 4 16 2 2" xfId="14533"/>
    <cellStyle name="Currency 4 16 2 3" xfId="24453"/>
    <cellStyle name="Currency 4 16 2 4" xfId="45493"/>
    <cellStyle name="Currency 4 16 3" xfId="7117"/>
    <cellStyle name="Currency 4 16 3 2" xfId="16999"/>
    <cellStyle name="Currency 4 16 3 3" xfId="26919"/>
    <cellStyle name="Currency 4 16 3 4" xfId="47959"/>
    <cellStyle name="Currency 4 16 4" xfId="9587"/>
    <cellStyle name="Currency 4 16 4 2" xfId="19469"/>
    <cellStyle name="Currency 4 16 4 3" xfId="29389"/>
    <cellStyle name="Currency 4 16 4 4" xfId="50429"/>
    <cellStyle name="Currency 4 16 5" xfId="12065"/>
    <cellStyle name="Currency 4 16 5 2" xfId="43025"/>
    <cellStyle name="Currency 4 16 6" xfId="21985"/>
    <cellStyle name="Currency 4 16 7" xfId="34866"/>
    <cellStyle name="Currency 4 16 8" xfId="40331"/>
    <cellStyle name="Currency 4 17" xfId="2418"/>
    <cellStyle name="Currency 4 17 2" xfId="4886"/>
    <cellStyle name="Currency 4 17 2 2" xfId="14768"/>
    <cellStyle name="Currency 4 17 2 3" xfId="24688"/>
    <cellStyle name="Currency 4 17 2 4" xfId="45728"/>
    <cellStyle name="Currency 4 17 3" xfId="7352"/>
    <cellStyle name="Currency 4 17 3 2" xfId="17234"/>
    <cellStyle name="Currency 4 17 3 3" xfId="27154"/>
    <cellStyle name="Currency 4 17 3 4" xfId="48194"/>
    <cellStyle name="Currency 4 17 4" xfId="9822"/>
    <cellStyle name="Currency 4 17 4 2" xfId="19704"/>
    <cellStyle name="Currency 4 17 4 3" xfId="29624"/>
    <cellStyle name="Currency 4 17 4 4" xfId="50664"/>
    <cellStyle name="Currency 4 17 5" xfId="12300"/>
    <cellStyle name="Currency 4 17 5 2" xfId="43260"/>
    <cellStyle name="Currency 4 17 6" xfId="22220"/>
    <cellStyle name="Currency 4 17 7" xfId="35102"/>
    <cellStyle name="Currency 4 17 8" xfId="40566"/>
    <cellStyle name="Currency 4 18" xfId="2968"/>
    <cellStyle name="Currency 4 18 2" xfId="12850"/>
    <cellStyle name="Currency 4 18 2 2" xfId="43810"/>
    <cellStyle name="Currency 4 18 3" xfId="22770"/>
    <cellStyle name="Currency 4 18 4" xfId="33184"/>
    <cellStyle name="Currency 4 18 5" xfId="38650"/>
    <cellStyle name="Currency 4 19" xfId="5437"/>
    <cellStyle name="Currency 4 19 2" xfId="15319"/>
    <cellStyle name="Currency 4 19 3" xfId="25239"/>
    <cellStyle name="Currency 4 19 4" xfId="46279"/>
    <cellStyle name="Currency 4 2" xfId="48"/>
    <cellStyle name="Currency 4 2 10" xfId="400"/>
    <cellStyle name="Currency 4 2 10 10" xfId="36168"/>
    <cellStyle name="Currency 4 2 10 2" xfId="1669"/>
    <cellStyle name="Currency 4 2 10 2 2" xfId="4432"/>
    <cellStyle name="Currency 4 2 10 2 2 2" xfId="14314"/>
    <cellStyle name="Currency 4 2 10 2 2 2 2" xfId="45274"/>
    <cellStyle name="Currency 4 2 10 2 2 3" xfId="24234"/>
    <cellStyle name="Currency 4 2 10 2 2 4" xfId="34647"/>
    <cellStyle name="Currency 4 2 10 2 2 5" xfId="40112"/>
    <cellStyle name="Currency 4 2 10 2 3" xfId="6898"/>
    <cellStyle name="Currency 4 2 10 2 3 2" xfId="16780"/>
    <cellStyle name="Currency 4 2 10 2 3 3" xfId="26700"/>
    <cellStyle name="Currency 4 2 10 2 3 4" xfId="47740"/>
    <cellStyle name="Currency 4 2 10 2 4" xfId="9368"/>
    <cellStyle name="Currency 4 2 10 2 4 2" xfId="19250"/>
    <cellStyle name="Currency 4 2 10 2 4 3" xfId="29170"/>
    <cellStyle name="Currency 4 2 10 2 4 4" xfId="50210"/>
    <cellStyle name="Currency 4 2 10 2 5" xfId="11846"/>
    <cellStyle name="Currency 4 2 10 2 5 2" xfId="42806"/>
    <cellStyle name="Currency 4 2 10 2 6" xfId="21766"/>
    <cellStyle name="Currency 4 2 10 2 7" xfId="31704"/>
    <cellStyle name="Currency 4 2 10 2 8" xfId="37170"/>
    <cellStyle name="Currency 4 2 10 3" xfId="2737"/>
    <cellStyle name="Currency 4 2 10 3 2" xfId="5205"/>
    <cellStyle name="Currency 4 2 10 3 2 2" xfId="15087"/>
    <cellStyle name="Currency 4 2 10 3 2 2 2" xfId="46047"/>
    <cellStyle name="Currency 4 2 10 3 2 3" xfId="25007"/>
    <cellStyle name="Currency 4 2 10 3 2 4" xfId="35421"/>
    <cellStyle name="Currency 4 2 10 3 2 5" xfId="40885"/>
    <cellStyle name="Currency 4 2 10 3 3" xfId="7671"/>
    <cellStyle name="Currency 4 2 10 3 3 2" xfId="17553"/>
    <cellStyle name="Currency 4 2 10 3 3 3" xfId="27473"/>
    <cellStyle name="Currency 4 2 10 3 3 4" xfId="48513"/>
    <cellStyle name="Currency 4 2 10 3 4" xfId="10141"/>
    <cellStyle name="Currency 4 2 10 3 4 2" xfId="20023"/>
    <cellStyle name="Currency 4 2 10 3 4 3" xfId="29943"/>
    <cellStyle name="Currency 4 2 10 3 4 4" xfId="50983"/>
    <cellStyle name="Currency 4 2 10 3 5" xfId="12619"/>
    <cellStyle name="Currency 4 2 10 3 5 2" xfId="43579"/>
    <cellStyle name="Currency 4 2 10 3 6" xfId="22539"/>
    <cellStyle name="Currency 4 2 10 3 7" xfId="32704"/>
    <cellStyle name="Currency 4 2 10 3 8" xfId="38170"/>
    <cellStyle name="Currency 4 2 10 4" xfId="3485"/>
    <cellStyle name="Currency 4 2 10 4 2" xfId="13367"/>
    <cellStyle name="Currency 4 2 10 4 2 2" xfId="44327"/>
    <cellStyle name="Currency 4 2 10 4 3" xfId="23287"/>
    <cellStyle name="Currency 4 2 10 4 4" xfId="33503"/>
    <cellStyle name="Currency 4 2 10 4 5" xfId="38969"/>
    <cellStyle name="Currency 4 2 10 5" xfId="5755"/>
    <cellStyle name="Currency 4 2 10 5 2" xfId="15637"/>
    <cellStyle name="Currency 4 2 10 5 3" xfId="25557"/>
    <cellStyle name="Currency 4 2 10 5 4" xfId="46597"/>
    <cellStyle name="Currency 4 2 10 6" xfId="8225"/>
    <cellStyle name="Currency 4 2 10 6 2" xfId="18107"/>
    <cellStyle name="Currency 4 2 10 6 3" xfId="28027"/>
    <cellStyle name="Currency 4 2 10 6 4" xfId="49067"/>
    <cellStyle name="Currency 4 2 10 7" xfId="10703"/>
    <cellStyle name="Currency 4 2 10 7 2" xfId="41663"/>
    <cellStyle name="Currency 4 2 10 8" xfId="20623"/>
    <cellStyle name="Currency 4 2 10 9" xfId="30702"/>
    <cellStyle name="Currency 4 2 11" xfId="437"/>
    <cellStyle name="Currency 4 2 11 10" xfId="36410"/>
    <cellStyle name="Currency 4 2 11 2" xfId="1706"/>
    <cellStyle name="Currency 4 2 11 2 2" xfId="4469"/>
    <cellStyle name="Currency 4 2 11 2 2 2" xfId="14351"/>
    <cellStyle name="Currency 4 2 11 2 2 2 2" xfId="45311"/>
    <cellStyle name="Currency 4 2 11 2 2 3" xfId="24271"/>
    <cellStyle name="Currency 4 2 11 2 2 4" xfId="34684"/>
    <cellStyle name="Currency 4 2 11 2 2 5" xfId="40149"/>
    <cellStyle name="Currency 4 2 11 2 3" xfId="6935"/>
    <cellStyle name="Currency 4 2 11 2 3 2" xfId="16817"/>
    <cellStyle name="Currency 4 2 11 2 3 3" xfId="26737"/>
    <cellStyle name="Currency 4 2 11 2 3 4" xfId="47777"/>
    <cellStyle name="Currency 4 2 11 2 4" xfId="9405"/>
    <cellStyle name="Currency 4 2 11 2 4 2" xfId="19287"/>
    <cellStyle name="Currency 4 2 11 2 4 3" xfId="29207"/>
    <cellStyle name="Currency 4 2 11 2 4 4" xfId="50247"/>
    <cellStyle name="Currency 4 2 11 2 5" xfId="11883"/>
    <cellStyle name="Currency 4 2 11 2 5 2" xfId="42843"/>
    <cellStyle name="Currency 4 2 11 2 6" xfId="21803"/>
    <cellStyle name="Currency 4 2 11 2 7" xfId="31946"/>
    <cellStyle name="Currency 4 2 11 2 8" xfId="37412"/>
    <cellStyle name="Currency 4 2 11 3" xfId="2774"/>
    <cellStyle name="Currency 4 2 11 3 2" xfId="5242"/>
    <cellStyle name="Currency 4 2 11 3 2 2" xfId="15124"/>
    <cellStyle name="Currency 4 2 11 3 2 2 2" xfId="46084"/>
    <cellStyle name="Currency 4 2 11 3 2 3" xfId="25044"/>
    <cellStyle name="Currency 4 2 11 3 2 4" xfId="35458"/>
    <cellStyle name="Currency 4 2 11 3 2 5" xfId="40922"/>
    <cellStyle name="Currency 4 2 11 3 3" xfId="7708"/>
    <cellStyle name="Currency 4 2 11 3 3 2" xfId="17590"/>
    <cellStyle name="Currency 4 2 11 3 3 3" xfId="27510"/>
    <cellStyle name="Currency 4 2 11 3 3 4" xfId="48550"/>
    <cellStyle name="Currency 4 2 11 3 4" xfId="10178"/>
    <cellStyle name="Currency 4 2 11 3 4 2" xfId="20060"/>
    <cellStyle name="Currency 4 2 11 3 4 3" xfId="29980"/>
    <cellStyle name="Currency 4 2 11 3 4 4" xfId="51020"/>
    <cellStyle name="Currency 4 2 11 3 5" xfId="12656"/>
    <cellStyle name="Currency 4 2 11 3 5 2" xfId="43616"/>
    <cellStyle name="Currency 4 2 11 3 6" xfId="22576"/>
    <cellStyle name="Currency 4 2 11 3 7" xfId="32946"/>
    <cellStyle name="Currency 4 2 11 3 8" xfId="38412"/>
    <cellStyle name="Currency 4 2 11 4" xfId="3727"/>
    <cellStyle name="Currency 4 2 11 4 2" xfId="13609"/>
    <cellStyle name="Currency 4 2 11 4 2 2" xfId="44569"/>
    <cellStyle name="Currency 4 2 11 4 3" xfId="23529"/>
    <cellStyle name="Currency 4 2 11 4 4" xfId="33540"/>
    <cellStyle name="Currency 4 2 11 4 5" xfId="39006"/>
    <cellStyle name="Currency 4 2 11 5" xfId="5792"/>
    <cellStyle name="Currency 4 2 11 5 2" xfId="15674"/>
    <cellStyle name="Currency 4 2 11 5 3" xfId="25594"/>
    <cellStyle name="Currency 4 2 11 5 4" xfId="46634"/>
    <cellStyle name="Currency 4 2 11 6" xfId="8262"/>
    <cellStyle name="Currency 4 2 11 6 2" xfId="18144"/>
    <cellStyle name="Currency 4 2 11 6 3" xfId="28064"/>
    <cellStyle name="Currency 4 2 11 6 4" xfId="49104"/>
    <cellStyle name="Currency 4 2 11 7" xfId="10740"/>
    <cellStyle name="Currency 4 2 11 7 2" xfId="41700"/>
    <cellStyle name="Currency 4 2 11 8" xfId="20660"/>
    <cellStyle name="Currency 4 2 11 9" xfId="30944"/>
    <cellStyle name="Currency 4 2 12" xfId="474"/>
    <cellStyle name="Currency 4 2 12 10" xfId="36659"/>
    <cellStyle name="Currency 4 2 12 2" xfId="1743"/>
    <cellStyle name="Currency 4 2 12 2 2" xfId="4506"/>
    <cellStyle name="Currency 4 2 12 2 2 2" xfId="14388"/>
    <cellStyle name="Currency 4 2 12 2 2 3" xfId="24308"/>
    <cellStyle name="Currency 4 2 12 2 2 4" xfId="45348"/>
    <cellStyle name="Currency 4 2 12 2 3" xfId="6972"/>
    <cellStyle name="Currency 4 2 12 2 3 2" xfId="16854"/>
    <cellStyle name="Currency 4 2 12 2 3 3" xfId="26774"/>
    <cellStyle name="Currency 4 2 12 2 3 4" xfId="47814"/>
    <cellStyle name="Currency 4 2 12 2 4" xfId="9442"/>
    <cellStyle name="Currency 4 2 12 2 4 2" xfId="19324"/>
    <cellStyle name="Currency 4 2 12 2 4 3" xfId="29244"/>
    <cellStyle name="Currency 4 2 12 2 4 4" xfId="50284"/>
    <cellStyle name="Currency 4 2 12 2 5" xfId="11920"/>
    <cellStyle name="Currency 4 2 12 2 5 2" xfId="42880"/>
    <cellStyle name="Currency 4 2 12 2 6" xfId="21840"/>
    <cellStyle name="Currency 4 2 12 2 7" xfId="34721"/>
    <cellStyle name="Currency 4 2 12 2 8" xfId="40186"/>
    <cellStyle name="Currency 4 2 12 3" xfId="2811"/>
    <cellStyle name="Currency 4 2 12 3 2" xfId="5279"/>
    <cellStyle name="Currency 4 2 12 3 2 2" xfId="15161"/>
    <cellStyle name="Currency 4 2 12 3 2 3" xfId="25081"/>
    <cellStyle name="Currency 4 2 12 3 2 4" xfId="46121"/>
    <cellStyle name="Currency 4 2 12 3 3" xfId="7745"/>
    <cellStyle name="Currency 4 2 12 3 3 2" xfId="17627"/>
    <cellStyle name="Currency 4 2 12 3 3 3" xfId="27547"/>
    <cellStyle name="Currency 4 2 12 3 3 4" xfId="48587"/>
    <cellStyle name="Currency 4 2 12 3 4" xfId="10215"/>
    <cellStyle name="Currency 4 2 12 3 4 2" xfId="20097"/>
    <cellStyle name="Currency 4 2 12 3 4 3" xfId="30017"/>
    <cellStyle name="Currency 4 2 12 3 4 4" xfId="51057"/>
    <cellStyle name="Currency 4 2 12 3 5" xfId="12693"/>
    <cellStyle name="Currency 4 2 12 3 5 2" xfId="43653"/>
    <cellStyle name="Currency 4 2 12 3 6" xfId="22613"/>
    <cellStyle name="Currency 4 2 12 3 7" xfId="35495"/>
    <cellStyle name="Currency 4 2 12 3 8" xfId="40959"/>
    <cellStyle name="Currency 4 2 12 4" xfId="4021"/>
    <cellStyle name="Currency 4 2 12 4 2" xfId="13903"/>
    <cellStyle name="Currency 4 2 12 4 2 2" xfId="44863"/>
    <cellStyle name="Currency 4 2 12 4 3" xfId="23823"/>
    <cellStyle name="Currency 4 2 12 4 4" xfId="33577"/>
    <cellStyle name="Currency 4 2 12 4 5" xfId="39043"/>
    <cellStyle name="Currency 4 2 12 5" xfId="5829"/>
    <cellStyle name="Currency 4 2 12 5 2" xfId="15711"/>
    <cellStyle name="Currency 4 2 12 5 3" xfId="25631"/>
    <cellStyle name="Currency 4 2 12 5 4" xfId="46671"/>
    <cellStyle name="Currency 4 2 12 6" xfId="8299"/>
    <cellStyle name="Currency 4 2 12 6 2" xfId="18181"/>
    <cellStyle name="Currency 4 2 12 6 3" xfId="28101"/>
    <cellStyle name="Currency 4 2 12 6 4" xfId="49141"/>
    <cellStyle name="Currency 4 2 12 7" xfId="10777"/>
    <cellStyle name="Currency 4 2 12 7 2" xfId="41737"/>
    <cellStyle name="Currency 4 2 12 8" xfId="20697"/>
    <cellStyle name="Currency 4 2 12 9" xfId="31193"/>
    <cellStyle name="Currency 4 2 13" xfId="540"/>
    <cellStyle name="Currency 4 2 13 10" xfId="37659"/>
    <cellStyle name="Currency 4 2 13 2" xfId="1786"/>
    <cellStyle name="Currency 4 2 13 2 2" xfId="4549"/>
    <cellStyle name="Currency 4 2 13 2 2 2" xfId="14431"/>
    <cellStyle name="Currency 4 2 13 2 2 3" xfId="24351"/>
    <cellStyle name="Currency 4 2 13 2 2 4" xfId="45391"/>
    <cellStyle name="Currency 4 2 13 2 3" xfId="7015"/>
    <cellStyle name="Currency 4 2 13 2 3 2" xfId="16897"/>
    <cellStyle name="Currency 4 2 13 2 3 3" xfId="26817"/>
    <cellStyle name="Currency 4 2 13 2 3 4" xfId="47857"/>
    <cellStyle name="Currency 4 2 13 2 4" xfId="9485"/>
    <cellStyle name="Currency 4 2 13 2 4 2" xfId="19367"/>
    <cellStyle name="Currency 4 2 13 2 4 3" xfId="29287"/>
    <cellStyle name="Currency 4 2 13 2 4 4" xfId="50327"/>
    <cellStyle name="Currency 4 2 13 2 5" xfId="11963"/>
    <cellStyle name="Currency 4 2 13 2 5 2" xfId="42923"/>
    <cellStyle name="Currency 4 2 13 2 6" xfId="21883"/>
    <cellStyle name="Currency 4 2 13 2 7" xfId="34764"/>
    <cellStyle name="Currency 4 2 13 2 8" xfId="40229"/>
    <cellStyle name="Currency 4 2 13 3" xfId="2854"/>
    <cellStyle name="Currency 4 2 13 3 2" xfId="5322"/>
    <cellStyle name="Currency 4 2 13 3 2 2" xfId="15204"/>
    <cellStyle name="Currency 4 2 13 3 2 3" xfId="25124"/>
    <cellStyle name="Currency 4 2 13 3 2 4" xfId="46164"/>
    <cellStyle name="Currency 4 2 13 3 3" xfId="7788"/>
    <cellStyle name="Currency 4 2 13 3 3 2" xfId="17670"/>
    <cellStyle name="Currency 4 2 13 3 3 3" xfId="27590"/>
    <cellStyle name="Currency 4 2 13 3 3 4" xfId="48630"/>
    <cellStyle name="Currency 4 2 13 3 4" xfId="10258"/>
    <cellStyle name="Currency 4 2 13 3 4 2" xfId="20140"/>
    <cellStyle name="Currency 4 2 13 3 4 3" xfId="30060"/>
    <cellStyle name="Currency 4 2 13 3 4 4" xfId="51100"/>
    <cellStyle name="Currency 4 2 13 3 5" xfId="12736"/>
    <cellStyle name="Currency 4 2 13 3 5 2" xfId="43696"/>
    <cellStyle name="Currency 4 2 13 3 6" xfId="22656"/>
    <cellStyle name="Currency 4 2 13 3 7" xfId="35538"/>
    <cellStyle name="Currency 4 2 13 3 8" xfId="41002"/>
    <cellStyle name="Currency 4 2 13 4" xfId="4040"/>
    <cellStyle name="Currency 4 2 13 4 2" xfId="13922"/>
    <cellStyle name="Currency 4 2 13 4 2 2" xfId="44882"/>
    <cellStyle name="Currency 4 2 13 4 3" xfId="23842"/>
    <cellStyle name="Currency 4 2 13 4 4" xfId="33621"/>
    <cellStyle name="Currency 4 2 13 4 5" xfId="39086"/>
    <cellStyle name="Currency 4 2 13 5" xfId="5872"/>
    <cellStyle name="Currency 4 2 13 5 2" xfId="15754"/>
    <cellStyle name="Currency 4 2 13 5 3" xfId="25674"/>
    <cellStyle name="Currency 4 2 13 5 4" xfId="46714"/>
    <cellStyle name="Currency 4 2 13 6" xfId="8342"/>
    <cellStyle name="Currency 4 2 13 6 2" xfId="18224"/>
    <cellStyle name="Currency 4 2 13 6 3" xfId="28144"/>
    <cellStyle name="Currency 4 2 13 6 4" xfId="49184"/>
    <cellStyle name="Currency 4 2 13 7" xfId="10820"/>
    <cellStyle name="Currency 4 2 13 7 2" xfId="41780"/>
    <cellStyle name="Currency 4 2 13 8" xfId="20740"/>
    <cellStyle name="Currency 4 2 13 9" xfId="32193"/>
    <cellStyle name="Currency 4 2 14" xfId="716"/>
    <cellStyle name="Currency 4 2 14 10" xfId="39159"/>
    <cellStyle name="Currency 4 2 14 2" xfId="1859"/>
    <cellStyle name="Currency 4 2 14 2 2" xfId="4622"/>
    <cellStyle name="Currency 4 2 14 2 2 2" xfId="14504"/>
    <cellStyle name="Currency 4 2 14 2 2 3" xfId="24424"/>
    <cellStyle name="Currency 4 2 14 2 2 4" xfId="45464"/>
    <cellStyle name="Currency 4 2 14 2 3" xfId="7088"/>
    <cellStyle name="Currency 4 2 14 2 3 2" xfId="16970"/>
    <cellStyle name="Currency 4 2 14 2 3 3" xfId="26890"/>
    <cellStyle name="Currency 4 2 14 2 3 4" xfId="47930"/>
    <cellStyle name="Currency 4 2 14 2 4" xfId="9558"/>
    <cellStyle name="Currency 4 2 14 2 4 2" xfId="19440"/>
    <cellStyle name="Currency 4 2 14 2 4 3" xfId="29360"/>
    <cellStyle name="Currency 4 2 14 2 4 4" xfId="50400"/>
    <cellStyle name="Currency 4 2 14 2 5" xfId="12036"/>
    <cellStyle name="Currency 4 2 14 2 5 2" xfId="42996"/>
    <cellStyle name="Currency 4 2 14 2 6" xfId="21956"/>
    <cellStyle name="Currency 4 2 14 2 7" xfId="34837"/>
    <cellStyle name="Currency 4 2 14 2 8" xfId="40302"/>
    <cellStyle name="Currency 4 2 14 3" xfId="2927"/>
    <cellStyle name="Currency 4 2 14 3 2" xfId="5395"/>
    <cellStyle name="Currency 4 2 14 3 2 2" xfId="15277"/>
    <cellStyle name="Currency 4 2 14 3 2 3" xfId="25197"/>
    <cellStyle name="Currency 4 2 14 3 2 4" xfId="46237"/>
    <cellStyle name="Currency 4 2 14 3 3" xfId="7861"/>
    <cellStyle name="Currency 4 2 14 3 3 2" xfId="17743"/>
    <cellStyle name="Currency 4 2 14 3 3 3" xfId="27663"/>
    <cellStyle name="Currency 4 2 14 3 3 4" xfId="48703"/>
    <cellStyle name="Currency 4 2 14 3 4" xfId="10331"/>
    <cellStyle name="Currency 4 2 14 3 4 2" xfId="20213"/>
    <cellStyle name="Currency 4 2 14 3 4 3" xfId="30133"/>
    <cellStyle name="Currency 4 2 14 3 4 4" xfId="51173"/>
    <cellStyle name="Currency 4 2 14 3 5" xfId="12809"/>
    <cellStyle name="Currency 4 2 14 3 5 2" xfId="43769"/>
    <cellStyle name="Currency 4 2 14 3 6" xfId="22729"/>
    <cellStyle name="Currency 4 2 14 3 7" xfId="35611"/>
    <cellStyle name="Currency 4 2 14 3 8" xfId="41075"/>
    <cellStyle name="Currency 4 2 14 4" xfId="4072"/>
    <cellStyle name="Currency 4 2 14 4 2" xfId="13954"/>
    <cellStyle name="Currency 4 2 14 4 3" xfId="23874"/>
    <cellStyle name="Currency 4 2 14 4 4" xfId="44914"/>
    <cellStyle name="Currency 4 2 14 5" xfId="5945"/>
    <cellStyle name="Currency 4 2 14 5 2" xfId="15827"/>
    <cellStyle name="Currency 4 2 14 5 3" xfId="25747"/>
    <cellStyle name="Currency 4 2 14 5 4" xfId="46787"/>
    <cellStyle name="Currency 4 2 14 6" xfId="8415"/>
    <cellStyle name="Currency 4 2 14 6 2" xfId="18297"/>
    <cellStyle name="Currency 4 2 14 6 3" xfId="28217"/>
    <cellStyle name="Currency 4 2 14 6 4" xfId="49257"/>
    <cellStyle name="Currency 4 2 14 7" xfId="10893"/>
    <cellStyle name="Currency 4 2 14 7 2" xfId="41853"/>
    <cellStyle name="Currency 4 2 14 8" xfId="20813"/>
    <cellStyle name="Currency 4 2 14 9" xfId="33694"/>
    <cellStyle name="Currency 4 2 15" xfId="1355"/>
    <cellStyle name="Currency 4 2 15 2" xfId="4118"/>
    <cellStyle name="Currency 4 2 15 2 2" xfId="14000"/>
    <cellStyle name="Currency 4 2 15 2 3" xfId="23920"/>
    <cellStyle name="Currency 4 2 15 2 4" xfId="44960"/>
    <cellStyle name="Currency 4 2 15 3" xfId="6584"/>
    <cellStyle name="Currency 4 2 15 3 2" xfId="16466"/>
    <cellStyle name="Currency 4 2 15 3 3" xfId="26386"/>
    <cellStyle name="Currency 4 2 15 3 4" xfId="47426"/>
    <cellStyle name="Currency 4 2 15 4" xfId="9054"/>
    <cellStyle name="Currency 4 2 15 4 2" xfId="18936"/>
    <cellStyle name="Currency 4 2 15 4 3" xfId="28856"/>
    <cellStyle name="Currency 4 2 15 4 4" xfId="49896"/>
    <cellStyle name="Currency 4 2 15 5" xfId="11532"/>
    <cellStyle name="Currency 4 2 15 5 2" xfId="42492"/>
    <cellStyle name="Currency 4 2 15 6" xfId="21452"/>
    <cellStyle name="Currency 4 2 15 7" xfId="34333"/>
    <cellStyle name="Currency 4 2 15 8" xfId="39798"/>
    <cellStyle name="Currency 4 2 16" xfId="1899"/>
    <cellStyle name="Currency 4 2 16 2" xfId="4662"/>
    <cellStyle name="Currency 4 2 16 2 2" xfId="14544"/>
    <cellStyle name="Currency 4 2 16 2 3" xfId="24464"/>
    <cellStyle name="Currency 4 2 16 2 4" xfId="45504"/>
    <cellStyle name="Currency 4 2 16 3" xfId="7128"/>
    <cellStyle name="Currency 4 2 16 3 2" xfId="17010"/>
    <cellStyle name="Currency 4 2 16 3 3" xfId="26930"/>
    <cellStyle name="Currency 4 2 16 3 4" xfId="47970"/>
    <cellStyle name="Currency 4 2 16 4" xfId="9598"/>
    <cellStyle name="Currency 4 2 16 4 2" xfId="19480"/>
    <cellStyle name="Currency 4 2 16 4 3" xfId="29400"/>
    <cellStyle name="Currency 4 2 16 4 4" xfId="50440"/>
    <cellStyle name="Currency 4 2 16 5" xfId="12076"/>
    <cellStyle name="Currency 4 2 16 5 2" xfId="43036"/>
    <cellStyle name="Currency 4 2 16 6" xfId="21996"/>
    <cellStyle name="Currency 4 2 16 7" xfId="34877"/>
    <cellStyle name="Currency 4 2 16 8" xfId="40342"/>
    <cellStyle name="Currency 4 2 17" xfId="2423"/>
    <cellStyle name="Currency 4 2 17 2" xfId="4891"/>
    <cellStyle name="Currency 4 2 17 2 2" xfId="14773"/>
    <cellStyle name="Currency 4 2 17 2 3" xfId="24693"/>
    <cellStyle name="Currency 4 2 17 2 4" xfId="45733"/>
    <cellStyle name="Currency 4 2 17 3" xfId="7357"/>
    <cellStyle name="Currency 4 2 17 3 2" xfId="17239"/>
    <cellStyle name="Currency 4 2 17 3 3" xfId="27159"/>
    <cellStyle name="Currency 4 2 17 3 4" xfId="48199"/>
    <cellStyle name="Currency 4 2 17 4" xfId="9827"/>
    <cellStyle name="Currency 4 2 17 4 2" xfId="19709"/>
    <cellStyle name="Currency 4 2 17 4 3" xfId="29629"/>
    <cellStyle name="Currency 4 2 17 4 4" xfId="50669"/>
    <cellStyle name="Currency 4 2 17 5" xfId="12305"/>
    <cellStyle name="Currency 4 2 17 5 2" xfId="43265"/>
    <cellStyle name="Currency 4 2 17 6" xfId="22225"/>
    <cellStyle name="Currency 4 2 17 7" xfId="35107"/>
    <cellStyle name="Currency 4 2 17 8" xfId="40571"/>
    <cellStyle name="Currency 4 2 18" xfId="2973"/>
    <cellStyle name="Currency 4 2 18 2" xfId="12855"/>
    <cellStyle name="Currency 4 2 18 2 2" xfId="43815"/>
    <cellStyle name="Currency 4 2 18 3" xfId="22775"/>
    <cellStyle name="Currency 4 2 18 4" xfId="33189"/>
    <cellStyle name="Currency 4 2 18 5" xfId="38655"/>
    <cellStyle name="Currency 4 2 19" xfId="5442"/>
    <cellStyle name="Currency 4 2 19 2" xfId="15324"/>
    <cellStyle name="Currency 4 2 19 3" xfId="25244"/>
    <cellStyle name="Currency 4 2 19 4" xfId="46284"/>
    <cellStyle name="Currency 4 2 2" xfId="76"/>
    <cellStyle name="Currency 4 2 2 10" xfId="451"/>
    <cellStyle name="Currency 4 2 2 10 10" xfId="36424"/>
    <cellStyle name="Currency 4 2 2 10 2" xfId="1720"/>
    <cellStyle name="Currency 4 2 2 10 2 2" xfId="4483"/>
    <cellStyle name="Currency 4 2 2 10 2 2 2" xfId="14365"/>
    <cellStyle name="Currency 4 2 2 10 2 2 2 2" xfId="45325"/>
    <cellStyle name="Currency 4 2 2 10 2 2 3" xfId="24285"/>
    <cellStyle name="Currency 4 2 2 10 2 2 4" xfId="34698"/>
    <cellStyle name="Currency 4 2 2 10 2 2 5" xfId="40163"/>
    <cellStyle name="Currency 4 2 2 10 2 3" xfId="6949"/>
    <cellStyle name="Currency 4 2 2 10 2 3 2" xfId="16831"/>
    <cellStyle name="Currency 4 2 2 10 2 3 3" xfId="26751"/>
    <cellStyle name="Currency 4 2 2 10 2 3 4" xfId="47791"/>
    <cellStyle name="Currency 4 2 2 10 2 4" xfId="9419"/>
    <cellStyle name="Currency 4 2 2 10 2 4 2" xfId="19301"/>
    <cellStyle name="Currency 4 2 2 10 2 4 3" xfId="29221"/>
    <cellStyle name="Currency 4 2 2 10 2 4 4" xfId="50261"/>
    <cellStyle name="Currency 4 2 2 10 2 5" xfId="11897"/>
    <cellStyle name="Currency 4 2 2 10 2 5 2" xfId="42857"/>
    <cellStyle name="Currency 4 2 2 10 2 6" xfId="21817"/>
    <cellStyle name="Currency 4 2 2 10 2 7" xfId="31960"/>
    <cellStyle name="Currency 4 2 2 10 2 8" xfId="37426"/>
    <cellStyle name="Currency 4 2 2 10 3" xfId="2788"/>
    <cellStyle name="Currency 4 2 2 10 3 2" xfId="5256"/>
    <cellStyle name="Currency 4 2 2 10 3 2 2" xfId="15138"/>
    <cellStyle name="Currency 4 2 2 10 3 2 2 2" xfId="46098"/>
    <cellStyle name="Currency 4 2 2 10 3 2 3" xfId="25058"/>
    <cellStyle name="Currency 4 2 2 10 3 2 4" xfId="35472"/>
    <cellStyle name="Currency 4 2 2 10 3 2 5" xfId="40936"/>
    <cellStyle name="Currency 4 2 2 10 3 3" xfId="7722"/>
    <cellStyle name="Currency 4 2 2 10 3 3 2" xfId="17604"/>
    <cellStyle name="Currency 4 2 2 10 3 3 3" xfId="27524"/>
    <cellStyle name="Currency 4 2 2 10 3 3 4" xfId="48564"/>
    <cellStyle name="Currency 4 2 2 10 3 4" xfId="10192"/>
    <cellStyle name="Currency 4 2 2 10 3 4 2" xfId="20074"/>
    <cellStyle name="Currency 4 2 2 10 3 4 3" xfId="29994"/>
    <cellStyle name="Currency 4 2 2 10 3 4 4" xfId="51034"/>
    <cellStyle name="Currency 4 2 2 10 3 5" xfId="12670"/>
    <cellStyle name="Currency 4 2 2 10 3 5 2" xfId="43630"/>
    <cellStyle name="Currency 4 2 2 10 3 6" xfId="22590"/>
    <cellStyle name="Currency 4 2 2 10 3 7" xfId="32960"/>
    <cellStyle name="Currency 4 2 2 10 3 8" xfId="38426"/>
    <cellStyle name="Currency 4 2 2 10 4" xfId="3741"/>
    <cellStyle name="Currency 4 2 2 10 4 2" xfId="13623"/>
    <cellStyle name="Currency 4 2 2 10 4 2 2" xfId="44583"/>
    <cellStyle name="Currency 4 2 2 10 4 3" xfId="23543"/>
    <cellStyle name="Currency 4 2 2 10 4 4" xfId="33554"/>
    <cellStyle name="Currency 4 2 2 10 4 5" xfId="39020"/>
    <cellStyle name="Currency 4 2 2 10 5" xfId="5806"/>
    <cellStyle name="Currency 4 2 2 10 5 2" xfId="15688"/>
    <cellStyle name="Currency 4 2 2 10 5 3" xfId="25608"/>
    <cellStyle name="Currency 4 2 2 10 5 4" xfId="46648"/>
    <cellStyle name="Currency 4 2 2 10 6" xfId="8276"/>
    <cellStyle name="Currency 4 2 2 10 6 2" xfId="18158"/>
    <cellStyle name="Currency 4 2 2 10 6 3" xfId="28078"/>
    <cellStyle name="Currency 4 2 2 10 6 4" xfId="49118"/>
    <cellStyle name="Currency 4 2 2 10 7" xfId="10754"/>
    <cellStyle name="Currency 4 2 2 10 7 2" xfId="41714"/>
    <cellStyle name="Currency 4 2 2 10 8" xfId="20674"/>
    <cellStyle name="Currency 4 2 2 10 9" xfId="30958"/>
    <cellStyle name="Currency 4 2 2 11" xfId="488"/>
    <cellStyle name="Currency 4 2 2 11 10" xfId="36673"/>
    <cellStyle name="Currency 4 2 2 11 2" xfId="1757"/>
    <cellStyle name="Currency 4 2 2 11 2 2" xfId="4520"/>
    <cellStyle name="Currency 4 2 2 11 2 2 2" xfId="14402"/>
    <cellStyle name="Currency 4 2 2 11 2 2 3" xfId="24322"/>
    <cellStyle name="Currency 4 2 2 11 2 2 4" xfId="45362"/>
    <cellStyle name="Currency 4 2 2 11 2 3" xfId="6986"/>
    <cellStyle name="Currency 4 2 2 11 2 3 2" xfId="16868"/>
    <cellStyle name="Currency 4 2 2 11 2 3 3" xfId="26788"/>
    <cellStyle name="Currency 4 2 2 11 2 3 4" xfId="47828"/>
    <cellStyle name="Currency 4 2 2 11 2 4" xfId="9456"/>
    <cellStyle name="Currency 4 2 2 11 2 4 2" xfId="19338"/>
    <cellStyle name="Currency 4 2 2 11 2 4 3" xfId="29258"/>
    <cellStyle name="Currency 4 2 2 11 2 4 4" xfId="50298"/>
    <cellStyle name="Currency 4 2 2 11 2 5" xfId="11934"/>
    <cellStyle name="Currency 4 2 2 11 2 5 2" xfId="42894"/>
    <cellStyle name="Currency 4 2 2 11 2 6" xfId="21854"/>
    <cellStyle name="Currency 4 2 2 11 2 7" xfId="34735"/>
    <cellStyle name="Currency 4 2 2 11 2 8" xfId="40200"/>
    <cellStyle name="Currency 4 2 2 11 3" xfId="2825"/>
    <cellStyle name="Currency 4 2 2 11 3 2" xfId="5293"/>
    <cellStyle name="Currency 4 2 2 11 3 2 2" xfId="15175"/>
    <cellStyle name="Currency 4 2 2 11 3 2 3" xfId="25095"/>
    <cellStyle name="Currency 4 2 2 11 3 2 4" xfId="46135"/>
    <cellStyle name="Currency 4 2 2 11 3 3" xfId="7759"/>
    <cellStyle name="Currency 4 2 2 11 3 3 2" xfId="17641"/>
    <cellStyle name="Currency 4 2 2 11 3 3 3" xfId="27561"/>
    <cellStyle name="Currency 4 2 2 11 3 3 4" xfId="48601"/>
    <cellStyle name="Currency 4 2 2 11 3 4" xfId="10229"/>
    <cellStyle name="Currency 4 2 2 11 3 4 2" xfId="20111"/>
    <cellStyle name="Currency 4 2 2 11 3 4 3" xfId="30031"/>
    <cellStyle name="Currency 4 2 2 11 3 4 4" xfId="51071"/>
    <cellStyle name="Currency 4 2 2 11 3 5" xfId="12707"/>
    <cellStyle name="Currency 4 2 2 11 3 5 2" xfId="43667"/>
    <cellStyle name="Currency 4 2 2 11 3 6" xfId="22627"/>
    <cellStyle name="Currency 4 2 2 11 3 7" xfId="35509"/>
    <cellStyle name="Currency 4 2 2 11 3 8" xfId="40973"/>
    <cellStyle name="Currency 4 2 2 11 4" xfId="3961"/>
    <cellStyle name="Currency 4 2 2 11 4 2" xfId="13843"/>
    <cellStyle name="Currency 4 2 2 11 4 2 2" xfId="44803"/>
    <cellStyle name="Currency 4 2 2 11 4 3" xfId="23763"/>
    <cellStyle name="Currency 4 2 2 11 4 4" xfId="33591"/>
    <cellStyle name="Currency 4 2 2 11 4 5" xfId="39057"/>
    <cellStyle name="Currency 4 2 2 11 5" xfId="5843"/>
    <cellStyle name="Currency 4 2 2 11 5 2" xfId="15725"/>
    <cellStyle name="Currency 4 2 2 11 5 3" xfId="25645"/>
    <cellStyle name="Currency 4 2 2 11 5 4" xfId="46685"/>
    <cellStyle name="Currency 4 2 2 11 6" xfId="8313"/>
    <cellStyle name="Currency 4 2 2 11 6 2" xfId="18195"/>
    <cellStyle name="Currency 4 2 2 11 6 3" xfId="28115"/>
    <cellStyle name="Currency 4 2 2 11 6 4" xfId="49155"/>
    <cellStyle name="Currency 4 2 2 11 7" xfId="10791"/>
    <cellStyle name="Currency 4 2 2 11 7 2" xfId="41751"/>
    <cellStyle name="Currency 4 2 2 11 8" xfId="20711"/>
    <cellStyle name="Currency 4 2 2 11 9" xfId="31207"/>
    <cellStyle name="Currency 4 2 2 12" xfId="564"/>
    <cellStyle name="Currency 4 2 2 12 10" xfId="37673"/>
    <cellStyle name="Currency 4 2 2 12 2" xfId="1800"/>
    <cellStyle name="Currency 4 2 2 12 2 2" xfId="4563"/>
    <cellStyle name="Currency 4 2 2 12 2 2 2" xfId="14445"/>
    <cellStyle name="Currency 4 2 2 12 2 2 3" xfId="24365"/>
    <cellStyle name="Currency 4 2 2 12 2 2 4" xfId="45405"/>
    <cellStyle name="Currency 4 2 2 12 2 3" xfId="7029"/>
    <cellStyle name="Currency 4 2 2 12 2 3 2" xfId="16911"/>
    <cellStyle name="Currency 4 2 2 12 2 3 3" xfId="26831"/>
    <cellStyle name="Currency 4 2 2 12 2 3 4" xfId="47871"/>
    <cellStyle name="Currency 4 2 2 12 2 4" xfId="9499"/>
    <cellStyle name="Currency 4 2 2 12 2 4 2" xfId="19381"/>
    <cellStyle name="Currency 4 2 2 12 2 4 3" xfId="29301"/>
    <cellStyle name="Currency 4 2 2 12 2 4 4" xfId="50341"/>
    <cellStyle name="Currency 4 2 2 12 2 5" xfId="11977"/>
    <cellStyle name="Currency 4 2 2 12 2 5 2" xfId="42937"/>
    <cellStyle name="Currency 4 2 2 12 2 6" xfId="21897"/>
    <cellStyle name="Currency 4 2 2 12 2 7" xfId="34778"/>
    <cellStyle name="Currency 4 2 2 12 2 8" xfId="40243"/>
    <cellStyle name="Currency 4 2 2 12 3" xfId="2868"/>
    <cellStyle name="Currency 4 2 2 12 3 2" xfId="5336"/>
    <cellStyle name="Currency 4 2 2 12 3 2 2" xfId="15218"/>
    <cellStyle name="Currency 4 2 2 12 3 2 3" xfId="25138"/>
    <cellStyle name="Currency 4 2 2 12 3 2 4" xfId="46178"/>
    <cellStyle name="Currency 4 2 2 12 3 3" xfId="7802"/>
    <cellStyle name="Currency 4 2 2 12 3 3 2" xfId="17684"/>
    <cellStyle name="Currency 4 2 2 12 3 3 3" xfId="27604"/>
    <cellStyle name="Currency 4 2 2 12 3 3 4" xfId="48644"/>
    <cellStyle name="Currency 4 2 2 12 3 4" xfId="10272"/>
    <cellStyle name="Currency 4 2 2 12 3 4 2" xfId="20154"/>
    <cellStyle name="Currency 4 2 2 12 3 4 3" xfId="30074"/>
    <cellStyle name="Currency 4 2 2 12 3 4 4" xfId="51114"/>
    <cellStyle name="Currency 4 2 2 12 3 5" xfId="12750"/>
    <cellStyle name="Currency 4 2 2 12 3 5 2" xfId="43710"/>
    <cellStyle name="Currency 4 2 2 12 3 6" xfId="22670"/>
    <cellStyle name="Currency 4 2 2 12 3 7" xfId="35552"/>
    <cellStyle name="Currency 4 2 2 12 3 8" xfId="41016"/>
    <cellStyle name="Currency 4 2 2 12 4" xfId="3963"/>
    <cellStyle name="Currency 4 2 2 12 4 2" xfId="13845"/>
    <cellStyle name="Currency 4 2 2 12 4 2 2" xfId="44805"/>
    <cellStyle name="Currency 4 2 2 12 4 3" xfId="23765"/>
    <cellStyle name="Currency 4 2 2 12 4 4" xfId="33635"/>
    <cellStyle name="Currency 4 2 2 12 4 5" xfId="39100"/>
    <cellStyle name="Currency 4 2 2 12 5" xfId="5886"/>
    <cellStyle name="Currency 4 2 2 12 5 2" xfId="15768"/>
    <cellStyle name="Currency 4 2 2 12 5 3" xfId="25688"/>
    <cellStyle name="Currency 4 2 2 12 5 4" xfId="46728"/>
    <cellStyle name="Currency 4 2 2 12 6" xfId="8356"/>
    <cellStyle name="Currency 4 2 2 12 6 2" xfId="18238"/>
    <cellStyle name="Currency 4 2 2 12 6 3" xfId="28158"/>
    <cellStyle name="Currency 4 2 2 12 6 4" xfId="49198"/>
    <cellStyle name="Currency 4 2 2 12 7" xfId="10834"/>
    <cellStyle name="Currency 4 2 2 12 7 2" xfId="41794"/>
    <cellStyle name="Currency 4 2 2 12 8" xfId="20754"/>
    <cellStyle name="Currency 4 2 2 12 9" xfId="32207"/>
    <cellStyle name="Currency 4 2 2 13" xfId="730"/>
    <cellStyle name="Currency 4 2 2 13 10" xfId="39173"/>
    <cellStyle name="Currency 4 2 2 13 2" xfId="1873"/>
    <cellStyle name="Currency 4 2 2 13 2 2" xfId="4636"/>
    <cellStyle name="Currency 4 2 2 13 2 2 2" xfId="14518"/>
    <cellStyle name="Currency 4 2 2 13 2 2 3" xfId="24438"/>
    <cellStyle name="Currency 4 2 2 13 2 2 4" xfId="45478"/>
    <cellStyle name="Currency 4 2 2 13 2 3" xfId="7102"/>
    <cellStyle name="Currency 4 2 2 13 2 3 2" xfId="16984"/>
    <cellStyle name="Currency 4 2 2 13 2 3 3" xfId="26904"/>
    <cellStyle name="Currency 4 2 2 13 2 3 4" xfId="47944"/>
    <cellStyle name="Currency 4 2 2 13 2 4" xfId="9572"/>
    <cellStyle name="Currency 4 2 2 13 2 4 2" xfId="19454"/>
    <cellStyle name="Currency 4 2 2 13 2 4 3" xfId="29374"/>
    <cellStyle name="Currency 4 2 2 13 2 4 4" xfId="50414"/>
    <cellStyle name="Currency 4 2 2 13 2 5" xfId="12050"/>
    <cellStyle name="Currency 4 2 2 13 2 5 2" xfId="43010"/>
    <cellStyle name="Currency 4 2 2 13 2 6" xfId="21970"/>
    <cellStyle name="Currency 4 2 2 13 2 7" xfId="34851"/>
    <cellStyle name="Currency 4 2 2 13 2 8" xfId="40316"/>
    <cellStyle name="Currency 4 2 2 13 3" xfId="2941"/>
    <cellStyle name="Currency 4 2 2 13 3 2" xfId="5409"/>
    <cellStyle name="Currency 4 2 2 13 3 2 2" xfId="15291"/>
    <cellStyle name="Currency 4 2 2 13 3 2 3" xfId="25211"/>
    <cellStyle name="Currency 4 2 2 13 3 2 4" xfId="46251"/>
    <cellStyle name="Currency 4 2 2 13 3 3" xfId="7875"/>
    <cellStyle name="Currency 4 2 2 13 3 3 2" xfId="17757"/>
    <cellStyle name="Currency 4 2 2 13 3 3 3" xfId="27677"/>
    <cellStyle name="Currency 4 2 2 13 3 3 4" xfId="48717"/>
    <cellStyle name="Currency 4 2 2 13 3 4" xfId="10345"/>
    <cellStyle name="Currency 4 2 2 13 3 4 2" xfId="20227"/>
    <cellStyle name="Currency 4 2 2 13 3 4 3" xfId="30147"/>
    <cellStyle name="Currency 4 2 2 13 3 4 4" xfId="51187"/>
    <cellStyle name="Currency 4 2 2 13 3 5" xfId="12823"/>
    <cellStyle name="Currency 4 2 2 13 3 5 2" xfId="43783"/>
    <cellStyle name="Currency 4 2 2 13 3 6" xfId="22743"/>
    <cellStyle name="Currency 4 2 2 13 3 7" xfId="35625"/>
    <cellStyle name="Currency 4 2 2 13 3 8" xfId="41089"/>
    <cellStyle name="Currency 4 2 2 13 4" xfId="3989"/>
    <cellStyle name="Currency 4 2 2 13 4 2" xfId="13871"/>
    <cellStyle name="Currency 4 2 2 13 4 3" xfId="23791"/>
    <cellStyle name="Currency 4 2 2 13 4 4" xfId="44831"/>
    <cellStyle name="Currency 4 2 2 13 5" xfId="5959"/>
    <cellStyle name="Currency 4 2 2 13 5 2" xfId="15841"/>
    <cellStyle name="Currency 4 2 2 13 5 3" xfId="25761"/>
    <cellStyle name="Currency 4 2 2 13 5 4" xfId="46801"/>
    <cellStyle name="Currency 4 2 2 13 6" xfId="8429"/>
    <cellStyle name="Currency 4 2 2 13 6 2" xfId="18311"/>
    <cellStyle name="Currency 4 2 2 13 6 3" xfId="28231"/>
    <cellStyle name="Currency 4 2 2 13 6 4" xfId="49271"/>
    <cellStyle name="Currency 4 2 2 13 7" xfId="10907"/>
    <cellStyle name="Currency 4 2 2 13 7 2" xfId="41867"/>
    <cellStyle name="Currency 4 2 2 13 8" xfId="20827"/>
    <cellStyle name="Currency 4 2 2 13 9" xfId="33708"/>
    <cellStyle name="Currency 4 2 2 14" xfId="1369"/>
    <cellStyle name="Currency 4 2 2 14 2" xfId="4132"/>
    <cellStyle name="Currency 4 2 2 14 2 2" xfId="14014"/>
    <cellStyle name="Currency 4 2 2 14 2 3" xfId="23934"/>
    <cellStyle name="Currency 4 2 2 14 2 4" xfId="44974"/>
    <cellStyle name="Currency 4 2 2 14 3" xfId="6598"/>
    <cellStyle name="Currency 4 2 2 14 3 2" xfId="16480"/>
    <cellStyle name="Currency 4 2 2 14 3 3" xfId="26400"/>
    <cellStyle name="Currency 4 2 2 14 3 4" xfId="47440"/>
    <cellStyle name="Currency 4 2 2 14 4" xfId="9068"/>
    <cellStyle name="Currency 4 2 2 14 4 2" xfId="18950"/>
    <cellStyle name="Currency 4 2 2 14 4 3" xfId="28870"/>
    <cellStyle name="Currency 4 2 2 14 4 4" xfId="49910"/>
    <cellStyle name="Currency 4 2 2 14 5" xfId="11546"/>
    <cellStyle name="Currency 4 2 2 14 5 2" xfId="42506"/>
    <cellStyle name="Currency 4 2 2 14 6" xfId="21466"/>
    <cellStyle name="Currency 4 2 2 14 7" xfId="34347"/>
    <cellStyle name="Currency 4 2 2 14 8" xfId="39812"/>
    <cellStyle name="Currency 4 2 2 15" xfId="1944"/>
    <cellStyle name="Currency 4 2 2 15 2" xfId="4707"/>
    <cellStyle name="Currency 4 2 2 15 2 2" xfId="14589"/>
    <cellStyle name="Currency 4 2 2 15 2 3" xfId="24509"/>
    <cellStyle name="Currency 4 2 2 15 2 4" xfId="45549"/>
    <cellStyle name="Currency 4 2 2 15 3" xfId="7173"/>
    <cellStyle name="Currency 4 2 2 15 3 2" xfId="17055"/>
    <cellStyle name="Currency 4 2 2 15 3 3" xfId="26975"/>
    <cellStyle name="Currency 4 2 2 15 3 4" xfId="48015"/>
    <cellStyle name="Currency 4 2 2 15 4" xfId="9643"/>
    <cellStyle name="Currency 4 2 2 15 4 2" xfId="19525"/>
    <cellStyle name="Currency 4 2 2 15 4 3" xfId="29445"/>
    <cellStyle name="Currency 4 2 2 15 4 4" xfId="50485"/>
    <cellStyle name="Currency 4 2 2 15 5" xfId="12121"/>
    <cellStyle name="Currency 4 2 2 15 5 2" xfId="43081"/>
    <cellStyle name="Currency 4 2 2 15 6" xfId="22041"/>
    <cellStyle name="Currency 4 2 2 15 7" xfId="34922"/>
    <cellStyle name="Currency 4 2 2 15 8" xfId="40387"/>
    <cellStyle name="Currency 4 2 2 16" xfId="2437"/>
    <cellStyle name="Currency 4 2 2 16 2" xfId="4905"/>
    <cellStyle name="Currency 4 2 2 16 2 2" xfId="14787"/>
    <cellStyle name="Currency 4 2 2 16 2 3" xfId="24707"/>
    <cellStyle name="Currency 4 2 2 16 2 4" xfId="45747"/>
    <cellStyle name="Currency 4 2 2 16 3" xfId="7371"/>
    <cellStyle name="Currency 4 2 2 16 3 2" xfId="17253"/>
    <cellStyle name="Currency 4 2 2 16 3 3" xfId="27173"/>
    <cellStyle name="Currency 4 2 2 16 3 4" xfId="48213"/>
    <cellStyle name="Currency 4 2 2 16 4" xfId="9841"/>
    <cellStyle name="Currency 4 2 2 16 4 2" xfId="19723"/>
    <cellStyle name="Currency 4 2 2 16 4 3" xfId="29643"/>
    <cellStyle name="Currency 4 2 2 16 4 4" xfId="50683"/>
    <cellStyle name="Currency 4 2 2 16 5" xfId="12319"/>
    <cellStyle name="Currency 4 2 2 16 5 2" xfId="43279"/>
    <cellStyle name="Currency 4 2 2 16 6" xfId="22239"/>
    <cellStyle name="Currency 4 2 2 16 7" xfId="35121"/>
    <cellStyle name="Currency 4 2 2 16 8" xfId="40585"/>
    <cellStyle name="Currency 4 2 2 17" xfId="2988"/>
    <cellStyle name="Currency 4 2 2 17 2" xfId="12870"/>
    <cellStyle name="Currency 4 2 2 17 2 2" xfId="43830"/>
    <cellStyle name="Currency 4 2 2 17 3" xfId="22790"/>
    <cellStyle name="Currency 4 2 2 17 4" xfId="33203"/>
    <cellStyle name="Currency 4 2 2 17 5" xfId="38669"/>
    <cellStyle name="Currency 4 2 2 18" xfId="5455"/>
    <cellStyle name="Currency 4 2 2 18 2" xfId="15337"/>
    <cellStyle name="Currency 4 2 2 18 3" xfId="25257"/>
    <cellStyle name="Currency 4 2 2 18 4" xfId="46297"/>
    <cellStyle name="Currency 4 2 2 19" xfId="7925"/>
    <cellStyle name="Currency 4 2 2 19 2" xfId="17807"/>
    <cellStyle name="Currency 4 2 2 19 3" xfId="27727"/>
    <cellStyle name="Currency 4 2 2 19 4" xfId="48767"/>
    <cellStyle name="Currency 4 2 2 2" xfId="185"/>
    <cellStyle name="Currency 4 2 2 2 10" xfId="10488"/>
    <cellStyle name="Currency 4 2 2 2 10 2" xfId="41448"/>
    <cellStyle name="Currency 4 2 2 2 11" xfId="20408"/>
    <cellStyle name="Currency 4 2 2 2 12" xfId="30250"/>
    <cellStyle name="Currency 4 2 2 2 13" xfId="35716"/>
    <cellStyle name="Currency 4 2 2 2 2" xfId="978"/>
    <cellStyle name="Currency 4 2 2 2 2 2" xfId="3307"/>
    <cellStyle name="Currency 4 2 2 2 2 2 2" xfId="13189"/>
    <cellStyle name="Currency 4 2 2 2 2 2 2 2" xfId="44149"/>
    <cellStyle name="Currency 4 2 2 2 2 2 3" xfId="23109"/>
    <cellStyle name="Currency 4 2 2 2 2 2 4" xfId="31526"/>
    <cellStyle name="Currency 4 2 2 2 2 2 5" xfId="36992"/>
    <cellStyle name="Currency 4 2 2 2 2 3" xfId="6207"/>
    <cellStyle name="Currency 4 2 2 2 2 3 2" xfId="16089"/>
    <cellStyle name="Currency 4 2 2 2 2 3 2 2" xfId="47049"/>
    <cellStyle name="Currency 4 2 2 2 2 3 3" xfId="26009"/>
    <cellStyle name="Currency 4 2 2 2 2 3 4" xfId="32526"/>
    <cellStyle name="Currency 4 2 2 2 2 3 5" xfId="37992"/>
    <cellStyle name="Currency 4 2 2 2 2 4" xfId="8677"/>
    <cellStyle name="Currency 4 2 2 2 2 4 2" xfId="18559"/>
    <cellStyle name="Currency 4 2 2 2 2 4 2 2" xfId="49519"/>
    <cellStyle name="Currency 4 2 2 2 2 4 3" xfId="28479"/>
    <cellStyle name="Currency 4 2 2 2 2 4 4" xfId="33956"/>
    <cellStyle name="Currency 4 2 2 2 2 4 5" xfId="39421"/>
    <cellStyle name="Currency 4 2 2 2 2 5" xfId="11155"/>
    <cellStyle name="Currency 4 2 2 2 2 5 2" xfId="42115"/>
    <cellStyle name="Currency 4 2 2 2 2 6" xfId="21075"/>
    <cellStyle name="Currency 4 2 2 2 2 7" xfId="30524"/>
    <cellStyle name="Currency 4 2 2 2 2 8" xfId="35990"/>
    <cellStyle name="Currency 4 2 2 2 3" xfId="979"/>
    <cellStyle name="Currency 4 2 2 2 3 2" xfId="3544"/>
    <cellStyle name="Currency 4 2 2 2 3 2 2" xfId="13426"/>
    <cellStyle name="Currency 4 2 2 2 3 2 2 2" xfId="44386"/>
    <cellStyle name="Currency 4 2 2 2 3 2 3" xfId="23346"/>
    <cellStyle name="Currency 4 2 2 2 3 2 4" xfId="31763"/>
    <cellStyle name="Currency 4 2 2 2 3 2 5" xfId="37229"/>
    <cellStyle name="Currency 4 2 2 2 3 3" xfId="6208"/>
    <cellStyle name="Currency 4 2 2 2 3 3 2" xfId="16090"/>
    <cellStyle name="Currency 4 2 2 2 3 3 2 2" xfId="47050"/>
    <cellStyle name="Currency 4 2 2 2 3 3 3" xfId="26010"/>
    <cellStyle name="Currency 4 2 2 2 3 3 4" xfId="32763"/>
    <cellStyle name="Currency 4 2 2 2 3 3 5" xfId="38229"/>
    <cellStyle name="Currency 4 2 2 2 3 4" xfId="8678"/>
    <cellStyle name="Currency 4 2 2 2 3 4 2" xfId="18560"/>
    <cellStyle name="Currency 4 2 2 2 3 4 2 2" xfId="49520"/>
    <cellStyle name="Currency 4 2 2 2 3 4 3" xfId="28480"/>
    <cellStyle name="Currency 4 2 2 2 3 4 4" xfId="33957"/>
    <cellStyle name="Currency 4 2 2 2 3 4 5" xfId="39422"/>
    <cellStyle name="Currency 4 2 2 2 3 5" xfId="11156"/>
    <cellStyle name="Currency 4 2 2 2 3 5 2" xfId="42116"/>
    <cellStyle name="Currency 4 2 2 2 3 6" xfId="21076"/>
    <cellStyle name="Currency 4 2 2 2 3 7" xfId="30761"/>
    <cellStyle name="Currency 4 2 2 2 3 8" xfId="36227"/>
    <cellStyle name="Currency 4 2 2 2 4" xfId="980"/>
    <cellStyle name="Currency 4 2 2 2 4 2" xfId="3786"/>
    <cellStyle name="Currency 4 2 2 2 4 2 2" xfId="13668"/>
    <cellStyle name="Currency 4 2 2 2 4 2 2 2" xfId="44628"/>
    <cellStyle name="Currency 4 2 2 2 4 2 3" xfId="23588"/>
    <cellStyle name="Currency 4 2 2 2 4 2 4" xfId="32005"/>
    <cellStyle name="Currency 4 2 2 2 4 2 5" xfId="37471"/>
    <cellStyle name="Currency 4 2 2 2 4 3" xfId="6209"/>
    <cellStyle name="Currency 4 2 2 2 4 3 2" xfId="16091"/>
    <cellStyle name="Currency 4 2 2 2 4 3 2 2" xfId="47051"/>
    <cellStyle name="Currency 4 2 2 2 4 3 3" xfId="26011"/>
    <cellStyle name="Currency 4 2 2 2 4 3 4" xfId="33005"/>
    <cellStyle name="Currency 4 2 2 2 4 3 5" xfId="38471"/>
    <cellStyle name="Currency 4 2 2 2 4 4" xfId="8679"/>
    <cellStyle name="Currency 4 2 2 2 4 4 2" xfId="18561"/>
    <cellStyle name="Currency 4 2 2 2 4 4 2 2" xfId="49521"/>
    <cellStyle name="Currency 4 2 2 2 4 4 3" xfId="28481"/>
    <cellStyle name="Currency 4 2 2 2 4 4 4" xfId="33958"/>
    <cellStyle name="Currency 4 2 2 2 4 4 5" xfId="39423"/>
    <cellStyle name="Currency 4 2 2 2 4 5" xfId="11157"/>
    <cellStyle name="Currency 4 2 2 2 4 5 2" xfId="42117"/>
    <cellStyle name="Currency 4 2 2 2 4 6" xfId="21077"/>
    <cellStyle name="Currency 4 2 2 2 4 7" xfId="31003"/>
    <cellStyle name="Currency 4 2 2 2 4 8" xfId="36469"/>
    <cellStyle name="Currency 4 2 2 2 5" xfId="1454"/>
    <cellStyle name="Currency 4 2 2 2 5 2" xfId="4217"/>
    <cellStyle name="Currency 4 2 2 2 5 2 2" xfId="14099"/>
    <cellStyle name="Currency 4 2 2 2 5 2 2 2" xfId="45059"/>
    <cellStyle name="Currency 4 2 2 2 5 2 3" xfId="24019"/>
    <cellStyle name="Currency 4 2 2 2 5 2 4" xfId="34432"/>
    <cellStyle name="Currency 4 2 2 2 5 2 5" xfId="39897"/>
    <cellStyle name="Currency 4 2 2 2 5 3" xfId="6683"/>
    <cellStyle name="Currency 4 2 2 2 5 3 2" xfId="16565"/>
    <cellStyle name="Currency 4 2 2 2 5 3 3" xfId="26485"/>
    <cellStyle name="Currency 4 2 2 2 5 3 4" xfId="47525"/>
    <cellStyle name="Currency 4 2 2 2 5 4" xfId="9153"/>
    <cellStyle name="Currency 4 2 2 2 5 4 2" xfId="19035"/>
    <cellStyle name="Currency 4 2 2 2 5 4 3" xfId="28955"/>
    <cellStyle name="Currency 4 2 2 2 5 4 4" xfId="49995"/>
    <cellStyle name="Currency 4 2 2 2 5 5" xfId="11631"/>
    <cellStyle name="Currency 4 2 2 2 5 5 2" xfId="42591"/>
    <cellStyle name="Currency 4 2 2 2 5 6" xfId="21551"/>
    <cellStyle name="Currency 4 2 2 2 5 7" xfId="31252"/>
    <cellStyle name="Currency 4 2 2 2 5 8" xfId="36718"/>
    <cellStyle name="Currency 4 2 2 2 6" xfId="2522"/>
    <cellStyle name="Currency 4 2 2 2 6 2" xfId="4990"/>
    <cellStyle name="Currency 4 2 2 2 6 2 2" xfId="14872"/>
    <cellStyle name="Currency 4 2 2 2 6 2 2 2" xfId="45832"/>
    <cellStyle name="Currency 4 2 2 2 6 2 3" xfId="24792"/>
    <cellStyle name="Currency 4 2 2 2 6 2 4" xfId="35206"/>
    <cellStyle name="Currency 4 2 2 2 6 2 5" xfId="40670"/>
    <cellStyle name="Currency 4 2 2 2 6 3" xfId="7456"/>
    <cellStyle name="Currency 4 2 2 2 6 3 2" xfId="17338"/>
    <cellStyle name="Currency 4 2 2 2 6 3 3" xfId="27258"/>
    <cellStyle name="Currency 4 2 2 2 6 3 4" xfId="48298"/>
    <cellStyle name="Currency 4 2 2 2 6 4" xfId="9926"/>
    <cellStyle name="Currency 4 2 2 2 6 4 2" xfId="19808"/>
    <cellStyle name="Currency 4 2 2 2 6 4 3" xfId="29728"/>
    <cellStyle name="Currency 4 2 2 2 6 4 4" xfId="50768"/>
    <cellStyle name="Currency 4 2 2 2 6 5" xfId="12404"/>
    <cellStyle name="Currency 4 2 2 2 6 5 2" xfId="43364"/>
    <cellStyle name="Currency 4 2 2 2 6 6" xfId="22324"/>
    <cellStyle name="Currency 4 2 2 2 6 7" xfId="32252"/>
    <cellStyle name="Currency 4 2 2 2 6 8" xfId="37718"/>
    <cellStyle name="Currency 4 2 2 2 7" xfId="3033"/>
    <cellStyle name="Currency 4 2 2 2 7 2" xfId="12915"/>
    <cellStyle name="Currency 4 2 2 2 7 2 2" xfId="43875"/>
    <cellStyle name="Currency 4 2 2 2 7 3" xfId="22835"/>
    <cellStyle name="Currency 4 2 2 2 7 4" xfId="33288"/>
    <cellStyle name="Currency 4 2 2 2 7 5" xfId="38754"/>
    <cellStyle name="Currency 4 2 2 2 8" xfId="5540"/>
    <cellStyle name="Currency 4 2 2 2 8 2" xfId="15422"/>
    <cellStyle name="Currency 4 2 2 2 8 3" xfId="25342"/>
    <cellStyle name="Currency 4 2 2 2 8 4" xfId="46382"/>
    <cellStyle name="Currency 4 2 2 2 9" xfId="8010"/>
    <cellStyle name="Currency 4 2 2 2 9 2" xfId="17892"/>
    <cellStyle name="Currency 4 2 2 2 9 3" xfId="27812"/>
    <cellStyle name="Currency 4 2 2 2 9 4" xfId="48852"/>
    <cellStyle name="Currency 4 2 2 20" xfId="10403"/>
    <cellStyle name="Currency 4 2 2 20 2" xfId="41363"/>
    <cellStyle name="Currency 4 2 2 21" xfId="20323"/>
    <cellStyle name="Currency 4 2 2 22" xfId="30205"/>
    <cellStyle name="Currency 4 2 2 23" xfId="35671"/>
    <cellStyle name="Currency 4 2 2 3" xfId="224"/>
    <cellStyle name="Currency 4 2 2 3 10" xfId="10527"/>
    <cellStyle name="Currency 4 2 2 3 10 2" xfId="41487"/>
    <cellStyle name="Currency 4 2 2 3 11" xfId="20447"/>
    <cellStyle name="Currency 4 2 2 3 12" xfId="30289"/>
    <cellStyle name="Currency 4 2 2 3 13" xfId="35755"/>
    <cellStyle name="Currency 4 2 2 3 2" xfId="981"/>
    <cellStyle name="Currency 4 2 2 3 2 2" xfId="3346"/>
    <cellStyle name="Currency 4 2 2 3 2 2 2" xfId="13228"/>
    <cellStyle name="Currency 4 2 2 3 2 2 2 2" xfId="44188"/>
    <cellStyle name="Currency 4 2 2 3 2 2 3" xfId="23148"/>
    <cellStyle name="Currency 4 2 2 3 2 2 4" xfId="31565"/>
    <cellStyle name="Currency 4 2 2 3 2 2 5" xfId="37031"/>
    <cellStyle name="Currency 4 2 2 3 2 3" xfId="6210"/>
    <cellStyle name="Currency 4 2 2 3 2 3 2" xfId="16092"/>
    <cellStyle name="Currency 4 2 2 3 2 3 2 2" xfId="47052"/>
    <cellStyle name="Currency 4 2 2 3 2 3 3" xfId="26012"/>
    <cellStyle name="Currency 4 2 2 3 2 3 4" xfId="32565"/>
    <cellStyle name="Currency 4 2 2 3 2 3 5" xfId="38031"/>
    <cellStyle name="Currency 4 2 2 3 2 4" xfId="8680"/>
    <cellStyle name="Currency 4 2 2 3 2 4 2" xfId="18562"/>
    <cellStyle name="Currency 4 2 2 3 2 4 2 2" xfId="49522"/>
    <cellStyle name="Currency 4 2 2 3 2 4 3" xfId="28482"/>
    <cellStyle name="Currency 4 2 2 3 2 4 4" xfId="33959"/>
    <cellStyle name="Currency 4 2 2 3 2 4 5" xfId="39424"/>
    <cellStyle name="Currency 4 2 2 3 2 5" xfId="11158"/>
    <cellStyle name="Currency 4 2 2 3 2 5 2" xfId="42118"/>
    <cellStyle name="Currency 4 2 2 3 2 6" xfId="21078"/>
    <cellStyle name="Currency 4 2 2 3 2 7" xfId="30563"/>
    <cellStyle name="Currency 4 2 2 3 2 8" xfId="36029"/>
    <cellStyle name="Currency 4 2 2 3 3" xfId="982"/>
    <cellStyle name="Currency 4 2 2 3 3 2" xfId="3583"/>
    <cellStyle name="Currency 4 2 2 3 3 2 2" xfId="13465"/>
    <cellStyle name="Currency 4 2 2 3 3 2 2 2" xfId="44425"/>
    <cellStyle name="Currency 4 2 2 3 3 2 3" xfId="23385"/>
    <cellStyle name="Currency 4 2 2 3 3 2 4" xfId="31802"/>
    <cellStyle name="Currency 4 2 2 3 3 2 5" xfId="37268"/>
    <cellStyle name="Currency 4 2 2 3 3 3" xfId="6211"/>
    <cellStyle name="Currency 4 2 2 3 3 3 2" xfId="16093"/>
    <cellStyle name="Currency 4 2 2 3 3 3 2 2" xfId="47053"/>
    <cellStyle name="Currency 4 2 2 3 3 3 3" xfId="26013"/>
    <cellStyle name="Currency 4 2 2 3 3 3 4" xfId="32802"/>
    <cellStyle name="Currency 4 2 2 3 3 3 5" xfId="38268"/>
    <cellStyle name="Currency 4 2 2 3 3 4" xfId="8681"/>
    <cellStyle name="Currency 4 2 2 3 3 4 2" xfId="18563"/>
    <cellStyle name="Currency 4 2 2 3 3 4 2 2" xfId="49523"/>
    <cellStyle name="Currency 4 2 2 3 3 4 3" xfId="28483"/>
    <cellStyle name="Currency 4 2 2 3 3 4 4" xfId="33960"/>
    <cellStyle name="Currency 4 2 2 3 3 4 5" xfId="39425"/>
    <cellStyle name="Currency 4 2 2 3 3 5" xfId="11159"/>
    <cellStyle name="Currency 4 2 2 3 3 5 2" xfId="42119"/>
    <cellStyle name="Currency 4 2 2 3 3 6" xfId="21079"/>
    <cellStyle name="Currency 4 2 2 3 3 7" xfId="30800"/>
    <cellStyle name="Currency 4 2 2 3 3 8" xfId="36266"/>
    <cellStyle name="Currency 4 2 2 3 4" xfId="983"/>
    <cellStyle name="Currency 4 2 2 3 4 2" xfId="3825"/>
    <cellStyle name="Currency 4 2 2 3 4 2 2" xfId="13707"/>
    <cellStyle name="Currency 4 2 2 3 4 2 2 2" xfId="44667"/>
    <cellStyle name="Currency 4 2 2 3 4 2 3" xfId="23627"/>
    <cellStyle name="Currency 4 2 2 3 4 2 4" xfId="32044"/>
    <cellStyle name="Currency 4 2 2 3 4 2 5" xfId="37510"/>
    <cellStyle name="Currency 4 2 2 3 4 3" xfId="6212"/>
    <cellStyle name="Currency 4 2 2 3 4 3 2" xfId="16094"/>
    <cellStyle name="Currency 4 2 2 3 4 3 2 2" xfId="47054"/>
    <cellStyle name="Currency 4 2 2 3 4 3 3" xfId="26014"/>
    <cellStyle name="Currency 4 2 2 3 4 3 4" xfId="33044"/>
    <cellStyle name="Currency 4 2 2 3 4 3 5" xfId="38510"/>
    <cellStyle name="Currency 4 2 2 3 4 4" xfId="8682"/>
    <cellStyle name="Currency 4 2 2 3 4 4 2" xfId="18564"/>
    <cellStyle name="Currency 4 2 2 3 4 4 2 2" xfId="49524"/>
    <cellStyle name="Currency 4 2 2 3 4 4 3" xfId="28484"/>
    <cellStyle name="Currency 4 2 2 3 4 4 4" xfId="33961"/>
    <cellStyle name="Currency 4 2 2 3 4 4 5" xfId="39426"/>
    <cellStyle name="Currency 4 2 2 3 4 5" xfId="11160"/>
    <cellStyle name="Currency 4 2 2 3 4 5 2" xfId="42120"/>
    <cellStyle name="Currency 4 2 2 3 4 6" xfId="21080"/>
    <cellStyle name="Currency 4 2 2 3 4 7" xfId="31042"/>
    <cellStyle name="Currency 4 2 2 3 4 8" xfId="36508"/>
    <cellStyle name="Currency 4 2 2 3 5" xfId="1493"/>
    <cellStyle name="Currency 4 2 2 3 5 2" xfId="4256"/>
    <cellStyle name="Currency 4 2 2 3 5 2 2" xfId="14138"/>
    <cellStyle name="Currency 4 2 2 3 5 2 2 2" xfId="45098"/>
    <cellStyle name="Currency 4 2 2 3 5 2 3" xfId="24058"/>
    <cellStyle name="Currency 4 2 2 3 5 2 4" xfId="34471"/>
    <cellStyle name="Currency 4 2 2 3 5 2 5" xfId="39936"/>
    <cellStyle name="Currency 4 2 2 3 5 3" xfId="6722"/>
    <cellStyle name="Currency 4 2 2 3 5 3 2" xfId="16604"/>
    <cellStyle name="Currency 4 2 2 3 5 3 3" xfId="26524"/>
    <cellStyle name="Currency 4 2 2 3 5 3 4" xfId="47564"/>
    <cellStyle name="Currency 4 2 2 3 5 4" xfId="9192"/>
    <cellStyle name="Currency 4 2 2 3 5 4 2" xfId="19074"/>
    <cellStyle name="Currency 4 2 2 3 5 4 3" xfId="28994"/>
    <cellStyle name="Currency 4 2 2 3 5 4 4" xfId="50034"/>
    <cellStyle name="Currency 4 2 2 3 5 5" xfId="11670"/>
    <cellStyle name="Currency 4 2 2 3 5 5 2" xfId="42630"/>
    <cellStyle name="Currency 4 2 2 3 5 6" xfId="21590"/>
    <cellStyle name="Currency 4 2 2 3 5 7" xfId="31291"/>
    <cellStyle name="Currency 4 2 2 3 5 8" xfId="36757"/>
    <cellStyle name="Currency 4 2 2 3 6" xfId="2561"/>
    <cellStyle name="Currency 4 2 2 3 6 2" xfId="5029"/>
    <cellStyle name="Currency 4 2 2 3 6 2 2" xfId="14911"/>
    <cellStyle name="Currency 4 2 2 3 6 2 2 2" xfId="45871"/>
    <cellStyle name="Currency 4 2 2 3 6 2 3" xfId="24831"/>
    <cellStyle name="Currency 4 2 2 3 6 2 4" xfId="35245"/>
    <cellStyle name="Currency 4 2 2 3 6 2 5" xfId="40709"/>
    <cellStyle name="Currency 4 2 2 3 6 3" xfId="7495"/>
    <cellStyle name="Currency 4 2 2 3 6 3 2" xfId="17377"/>
    <cellStyle name="Currency 4 2 2 3 6 3 3" xfId="27297"/>
    <cellStyle name="Currency 4 2 2 3 6 3 4" xfId="48337"/>
    <cellStyle name="Currency 4 2 2 3 6 4" xfId="9965"/>
    <cellStyle name="Currency 4 2 2 3 6 4 2" xfId="19847"/>
    <cellStyle name="Currency 4 2 2 3 6 4 3" xfId="29767"/>
    <cellStyle name="Currency 4 2 2 3 6 4 4" xfId="50807"/>
    <cellStyle name="Currency 4 2 2 3 6 5" xfId="12443"/>
    <cellStyle name="Currency 4 2 2 3 6 5 2" xfId="43403"/>
    <cellStyle name="Currency 4 2 2 3 6 6" xfId="22363"/>
    <cellStyle name="Currency 4 2 2 3 6 7" xfId="32291"/>
    <cellStyle name="Currency 4 2 2 3 6 8" xfId="37757"/>
    <cellStyle name="Currency 4 2 2 3 7" xfId="3072"/>
    <cellStyle name="Currency 4 2 2 3 7 2" xfId="12954"/>
    <cellStyle name="Currency 4 2 2 3 7 2 2" xfId="43914"/>
    <cellStyle name="Currency 4 2 2 3 7 3" xfId="22874"/>
    <cellStyle name="Currency 4 2 2 3 7 4" xfId="33327"/>
    <cellStyle name="Currency 4 2 2 3 7 5" xfId="38793"/>
    <cellStyle name="Currency 4 2 2 3 8" xfId="5579"/>
    <cellStyle name="Currency 4 2 2 3 8 2" xfId="15461"/>
    <cellStyle name="Currency 4 2 2 3 8 3" xfId="25381"/>
    <cellStyle name="Currency 4 2 2 3 8 4" xfId="46421"/>
    <cellStyle name="Currency 4 2 2 3 9" xfId="8049"/>
    <cellStyle name="Currency 4 2 2 3 9 2" xfId="17931"/>
    <cellStyle name="Currency 4 2 2 3 9 3" xfId="27851"/>
    <cellStyle name="Currency 4 2 2 3 9 4" xfId="48891"/>
    <cellStyle name="Currency 4 2 2 4" xfId="261"/>
    <cellStyle name="Currency 4 2 2 4 10" xfId="10564"/>
    <cellStyle name="Currency 4 2 2 4 10 2" xfId="41524"/>
    <cellStyle name="Currency 4 2 2 4 11" xfId="20484"/>
    <cellStyle name="Currency 4 2 2 4 12" xfId="30326"/>
    <cellStyle name="Currency 4 2 2 4 13" xfId="35792"/>
    <cellStyle name="Currency 4 2 2 4 2" xfId="984"/>
    <cellStyle name="Currency 4 2 2 4 2 2" xfId="3383"/>
    <cellStyle name="Currency 4 2 2 4 2 2 2" xfId="13265"/>
    <cellStyle name="Currency 4 2 2 4 2 2 2 2" xfId="44225"/>
    <cellStyle name="Currency 4 2 2 4 2 2 3" xfId="23185"/>
    <cellStyle name="Currency 4 2 2 4 2 2 4" xfId="31602"/>
    <cellStyle name="Currency 4 2 2 4 2 2 5" xfId="37068"/>
    <cellStyle name="Currency 4 2 2 4 2 3" xfId="6213"/>
    <cellStyle name="Currency 4 2 2 4 2 3 2" xfId="16095"/>
    <cellStyle name="Currency 4 2 2 4 2 3 2 2" xfId="47055"/>
    <cellStyle name="Currency 4 2 2 4 2 3 3" xfId="26015"/>
    <cellStyle name="Currency 4 2 2 4 2 3 4" xfId="32602"/>
    <cellStyle name="Currency 4 2 2 4 2 3 5" xfId="38068"/>
    <cellStyle name="Currency 4 2 2 4 2 4" xfId="8683"/>
    <cellStyle name="Currency 4 2 2 4 2 4 2" xfId="18565"/>
    <cellStyle name="Currency 4 2 2 4 2 4 2 2" xfId="49525"/>
    <cellStyle name="Currency 4 2 2 4 2 4 3" xfId="28485"/>
    <cellStyle name="Currency 4 2 2 4 2 4 4" xfId="33962"/>
    <cellStyle name="Currency 4 2 2 4 2 4 5" xfId="39427"/>
    <cellStyle name="Currency 4 2 2 4 2 5" xfId="11161"/>
    <cellStyle name="Currency 4 2 2 4 2 5 2" xfId="42121"/>
    <cellStyle name="Currency 4 2 2 4 2 6" xfId="21081"/>
    <cellStyle name="Currency 4 2 2 4 2 7" xfId="30600"/>
    <cellStyle name="Currency 4 2 2 4 2 8" xfId="36066"/>
    <cellStyle name="Currency 4 2 2 4 3" xfId="985"/>
    <cellStyle name="Currency 4 2 2 4 3 2" xfId="3620"/>
    <cellStyle name="Currency 4 2 2 4 3 2 2" xfId="13502"/>
    <cellStyle name="Currency 4 2 2 4 3 2 2 2" xfId="44462"/>
    <cellStyle name="Currency 4 2 2 4 3 2 3" xfId="23422"/>
    <cellStyle name="Currency 4 2 2 4 3 2 4" xfId="31839"/>
    <cellStyle name="Currency 4 2 2 4 3 2 5" xfId="37305"/>
    <cellStyle name="Currency 4 2 2 4 3 3" xfId="6214"/>
    <cellStyle name="Currency 4 2 2 4 3 3 2" xfId="16096"/>
    <cellStyle name="Currency 4 2 2 4 3 3 2 2" xfId="47056"/>
    <cellStyle name="Currency 4 2 2 4 3 3 3" xfId="26016"/>
    <cellStyle name="Currency 4 2 2 4 3 3 4" xfId="32839"/>
    <cellStyle name="Currency 4 2 2 4 3 3 5" xfId="38305"/>
    <cellStyle name="Currency 4 2 2 4 3 4" xfId="8684"/>
    <cellStyle name="Currency 4 2 2 4 3 4 2" xfId="18566"/>
    <cellStyle name="Currency 4 2 2 4 3 4 2 2" xfId="49526"/>
    <cellStyle name="Currency 4 2 2 4 3 4 3" xfId="28486"/>
    <cellStyle name="Currency 4 2 2 4 3 4 4" xfId="33963"/>
    <cellStyle name="Currency 4 2 2 4 3 4 5" xfId="39428"/>
    <cellStyle name="Currency 4 2 2 4 3 5" xfId="11162"/>
    <cellStyle name="Currency 4 2 2 4 3 5 2" xfId="42122"/>
    <cellStyle name="Currency 4 2 2 4 3 6" xfId="21082"/>
    <cellStyle name="Currency 4 2 2 4 3 7" xfId="30837"/>
    <cellStyle name="Currency 4 2 2 4 3 8" xfId="36303"/>
    <cellStyle name="Currency 4 2 2 4 4" xfId="986"/>
    <cellStyle name="Currency 4 2 2 4 4 2" xfId="3862"/>
    <cellStyle name="Currency 4 2 2 4 4 2 2" xfId="13744"/>
    <cellStyle name="Currency 4 2 2 4 4 2 2 2" xfId="44704"/>
    <cellStyle name="Currency 4 2 2 4 4 2 3" xfId="23664"/>
    <cellStyle name="Currency 4 2 2 4 4 2 4" xfId="32081"/>
    <cellStyle name="Currency 4 2 2 4 4 2 5" xfId="37547"/>
    <cellStyle name="Currency 4 2 2 4 4 3" xfId="6215"/>
    <cellStyle name="Currency 4 2 2 4 4 3 2" xfId="16097"/>
    <cellStyle name="Currency 4 2 2 4 4 3 2 2" xfId="47057"/>
    <cellStyle name="Currency 4 2 2 4 4 3 3" xfId="26017"/>
    <cellStyle name="Currency 4 2 2 4 4 3 4" xfId="33081"/>
    <cellStyle name="Currency 4 2 2 4 4 3 5" xfId="38547"/>
    <cellStyle name="Currency 4 2 2 4 4 4" xfId="8685"/>
    <cellStyle name="Currency 4 2 2 4 4 4 2" xfId="18567"/>
    <cellStyle name="Currency 4 2 2 4 4 4 2 2" xfId="49527"/>
    <cellStyle name="Currency 4 2 2 4 4 4 3" xfId="28487"/>
    <cellStyle name="Currency 4 2 2 4 4 4 4" xfId="33964"/>
    <cellStyle name="Currency 4 2 2 4 4 4 5" xfId="39429"/>
    <cellStyle name="Currency 4 2 2 4 4 5" xfId="11163"/>
    <cellStyle name="Currency 4 2 2 4 4 5 2" xfId="42123"/>
    <cellStyle name="Currency 4 2 2 4 4 6" xfId="21083"/>
    <cellStyle name="Currency 4 2 2 4 4 7" xfId="31079"/>
    <cellStyle name="Currency 4 2 2 4 4 8" xfId="36545"/>
    <cellStyle name="Currency 4 2 2 4 5" xfId="1530"/>
    <cellStyle name="Currency 4 2 2 4 5 2" xfId="4293"/>
    <cellStyle name="Currency 4 2 2 4 5 2 2" xfId="14175"/>
    <cellStyle name="Currency 4 2 2 4 5 2 2 2" xfId="45135"/>
    <cellStyle name="Currency 4 2 2 4 5 2 3" xfId="24095"/>
    <cellStyle name="Currency 4 2 2 4 5 2 4" xfId="34508"/>
    <cellStyle name="Currency 4 2 2 4 5 2 5" xfId="39973"/>
    <cellStyle name="Currency 4 2 2 4 5 3" xfId="6759"/>
    <cellStyle name="Currency 4 2 2 4 5 3 2" xfId="16641"/>
    <cellStyle name="Currency 4 2 2 4 5 3 3" xfId="26561"/>
    <cellStyle name="Currency 4 2 2 4 5 3 4" xfId="47601"/>
    <cellStyle name="Currency 4 2 2 4 5 4" xfId="9229"/>
    <cellStyle name="Currency 4 2 2 4 5 4 2" xfId="19111"/>
    <cellStyle name="Currency 4 2 2 4 5 4 3" xfId="29031"/>
    <cellStyle name="Currency 4 2 2 4 5 4 4" xfId="50071"/>
    <cellStyle name="Currency 4 2 2 4 5 5" xfId="11707"/>
    <cellStyle name="Currency 4 2 2 4 5 5 2" xfId="42667"/>
    <cellStyle name="Currency 4 2 2 4 5 6" xfId="21627"/>
    <cellStyle name="Currency 4 2 2 4 5 7" xfId="31328"/>
    <cellStyle name="Currency 4 2 2 4 5 8" xfId="36794"/>
    <cellStyle name="Currency 4 2 2 4 6" xfId="2598"/>
    <cellStyle name="Currency 4 2 2 4 6 2" xfId="5066"/>
    <cellStyle name="Currency 4 2 2 4 6 2 2" xfId="14948"/>
    <cellStyle name="Currency 4 2 2 4 6 2 2 2" xfId="45908"/>
    <cellStyle name="Currency 4 2 2 4 6 2 3" xfId="24868"/>
    <cellStyle name="Currency 4 2 2 4 6 2 4" xfId="35282"/>
    <cellStyle name="Currency 4 2 2 4 6 2 5" xfId="40746"/>
    <cellStyle name="Currency 4 2 2 4 6 3" xfId="7532"/>
    <cellStyle name="Currency 4 2 2 4 6 3 2" xfId="17414"/>
    <cellStyle name="Currency 4 2 2 4 6 3 3" xfId="27334"/>
    <cellStyle name="Currency 4 2 2 4 6 3 4" xfId="48374"/>
    <cellStyle name="Currency 4 2 2 4 6 4" xfId="10002"/>
    <cellStyle name="Currency 4 2 2 4 6 4 2" xfId="19884"/>
    <cellStyle name="Currency 4 2 2 4 6 4 3" xfId="29804"/>
    <cellStyle name="Currency 4 2 2 4 6 4 4" xfId="50844"/>
    <cellStyle name="Currency 4 2 2 4 6 5" xfId="12480"/>
    <cellStyle name="Currency 4 2 2 4 6 5 2" xfId="43440"/>
    <cellStyle name="Currency 4 2 2 4 6 6" xfId="22400"/>
    <cellStyle name="Currency 4 2 2 4 6 7" xfId="32328"/>
    <cellStyle name="Currency 4 2 2 4 6 8" xfId="37794"/>
    <cellStyle name="Currency 4 2 2 4 7" xfId="3109"/>
    <cellStyle name="Currency 4 2 2 4 7 2" xfId="12991"/>
    <cellStyle name="Currency 4 2 2 4 7 2 2" xfId="43951"/>
    <cellStyle name="Currency 4 2 2 4 7 3" xfId="22911"/>
    <cellStyle name="Currency 4 2 2 4 7 4" xfId="33364"/>
    <cellStyle name="Currency 4 2 2 4 7 5" xfId="38830"/>
    <cellStyle name="Currency 4 2 2 4 8" xfId="5616"/>
    <cellStyle name="Currency 4 2 2 4 8 2" xfId="15498"/>
    <cellStyle name="Currency 4 2 2 4 8 3" xfId="25418"/>
    <cellStyle name="Currency 4 2 2 4 8 4" xfId="46458"/>
    <cellStyle name="Currency 4 2 2 4 9" xfId="8086"/>
    <cellStyle name="Currency 4 2 2 4 9 2" xfId="17968"/>
    <cellStyle name="Currency 4 2 2 4 9 3" xfId="27888"/>
    <cellStyle name="Currency 4 2 2 4 9 4" xfId="48928"/>
    <cellStyle name="Currency 4 2 2 5" xfId="298"/>
    <cellStyle name="Currency 4 2 2 5 10" xfId="10601"/>
    <cellStyle name="Currency 4 2 2 5 10 2" xfId="41561"/>
    <cellStyle name="Currency 4 2 2 5 11" xfId="20521"/>
    <cellStyle name="Currency 4 2 2 5 12" xfId="30363"/>
    <cellStyle name="Currency 4 2 2 5 13" xfId="35829"/>
    <cellStyle name="Currency 4 2 2 5 2" xfId="987"/>
    <cellStyle name="Currency 4 2 2 5 2 2" xfId="3420"/>
    <cellStyle name="Currency 4 2 2 5 2 2 2" xfId="13302"/>
    <cellStyle name="Currency 4 2 2 5 2 2 2 2" xfId="44262"/>
    <cellStyle name="Currency 4 2 2 5 2 2 3" xfId="23222"/>
    <cellStyle name="Currency 4 2 2 5 2 2 4" xfId="31639"/>
    <cellStyle name="Currency 4 2 2 5 2 2 5" xfId="37105"/>
    <cellStyle name="Currency 4 2 2 5 2 3" xfId="6216"/>
    <cellStyle name="Currency 4 2 2 5 2 3 2" xfId="16098"/>
    <cellStyle name="Currency 4 2 2 5 2 3 2 2" xfId="47058"/>
    <cellStyle name="Currency 4 2 2 5 2 3 3" xfId="26018"/>
    <cellStyle name="Currency 4 2 2 5 2 3 4" xfId="32639"/>
    <cellStyle name="Currency 4 2 2 5 2 3 5" xfId="38105"/>
    <cellStyle name="Currency 4 2 2 5 2 4" xfId="8686"/>
    <cellStyle name="Currency 4 2 2 5 2 4 2" xfId="18568"/>
    <cellStyle name="Currency 4 2 2 5 2 4 2 2" xfId="49528"/>
    <cellStyle name="Currency 4 2 2 5 2 4 3" xfId="28488"/>
    <cellStyle name="Currency 4 2 2 5 2 4 4" xfId="33965"/>
    <cellStyle name="Currency 4 2 2 5 2 4 5" xfId="39430"/>
    <cellStyle name="Currency 4 2 2 5 2 5" xfId="11164"/>
    <cellStyle name="Currency 4 2 2 5 2 5 2" xfId="42124"/>
    <cellStyle name="Currency 4 2 2 5 2 6" xfId="21084"/>
    <cellStyle name="Currency 4 2 2 5 2 7" xfId="30637"/>
    <cellStyle name="Currency 4 2 2 5 2 8" xfId="36103"/>
    <cellStyle name="Currency 4 2 2 5 3" xfId="988"/>
    <cellStyle name="Currency 4 2 2 5 3 2" xfId="3657"/>
    <cellStyle name="Currency 4 2 2 5 3 2 2" xfId="13539"/>
    <cellStyle name="Currency 4 2 2 5 3 2 2 2" xfId="44499"/>
    <cellStyle name="Currency 4 2 2 5 3 2 3" xfId="23459"/>
    <cellStyle name="Currency 4 2 2 5 3 2 4" xfId="31876"/>
    <cellStyle name="Currency 4 2 2 5 3 2 5" xfId="37342"/>
    <cellStyle name="Currency 4 2 2 5 3 3" xfId="6217"/>
    <cellStyle name="Currency 4 2 2 5 3 3 2" xfId="16099"/>
    <cellStyle name="Currency 4 2 2 5 3 3 2 2" xfId="47059"/>
    <cellStyle name="Currency 4 2 2 5 3 3 3" xfId="26019"/>
    <cellStyle name="Currency 4 2 2 5 3 3 4" xfId="32876"/>
    <cellStyle name="Currency 4 2 2 5 3 3 5" xfId="38342"/>
    <cellStyle name="Currency 4 2 2 5 3 4" xfId="8687"/>
    <cellStyle name="Currency 4 2 2 5 3 4 2" xfId="18569"/>
    <cellStyle name="Currency 4 2 2 5 3 4 2 2" xfId="49529"/>
    <cellStyle name="Currency 4 2 2 5 3 4 3" xfId="28489"/>
    <cellStyle name="Currency 4 2 2 5 3 4 4" xfId="33966"/>
    <cellStyle name="Currency 4 2 2 5 3 4 5" xfId="39431"/>
    <cellStyle name="Currency 4 2 2 5 3 5" xfId="11165"/>
    <cellStyle name="Currency 4 2 2 5 3 5 2" xfId="42125"/>
    <cellStyle name="Currency 4 2 2 5 3 6" xfId="21085"/>
    <cellStyle name="Currency 4 2 2 5 3 7" xfId="30874"/>
    <cellStyle name="Currency 4 2 2 5 3 8" xfId="36340"/>
    <cellStyle name="Currency 4 2 2 5 4" xfId="989"/>
    <cellStyle name="Currency 4 2 2 5 4 2" xfId="3899"/>
    <cellStyle name="Currency 4 2 2 5 4 2 2" xfId="13781"/>
    <cellStyle name="Currency 4 2 2 5 4 2 2 2" xfId="44741"/>
    <cellStyle name="Currency 4 2 2 5 4 2 3" xfId="23701"/>
    <cellStyle name="Currency 4 2 2 5 4 2 4" xfId="32118"/>
    <cellStyle name="Currency 4 2 2 5 4 2 5" xfId="37584"/>
    <cellStyle name="Currency 4 2 2 5 4 3" xfId="6218"/>
    <cellStyle name="Currency 4 2 2 5 4 3 2" xfId="16100"/>
    <cellStyle name="Currency 4 2 2 5 4 3 2 2" xfId="47060"/>
    <cellStyle name="Currency 4 2 2 5 4 3 3" xfId="26020"/>
    <cellStyle name="Currency 4 2 2 5 4 3 4" xfId="33118"/>
    <cellStyle name="Currency 4 2 2 5 4 3 5" xfId="38584"/>
    <cellStyle name="Currency 4 2 2 5 4 4" xfId="8688"/>
    <cellStyle name="Currency 4 2 2 5 4 4 2" xfId="18570"/>
    <cellStyle name="Currency 4 2 2 5 4 4 2 2" xfId="49530"/>
    <cellStyle name="Currency 4 2 2 5 4 4 3" xfId="28490"/>
    <cellStyle name="Currency 4 2 2 5 4 4 4" xfId="33967"/>
    <cellStyle name="Currency 4 2 2 5 4 4 5" xfId="39432"/>
    <cellStyle name="Currency 4 2 2 5 4 5" xfId="11166"/>
    <cellStyle name="Currency 4 2 2 5 4 5 2" xfId="42126"/>
    <cellStyle name="Currency 4 2 2 5 4 6" xfId="21086"/>
    <cellStyle name="Currency 4 2 2 5 4 7" xfId="31116"/>
    <cellStyle name="Currency 4 2 2 5 4 8" xfId="36582"/>
    <cellStyle name="Currency 4 2 2 5 5" xfId="1567"/>
    <cellStyle name="Currency 4 2 2 5 5 2" xfId="4330"/>
    <cellStyle name="Currency 4 2 2 5 5 2 2" xfId="14212"/>
    <cellStyle name="Currency 4 2 2 5 5 2 2 2" xfId="45172"/>
    <cellStyle name="Currency 4 2 2 5 5 2 3" xfId="24132"/>
    <cellStyle name="Currency 4 2 2 5 5 2 4" xfId="34545"/>
    <cellStyle name="Currency 4 2 2 5 5 2 5" xfId="40010"/>
    <cellStyle name="Currency 4 2 2 5 5 3" xfId="6796"/>
    <cellStyle name="Currency 4 2 2 5 5 3 2" xfId="16678"/>
    <cellStyle name="Currency 4 2 2 5 5 3 3" xfId="26598"/>
    <cellStyle name="Currency 4 2 2 5 5 3 4" xfId="47638"/>
    <cellStyle name="Currency 4 2 2 5 5 4" xfId="9266"/>
    <cellStyle name="Currency 4 2 2 5 5 4 2" xfId="19148"/>
    <cellStyle name="Currency 4 2 2 5 5 4 3" xfId="29068"/>
    <cellStyle name="Currency 4 2 2 5 5 4 4" xfId="50108"/>
    <cellStyle name="Currency 4 2 2 5 5 5" xfId="11744"/>
    <cellStyle name="Currency 4 2 2 5 5 5 2" xfId="42704"/>
    <cellStyle name="Currency 4 2 2 5 5 6" xfId="21664"/>
    <cellStyle name="Currency 4 2 2 5 5 7" xfId="31365"/>
    <cellStyle name="Currency 4 2 2 5 5 8" xfId="36831"/>
    <cellStyle name="Currency 4 2 2 5 6" xfId="2635"/>
    <cellStyle name="Currency 4 2 2 5 6 2" xfId="5103"/>
    <cellStyle name="Currency 4 2 2 5 6 2 2" xfId="14985"/>
    <cellStyle name="Currency 4 2 2 5 6 2 2 2" xfId="45945"/>
    <cellStyle name="Currency 4 2 2 5 6 2 3" xfId="24905"/>
    <cellStyle name="Currency 4 2 2 5 6 2 4" xfId="35319"/>
    <cellStyle name="Currency 4 2 2 5 6 2 5" xfId="40783"/>
    <cellStyle name="Currency 4 2 2 5 6 3" xfId="7569"/>
    <cellStyle name="Currency 4 2 2 5 6 3 2" xfId="17451"/>
    <cellStyle name="Currency 4 2 2 5 6 3 3" xfId="27371"/>
    <cellStyle name="Currency 4 2 2 5 6 3 4" xfId="48411"/>
    <cellStyle name="Currency 4 2 2 5 6 4" xfId="10039"/>
    <cellStyle name="Currency 4 2 2 5 6 4 2" xfId="19921"/>
    <cellStyle name="Currency 4 2 2 5 6 4 3" xfId="29841"/>
    <cellStyle name="Currency 4 2 2 5 6 4 4" xfId="50881"/>
    <cellStyle name="Currency 4 2 2 5 6 5" xfId="12517"/>
    <cellStyle name="Currency 4 2 2 5 6 5 2" xfId="43477"/>
    <cellStyle name="Currency 4 2 2 5 6 6" xfId="22437"/>
    <cellStyle name="Currency 4 2 2 5 6 7" xfId="32365"/>
    <cellStyle name="Currency 4 2 2 5 6 8" xfId="37831"/>
    <cellStyle name="Currency 4 2 2 5 7" xfId="3146"/>
    <cellStyle name="Currency 4 2 2 5 7 2" xfId="13028"/>
    <cellStyle name="Currency 4 2 2 5 7 2 2" xfId="43988"/>
    <cellStyle name="Currency 4 2 2 5 7 3" xfId="22948"/>
    <cellStyle name="Currency 4 2 2 5 7 4" xfId="33401"/>
    <cellStyle name="Currency 4 2 2 5 7 5" xfId="38867"/>
    <cellStyle name="Currency 4 2 2 5 8" xfId="5653"/>
    <cellStyle name="Currency 4 2 2 5 8 2" xfId="15535"/>
    <cellStyle name="Currency 4 2 2 5 8 3" xfId="25455"/>
    <cellStyle name="Currency 4 2 2 5 8 4" xfId="46495"/>
    <cellStyle name="Currency 4 2 2 5 9" xfId="8123"/>
    <cellStyle name="Currency 4 2 2 5 9 2" xfId="18005"/>
    <cellStyle name="Currency 4 2 2 5 9 3" xfId="27925"/>
    <cellStyle name="Currency 4 2 2 5 9 4" xfId="48965"/>
    <cellStyle name="Currency 4 2 2 6" xfId="338"/>
    <cellStyle name="Currency 4 2 2 6 10" xfId="10641"/>
    <cellStyle name="Currency 4 2 2 6 10 2" xfId="41601"/>
    <cellStyle name="Currency 4 2 2 6 11" xfId="20561"/>
    <cellStyle name="Currency 4 2 2 6 12" xfId="30403"/>
    <cellStyle name="Currency 4 2 2 6 13" xfId="35869"/>
    <cellStyle name="Currency 4 2 2 6 2" xfId="990"/>
    <cellStyle name="Currency 4 2 2 6 2 2" xfId="3460"/>
    <cellStyle name="Currency 4 2 2 6 2 2 2" xfId="13342"/>
    <cellStyle name="Currency 4 2 2 6 2 2 2 2" xfId="44302"/>
    <cellStyle name="Currency 4 2 2 6 2 2 3" xfId="23262"/>
    <cellStyle name="Currency 4 2 2 6 2 2 4" xfId="31679"/>
    <cellStyle name="Currency 4 2 2 6 2 2 5" xfId="37145"/>
    <cellStyle name="Currency 4 2 2 6 2 3" xfId="6219"/>
    <cellStyle name="Currency 4 2 2 6 2 3 2" xfId="16101"/>
    <cellStyle name="Currency 4 2 2 6 2 3 2 2" xfId="47061"/>
    <cellStyle name="Currency 4 2 2 6 2 3 3" xfId="26021"/>
    <cellStyle name="Currency 4 2 2 6 2 3 4" xfId="32679"/>
    <cellStyle name="Currency 4 2 2 6 2 3 5" xfId="38145"/>
    <cellStyle name="Currency 4 2 2 6 2 4" xfId="8689"/>
    <cellStyle name="Currency 4 2 2 6 2 4 2" xfId="18571"/>
    <cellStyle name="Currency 4 2 2 6 2 4 2 2" xfId="49531"/>
    <cellStyle name="Currency 4 2 2 6 2 4 3" xfId="28491"/>
    <cellStyle name="Currency 4 2 2 6 2 4 4" xfId="33968"/>
    <cellStyle name="Currency 4 2 2 6 2 4 5" xfId="39433"/>
    <cellStyle name="Currency 4 2 2 6 2 5" xfId="11167"/>
    <cellStyle name="Currency 4 2 2 6 2 5 2" xfId="42127"/>
    <cellStyle name="Currency 4 2 2 6 2 6" xfId="21087"/>
    <cellStyle name="Currency 4 2 2 6 2 7" xfId="30677"/>
    <cellStyle name="Currency 4 2 2 6 2 8" xfId="36143"/>
    <cellStyle name="Currency 4 2 2 6 3" xfId="991"/>
    <cellStyle name="Currency 4 2 2 6 3 2" xfId="3697"/>
    <cellStyle name="Currency 4 2 2 6 3 2 2" xfId="13579"/>
    <cellStyle name="Currency 4 2 2 6 3 2 2 2" xfId="44539"/>
    <cellStyle name="Currency 4 2 2 6 3 2 3" xfId="23499"/>
    <cellStyle name="Currency 4 2 2 6 3 2 4" xfId="31916"/>
    <cellStyle name="Currency 4 2 2 6 3 2 5" xfId="37382"/>
    <cellStyle name="Currency 4 2 2 6 3 3" xfId="6220"/>
    <cellStyle name="Currency 4 2 2 6 3 3 2" xfId="16102"/>
    <cellStyle name="Currency 4 2 2 6 3 3 2 2" xfId="47062"/>
    <cellStyle name="Currency 4 2 2 6 3 3 3" xfId="26022"/>
    <cellStyle name="Currency 4 2 2 6 3 3 4" xfId="32916"/>
    <cellStyle name="Currency 4 2 2 6 3 3 5" xfId="38382"/>
    <cellStyle name="Currency 4 2 2 6 3 4" xfId="8690"/>
    <cellStyle name="Currency 4 2 2 6 3 4 2" xfId="18572"/>
    <cellStyle name="Currency 4 2 2 6 3 4 2 2" xfId="49532"/>
    <cellStyle name="Currency 4 2 2 6 3 4 3" xfId="28492"/>
    <cellStyle name="Currency 4 2 2 6 3 4 4" xfId="33969"/>
    <cellStyle name="Currency 4 2 2 6 3 4 5" xfId="39434"/>
    <cellStyle name="Currency 4 2 2 6 3 5" xfId="11168"/>
    <cellStyle name="Currency 4 2 2 6 3 5 2" xfId="42128"/>
    <cellStyle name="Currency 4 2 2 6 3 6" xfId="21088"/>
    <cellStyle name="Currency 4 2 2 6 3 7" xfId="30914"/>
    <cellStyle name="Currency 4 2 2 6 3 8" xfId="36380"/>
    <cellStyle name="Currency 4 2 2 6 4" xfId="992"/>
    <cellStyle name="Currency 4 2 2 6 4 2" xfId="3939"/>
    <cellStyle name="Currency 4 2 2 6 4 2 2" xfId="13821"/>
    <cellStyle name="Currency 4 2 2 6 4 2 2 2" xfId="44781"/>
    <cellStyle name="Currency 4 2 2 6 4 2 3" xfId="23741"/>
    <cellStyle name="Currency 4 2 2 6 4 2 4" xfId="32158"/>
    <cellStyle name="Currency 4 2 2 6 4 2 5" xfId="37624"/>
    <cellStyle name="Currency 4 2 2 6 4 3" xfId="6221"/>
    <cellStyle name="Currency 4 2 2 6 4 3 2" xfId="16103"/>
    <cellStyle name="Currency 4 2 2 6 4 3 2 2" xfId="47063"/>
    <cellStyle name="Currency 4 2 2 6 4 3 3" xfId="26023"/>
    <cellStyle name="Currency 4 2 2 6 4 3 4" xfId="33158"/>
    <cellStyle name="Currency 4 2 2 6 4 3 5" xfId="38624"/>
    <cellStyle name="Currency 4 2 2 6 4 4" xfId="8691"/>
    <cellStyle name="Currency 4 2 2 6 4 4 2" xfId="18573"/>
    <cellStyle name="Currency 4 2 2 6 4 4 2 2" xfId="49533"/>
    <cellStyle name="Currency 4 2 2 6 4 4 3" xfId="28493"/>
    <cellStyle name="Currency 4 2 2 6 4 4 4" xfId="33970"/>
    <cellStyle name="Currency 4 2 2 6 4 4 5" xfId="39435"/>
    <cellStyle name="Currency 4 2 2 6 4 5" xfId="11169"/>
    <cellStyle name="Currency 4 2 2 6 4 5 2" xfId="42129"/>
    <cellStyle name="Currency 4 2 2 6 4 6" xfId="21089"/>
    <cellStyle name="Currency 4 2 2 6 4 7" xfId="31156"/>
    <cellStyle name="Currency 4 2 2 6 4 8" xfId="36622"/>
    <cellStyle name="Currency 4 2 2 6 5" xfId="1607"/>
    <cellStyle name="Currency 4 2 2 6 5 2" xfId="4370"/>
    <cellStyle name="Currency 4 2 2 6 5 2 2" xfId="14252"/>
    <cellStyle name="Currency 4 2 2 6 5 2 2 2" xfId="45212"/>
    <cellStyle name="Currency 4 2 2 6 5 2 3" xfId="24172"/>
    <cellStyle name="Currency 4 2 2 6 5 2 4" xfId="34585"/>
    <cellStyle name="Currency 4 2 2 6 5 2 5" xfId="40050"/>
    <cellStyle name="Currency 4 2 2 6 5 3" xfId="6836"/>
    <cellStyle name="Currency 4 2 2 6 5 3 2" xfId="16718"/>
    <cellStyle name="Currency 4 2 2 6 5 3 3" xfId="26638"/>
    <cellStyle name="Currency 4 2 2 6 5 3 4" xfId="47678"/>
    <cellStyle name="Currency 4 2 2 6 5 4" xfId="9306"/>
    <cellStyle name="Currency 4 2 2 6 5 4 2" xfId="19188"/>
    <cellStyle name="Currency 4 2 2 6 5 4 3" xfId="29108"/>
    <cellStyle name="Currency 4 2 2 6 5 4 4" xfId="50148"/>
    <cellStyle name="Currency 4 2 2 6 5 5" xfId="11784"/>
    <cellStyle name="Currency 4 2 2 6 5 5 2" xfId="42744"/>
    <cellStyle name="Currency 4 2 2 6 5 6" xfId="21704"/>
    <cellStyle name="Currency 4 2 2 6 5 7" xfId="31405"/>
    <cellStyle name="Currency 4 2 2 6 5 8" xfId="36871"/>
    <cellStyle name="Currency 4 2 2 6 6" xfId="2675"/>
    <cellStyle name="Currency 4 2 2 6 6 2" xfId="5143"/>
    <cellStyle name="Currency 4 2 2 6 6 2 2" xfId="15025"/>
    <cellStyle name="Currency 4 2 2 6 6 2 2 2" xfId="45985"/>
    <cellStyle name="Currency 4 2 2 6 6 2 3" xfId="24945"/>
    <cellStyle name="Currency 4 2 2 6 6 2 4" xfId="35359"/>
    <cellStyle name="Currency 4 2 2 6 6 2 5" xfId="40823"/>
    <cellStyle name="Currency 4 2 2 6 6 3" xfId="7609"/>
    <cellStyle name="Currency 4 2 2 6 6 3 2" xfId="17491"/>
    <cellStyle name="Currency 4 2 2 6 6 3 3" xfId="27411"/>
    <cellStyle name="Currency 4 2 2 6 6 3 4" xfId="48451"/>
    <cellStyle name="Currency 4 2 2 6 6 4" xfId="10079"/>
    <cellStyle name="Currency 4 2 2 6 6 4 2" xfId="19961"/>
    <cellStyle name="Currency 4 2 2 6 6 4 3" xfId="29881"/>
    <cellStyle name="Currency 4 2 2 6 6 4 4" xfId="50921"/>
    <cellStyle name="Currency 4 2 2 6 6 5" xfId="12557"/>
    <cellStyle name="Currency 4 2 2 6 6 5 2" xfId="43517"/>
    <cellStyle name="Currency 4 2 2 6 6 6" xfId="22477"/>
    <cellStyle name="Currency 4 2 2 6 6 7" xfId="32405"/>
    <cellStyle name="Currency 4 2 2 6 6 8" xfId="37871"/>
    <cellStyle name="Currency 4 2 2 6 7" xfId="3186"/>
    <cellStyle name="Currency 4 2 2 6 7 2" xfId="13068"/>
    <cellStyle name="Currency 4 2 2 6 7 2 2" xfId="44028"/>
    <cellStyle name="Currency 4 2 2 6 7 3" xfId="22988"/>
    <cellStyle name="Currency 4 2 2 6 7 4" xfId="33441"/>
    <cellStyle name="Currency 4 2 2 6 7 5" xfId="38907"/>
    <cellStyle name="Currency 4 2 2 6 8" xfId="5693"/>
    <cellStyle name="Currency 4 2 2 6 8 2" xfId="15575"/>
    <cellStyle name="Currency 4 2 2 6 8 3" xfId="25495"/>
    <cellStyle name="Currency 4 2 2 6 8 4" xfId="46535"/>
    <cellStyle name="Currency 4 2 2 6 9" xfId="8163"/>
    <cellStyle name="Currency 4 2 2 6 9 2" xfId="18045"/>
    <cellStyle name="Currency 4 2 2 6 9 3" xfId="27965"/>
    <cellStyle name="Currency 4 2 2 6 9 4" xfId="49005"/>
    <cellStyle name="Currency 4 2 2 7" xfId="128"/>
    <cellStyle name="Currency 4 2 2 7 10" xfId="35906"/>
    <cellStyle name="Currency 4 2 2 7 2" xfId="1409"/>
    <cellStyle name="Currency 4 2 2 7 2 2" xfId="4172"/>
    <cellStyle name="Currency 4 2 2 7 2 2 2" xfId="14054"/>
    <cellStyle name="Currency 4 2 2 7 2 2 2 2" xfId="45014"/>
    <cellStyle name="Currency 4 2 2 7 2 2 3" xfId="23974"/>
    <cellStyle name="Currency 4 2 2 7 2 2 4" xfId="34387"/>
    <cellStyle name="Currency 4 2 2 7 2 2 5" xfId="39852"/>
    <cellStyle name="Currency 4 2 2 7 2 3" xfId="6638"/>
    <cellStyle name="Currency 4 2 2 7 2 3 2" xfId="16520"/>
    <cellStyle name="Currency 4 2 2 7 2 3 3" xfId="26440"/>
    <cellStyle name="Currency 4 2 2 7 2 3 4" xfId="47480"/>
    <cellStyle name="Currency 4 2 2 7 2 4" xfId="9108"/>
    <cellStyle name="Currency 4 2 2 7 2 4 2" xfId="18990"/>
    <cellStyle name="Currency 4 2 2 7 2 4 3" xfId="28910"/>
    <cellStyle name="Currency 4 2 2 7 2 4 4" xfId="49950"/>
    <cellStyle name="Currency 4 2 2 7 2 5" xfId="11586"/>
    <cellStyle name="Currency 4 2 2 7 2 5 2" xfId="42546"/>
    <cellStyle name="Currency 4 2 2 7 2 6" xfId="21506"/>
    <cellStyle name="Currency 4 2 2 7 2 7" xfId="31442"/>
    <cellStyle name="Currency 4 2 2 7 2 8" xfId="36908"/>
    <cellStyle name="Currency 4 2 2 7 3" xfId="2477"/>
    <cellStyle name="Currency 4 2 2 7 3 2" xfId="4945"/>
    <cellStyle name="Currency 4 2 2 7 3 2 2" xfId="14827"/>
    <cellStyle name="Currency 4 2 2 7 3 2 2 2" xfId="45787"/>
    <cellStyle name="Currency 4 2 2 7 3 2 3" xfId="24747"/>
    <cellStyle name="Currency 4 2 2 7 3 2 4" xfId="35161"/>
    <cellStyle name="Currency 4 2 2 7 3 2 5" xfId="40625"/>
    <cellStyle name="Currency 4 2 2 7 3 3" xfId="7411"/>
    <cellStyle name="Currency 4 2 2 7 3 3 2" xfId="17293"/>
    <cellStyle name="Currency 4 2 2 7 3 3 3" xfId="27213"/>
    <cellStyle name="Currency 4 2 2 7 3 3 4" xfId="48253"/>
    <cellStyle name="Currency 4 2 2 7 3 4" xfId="9881"/>
    <cellStyle name="Currency 4 2 2 7 3 4 2" xfId="19763"/>
    <cellStyle name="Currency 4 2 2 7 3 4 3" xfId="29683"/>
    <cellStyle name="Currency 4 2 2 7 3 4 4" xfId="50723"/>
    <cellStyle name="Currency 4 2 2 7 3 5" xfId="12359"/>
    <cellStyle name="Currency 4 2 2 7 3 5 2" xfId="43319"/>
    <cellStyle name="Currency 4 2 2 7 3 6" xfId="22279"/>
    <cellStyle name="Currency 4 2 2 7 3 7" xfId="32442"/>
    <cellStyle name="Currency 4 2 2 7 3 8" xfId="37908"/>
    <cellStyle name="Currency 4 2 2 7 4" xfId="3223"/>
    <cellStyle name="Currency 4 2 2 7 4 2" xfId="13105"/>
    <cellStyle name="Currency 4 2 2 7 4 2 2" xfId="44065"/>
    <cellStyle name="Currency 4 2 2 7 4 3" xfId="23025"/>
    <cellStyle name="Currency 4 2 2 7 4 4" xfId="33243"/>
    <cellStyle name="Currency 4 2 2 7 4 5" xfId="38709"/>
    <cellStyle name="Currency 4 2 2 7 5" xfId="5495"/>
    <cellStyle name="Currency 4 2 2 7 5 2" xfId="15377"/>
    <cellStyle name="Currency 4 2 2 7 5 3" xfId="25297"/>
    <cellStyle name="Currency 4 2 2 7 5 4" xfId="46337"/>
    <cellStyle name="Currency 4 2 2 7 6" xfId="7965"/>
    <cellStyle name="Currency 4 2 2 7 6 2" xfId="17847"/>
    <cellStyle name="Currency 4 2 2 7 6 3" xfId="27767"/>
    <cellStyle name="Currency 4 2 2 7 6 4" xfId="48807"/>
    <cellStyle name="Currency 4 2 2 7 7" xfId="10443"/>
    <cellStyle name="Currency 4 2 2 7 7 2" xfId="41403"/>
    <cellStyle name="Currency 4 2 2 7 8" xfId="20363"/>
    <cellStyle name="Currency 4 2 2 7 9" xfId="30440"/>
    <cellStyle name="Currency 4 2 2 8" xfId="377"/>
    <cellStyle name="Currency 4 2 2 8 10" xfId="35945"/>
    <cellStyle name="Currency 4 2 2 8 2" xfId="1646"/>
    <cellStyle name="Currency 4 2 2 8 2 2" xfId="4409"/>
    <cellStyle name="Currency 4 2 2 8 2 2 2" xfId="14291"/>
    <cellStyle name="Currency 4 2 2 8 2 2 2 2" xfId="45251"/>
    <cellStyle name="Currency 4 2 2 8 2 2 3" xfId="24211"/>
    <cellStyle name="Currency 4 2 2 8 2 2 4" xfId="34624"/>
    <cellStyle name="Currency 4 2 2 8 2 2 5" xfId="40089"/>
    <cellStyle name="Currency 4 2 2 8 2 3" xfId="6875"/>
    <cellStyle name="Currency 4 2 2 8 2 3 2" xfId="16757"/>
    <cellStyle name="Currency 4 2 2 8 2 3 3" xfId="26677"/>
    <cellStyle name="Currency 4 2 2 8 2 3 4" xfId="47717"/>
    <cellStyle name="Currency 4 2 2 8 2 4" xfId="9345"/>
    <cellStyle name="Currency 4 2 2 8 2 4 2" xfId="19227"/>
    <cellStyle name="Currency 4 2 2 8 2 4 3" xfId="29147"/>
    <cellStyle name="Currency 4 2 2 8 2 4 4" xfId="50187"/>
    <cellStyle name="Currency 4 2 2 8 2 5" xfId="11823"/>
    <cellStyle name="Currency 4 2 2 8 2 5 2" xfId="42783"/>
    <cellStyle name="Currency 4 2 2 8 2 6" xfId="21743"/>
    <cellStyle name="Currency 4 2 2 8 2 7" xfId="31481"/>
    <cellStyle name="Currency 4 2 2 8 2 8" xfId="36947"/>
    <cellStyle name="Currency 4 2 2 8 3" xfId="2714"/>
    <cellStyle name="Currency 4 2 2 8 3 2" xfId="5182"/>
    <cellStyle name="Currency 4 2 2 8 3 2 2" xfId="15064"/>
    <cellStyle name="Currency 4 2 2 8 3 2 2 2" xfId="46024"/>
    <cellStyle name="Currency 4 2 2 8 3 2 3" xfId="24984"/>
    <cellStyle name="Currency 4 2 2 8 3 2 4" xfId="35398"/>
    <cellStyle name="Currency 4 2 2 8 3 2 5" xfId="40862"/>
    <cellStyle name="Currency 4 2 2 8 3 3" xfId="7648"/>
    <cellStyle name="Currency 4 2 2 8 3 3 2" xfId="17530"/>
    <cellStyle name="Currency 4 2 2 8 3 3 3" xfId="27450"/>
    <cellStyle name="Currency 4 2 2 8 3 3 4" xfId="48490"/>
    <cellStyle name="Currency 4 2 2 8 3 4" xfId="10118"/>
    <cellStyle name="Currency 4 2 2 8 3 4 2" xfId="20000"/>
    <cellStyle name="Currency 4 2 2 8 3 4 3" xfId="29920"/>
    <cellStyle name="Currency 4 2 2 8 3 4 4" xfId="50960"/>
    <cellStyle name="Currency 4 2 2 8 3 5" xfId="12596"/>
    <cellStyle name="Currency 4 2 2 8 3 5 2" xfId="43556"/>
    <cellStyle name="Currency 4 2 2 8 3 6" xfId="22516"/>
    <cellStyle name="Currency 4 2 2 8 3 7" xfId="32481"/>
    <cellStyle name="Currency 4 2 2 8 3 8" xfId="37947"/>
    <cellStyle name="Currency 4 2 2 8 4" xfId="3262"/>
    <cellStyle name="Currency 4 2 2 8 4 2" xfId="13144"/>
    <cellStyle name="Currency 4 2 2 8 4 2 2" xfId="44104"/>
    <cellStyle name="Currency 4 2 2 8 4 3" xfId="23064"/>
    <cellStyle name="Currency 4 2 2 8 4 4" xfId="33480"/>
    <cellStyle name="Currency 4 2 2 8 4 5" xfId="38946"/>
    <cellStyle name="Currency 4 2 2 8 5" xfId="5732"/>
    <cellStyle name="Currency 4 2 2 8 5 2" xfId="15614"/>
    <cellStyle name="Currency 4 2 2 8 5 3" xfId="25534"/>
    <cellStyle name="Currency 4 2 2 8 5 4" xfId="46574"/>
    <cellStyle name="Currency 4 2 2 8 6" xfId="8202"/>
    <cellStyle name="Currency 4 2 2 8 6 2" xfId="18084"/>
    <cellStyle name="Currency 4 2 2 8 6 3" xfId="28004"/>
    <cellStyle name="Currency 4 2 2 8 6 4" xfId="49044"/>
    <cellStyle name="Currency 4 2 2 8 7" xfId="10680"/>
    <cellStyle name="Currency 4 2 2 8 7 2" xfId="41640"/>
    <cellStyle name="Currency 4 2 2 8 8" xfId="20600"/>
    <cellStyle name="Currency 4 2 2 8 9" xfId="30479"/>
    <cellStyle name="Currency 4 2 2 9" xfId="414"/>
    <cellStyle name="Currency 4 2 2 9 10" xfId="36182"/>
    <cellStyle name="Currency 4 2 2 9 2" xfId="1683"/>
    <cellStyle name="Currency 4 2 2 9 2 2" xfId="4446"/>
    <cellStyle name="Currency 4 2 2 9 2 2 2" xfId="14328"/>
    <cellStyle name="Currency 4 2 2 9 2 2 2 2" xfId="45288"/>
    <cellStyle name="Currency 4 2 2 9 2 2 3" xfId="24248"/>
    <cellStyle name="Currency 4 2 2 9 2 2 4" xfId="34661"/>
    <cellStyle name="Currency 4 2 2 9 2 2 5" xfId="40126"/>
    <cellStyle name="Currency 4 2 2 9 2 3" xfId="6912"/>
    <cellStyle name="Currency 4 2 2 9 2 3 2" xfId="16794"/>
    <cellStyle name="Currency 4 2 2 9 2 3 3" xfId="26714"/>
    <cellStyle name="Currency 4 2 2 9 2 3 4" xfId="47754"/>
    <cellStyle name="Currency 4 2 2 9 2 4" xfId="9382"/>
    <cellStyle name="Currency 4 2 2 9 2 4 2" xfId="19264"/>
    <cellStyle name="Currency 4 2 2 9 2 4 3" xfId="29184"/>
    <cellStyle name="Currency 4 2 2 9 2 4 4" xfId="50224"/>
    <cellStyle name="Currency 4 2 2 9 2 5" xfId="11860"/>
    <cellStyle name="Currency 4 2 2 9 2 5 2" xfId="42820"/>
    <cellStyle name="Currency 4 2 2 9 2 6" xfId="21780"/>
    <cellStyle name="Currency 4 2 2 9 2 7" xfId="31718"/>
    <cellStyle name="Currency 4 2 2 9 2 8" xfId="37184"/>
    <cellStyle name="Currency 4 2 2 9 3" xfId="2751"/>
    <cellStyle name="Currency 4 2 2 9 3 2" xfId="5219"/>
    <cellStyle name="Currency 4 2 2 9 3 2 2" xfId="15101"/>
    <cellStyle name="Currency 4 2 2 9 3 2 2 2" xfId="46061"/>
    <cellStyle name="Currency 4 2 2 9 3 2 3" xfId="25021"/>
    <cellStyle name="Currency 4 2 2 9 3 2 4" xfId="35435"/>
    <cellStyle name="Currency 4 2 2 9 3 2 5" xfId="40899"/>
    <cellStyle name="Currency 4 2 2 9 3 3" xfId="7685"/>
    <cellStyle name="Currency 4 2 2 9 3 3 2" xfId="17567"/>
    <cellStyle name="Currency 4 2 2 9 3 3 3" xfId="27487"/>
    <cellStyle name="Currency 4 2 2 9 3 3 4" xfId="48527"/>
    <cellStyle name="Currency 4 2 2 9 3 4" xfId="10155"/>
    <cellStyle name="Currency 4 2 2 9 3 4 2" xfId="20037"/>
    <cellStyle name="Currency 4 2 2 9 3 4 3" xfId="29957"/>
    <cellStyle name="Currency 4 2 2 9 3 4 4" xfId="50997"/>
    <cellStyle name="Currency 4 2 2 9 3 5" xfId="12633"/>
    <cellStyle name="Currency 4 2 2 9 3 5 2" xfId="43593"/>
    <cellStyle name="Currency 4 2 2 9 3 6" xfId="22553"/>
    <cellStyle name="Currency 4 2 2 9 3 7" xfId="32718"/>
    <cellStyle name="Currency 4 2 2 9 3 8" xfId="38184"/>
    <cellStyle name="Currency 4 2 2 9 4" xfId="3499"/>
    <cellStyle name="Currency 4 2 2 9 4 2" xfId="13381"/>
    <cellStyle name="Currency 4 2 2 9 4 2 2" xfId="44341"/>
    <cellStyle name="Currency 4 2 2 9 4 3" xfId="23301"/>
    <cellStyle name="Currency 4 2 2 9 4 4" xfId="33517"/>
    <cellStyle name="Currency 4 2 2 9 4 5" xfId="38983"/>
    <cellStyle name="Currency 4 2 2 9 5" xfId="5769"/>
    <cellStyle name="Currency 4 2 2 9 5 2" xfId="15651"/>
    <cellStyle name="Currency 4 2 2 9 5 3" xfId="25571"/>
    <cellStyle name="Currency 4 2 2 9 5 4" xfId="46611"/>
    <cellStyle name="Currency 4 2 2 9 6" xfId="8239"/>
    <cellStyle name="Currency 4 2 2 9 6 2" xfId="18121"/>
    <cellStyle name="Currency 4 2 2 9 6 3" xfId="28041"/>
    <cellStyle name="Currency 4 2 2 9 6 4" xfId="49081"/>
    <cellStyle name="Currency 4 2 2 9 7" xfId="10717"/>
    <cellStyle name="Currency 4 2 2 9 7 2" xfId="41677"/>
    <cellStyle name="Currency 4 2 2 9 8" xfId="20637"/>
    <cellStyle name="Currency 4 2 2 9 9" xfId="30716"/>
    <cellStyle name="Currency 4 2 20" xfId="7911"/>
    <cellStyle name="Currency 4 2 20 2" xfId="17793"/>
    <cellStyle name="Currency 4 2 20 3" xfId="27713"/>
    <cellStyle name="Currency 4 2 20 4" xfId="48753"/>
    <cellStyle name="Currency 4 2 21" xfId="10389"/>
    <cellStyle name="Currency 4 2 21 2" xfId="41349"/>
    <cellStyle name="Currency 4 2 22" xfId="20309"/>
    <cellStyle name="Currency 4 2 23" xfId="30191"/>
    <cellStyle name="Currency 4 2 24" xfId="35657"/>
    <cellStyle name="Currency 4 2 3" xfId="168"/>
    <cellStyle name="Currency 4 2 3 10" xfId="7997"/>
    <cellStyle name="Currency 4 2 3 10 2" xfId="17879"/>
    <cellStyle name="Currency 4 2 3 10 3" xfId="27799"/>
    <cellStyle name="Currency 4 2 3 10 4" xfId="48839"/>
    <cellStyle name="Currency 4 2 3 11" xfId="10475"/>
    <cellStyle name="Currency 4 2 3 11 2" xfId="41435"/>
    <cellStyle name="Currency 4 2 3 12" xfId="20395"/>
    <cellStyle name="Currency 4 2 3 13" xfId="30237"/>
    <cellStyle name="Currency 4 2 3 14" xfId="35703"/>
    <cellStyle name="Currency 4 2 3 2" xfId="993"/>
    <cellStyle name="Currency 4 2 3 2 2" xfId="3294"/>
    <cellStyle name="Currency 4 2 3 2 2 2" xfId="13176"/>
    <cellStyle name="Currency 4 2 3 2 2 2 2" xfId="44136"/>
    <cellStyle name="Currency 4 2 3 2 2 3" xfId="23096"/>
    <cellStyle name="Currency 4 2 3 2 2 4" xfId="31513"/>
    <cellStyle name="Currency 4 2 3 2 2 5" xfId="36979"/>
    <cellStyle name="Currency 4 2 3 2 3" xfId="6222"/>
    <cellStyle name="Currency 4 2 3 2 3 2" xfId="16104"/>
    <cellStyle name="Currency 4 2 3 2 3 2 2" xfId="47064"/>
    <cellStyle name="Currency 4 2 3 2 3 3" xfId="26024"/>
    <cellStyle name="Currency 4 2 3 2 3 4" xfId="32513"/>
    <cellStyle name="Currency 4 2 3 2 3 5" xfId="37979"/>
    <cellStyle name="Currency 4 2 3 2 4" xfId="8692"/>
    <cellStyle name="Currency 4 2 3 2 4 2" xfId="18574"/>
    <cellStyle name="Currency 4 2 3 2 4 2 2" xfId="49534"/>
    <cellStyle name="Currency 4 2 3 2 4 3" xfId="28494"/>
    <cellStyle name="Currency 4 2 3 2 4 4" xfId="33971"/>
    <cellStyle name="Currency 4 2 3 2 4 5" xfId="39436"/>
    <cellStyle name="Currency 4 2 3 2 5" xfId="11170"/>
    <cellStyle name="Currency 4 2 3 2 5 2" xfId="42130"/>
    <cellStyle name="Currency 4 2 3 2 6" xfId="21090"/>
    <cellStyle name="Currency 4 2 3 2 7" xfId="30511"/>
    <cellStyle name="Currency 4 2 3 2 8" xfId="35977"/>
    <cellStyle name="Currency 4 2 3 3" xfId="994"/>
    <cellStyle name="Currency 4 2 3 3 2" xfId="3531"/>
    <cellStyle name="Currency 4 2 3 3 2 2" xfId="13413"/>
    <cellStyle name="Currency 4 2 3 3 2 2 2" xfId="44373"/>
    <cellStyle name="Currency 4 2 3 3 2 3" xfId="23333"/>
    <cellStyle name="Currency 4 2 3 3 2 4" xfId="31750"/>
    <cellStyle name="Currency 4 2 3 3 2 5" xfId="37216"/>
    <cellStyle name="Currency 4 2 3 3 3" xfId="6223"/>
    <cellStyle name="Currency 4 2 3 3 3 2" xfId="16105"/>
    <cellStyle name="Currency 4 2 3 3 3 2 2" xfId="47065"/>
    <cellStyle name="Currency 4 2 3 3 3 3" xfId="26025"/>
    <cellStyle name="Currency 4 2 3 3 3 4" xfId="32750"/>
    <cellStyle name="Currency 4 2 3 3 3 5" xfId="38216"/>
    <cellStyle name="Currency 4 2 3 3 4" xfId="8693"/>
    <cellStyle name="Currency 4 2 3 3 4 2" xfId="18575"/>
    <cellStyle name="Currency 4 2 3 3 4 2 2" xfId="49535"/>
    <cellStyle name="Currency 4 2 3 3 4 3" xfId="28495"/>
    <cellStyle name="Currency 4 2 3 3 4 4" xfId="33972"/>
    <cellStyle name="Currency 4 2 3 3 4 5" xfId="39437"/>
    <cellStyle name="Currency 4 2 3 3 5" xfId="11171"/>
    <cellStyle name="Currency 4 2 3 3 5 2" xfId="42131"/>
    <cellStyle name="Currency 4 2 3 3 6" xfId="21091"/>
    <cellStyle name="Currency 4 2 3 3 7" xfId="30748"/>
    <cellStyle name="Currency 4 2 3 3 8" xfId="36214"/>
    <cellStyle name="Currency 4 2 3 4" xfId="995"/>
    <cellStyle name="Currency 4 2 3 4 2" xfId="3773"/>
    <cellStyle name="Currency 4 2 3 4 2 2" xfId="13655"/>
    <cellStyle name="Currency 4 2 3 4 2 2 2" xfId="44615"/>
    <cellStyle name="Currency 4 2 3 4 2 3" xfId="23575"/>
    <cellStyle name="Currency 4 2 3 4 2 4" xfId="31992"/>
    <cellStyle name="Currency 4 2 3 4 2 5" xfId="37458"/>
    <cellStyle name="Currency 4 2 3 4 3" xfId="6224"/>
    <cellStyle name="Currency 4 2 3 4 3 2" xfId="16106"/>
    <cellStyle name="Currency 4 2 3 4 3 2 2" xfId="47066"/>
    <cellStyle name="Currency 4 2 3 4 3 3" xfId="26026"/>
    <cellStyle name="Currency 4 2 3 4 3 4" xfId="32992"/>
    <cellStyle name="Currency 4 2 3 4 3 5" xfId="38458"/>
    <cellStyle name="Currency 4 2 3 4 4" xfId="8694"/>
    <cellStyle name="Currency 4 2 3 4 4 2" xfId="18576"/>
    <cellStyle name="Currency 4 2 3 4 4 2 2" xfId="49536"/>
    <cellStyle name="Currency 4 2 3 4 4 3" xfId="28496"/>
    <cellStyle name="Currency 4 2 3 4 4 4" xfId="33973"/>
    <cellStyle name="Currency 4 2 3 4 4 5" xfId="39438"/>
    <cellStyle name="Currency 4 2 3 4 5" xfId="11172"/>
    <cellStyle name="Currency 4 2 3 4 5 2" xfId="42132"/>
    <cellStyle name="Currency 4 2 3 4 6" xfId="21092"/>
    <cellStyle name="Currency 4 2 3 4 7" xfId="30990"/>
    <cellStyle name="Currency 4 2 3 4 8" xfId="36456"/>
    <cellStyle name="Currency 4 2 3 5" xfId="1441"/>
    <cellStyle name="Currency 4 2 3 5 2" xfId="4204"/>
    <cellStyle name="Currency 4 2 3 5 2 2" xfId="14086"/>
    <cellStyle name="Currency 4 2 3 5 2 2 2" xfId="45046"/>
    <cellStyle name="Currency 4 2 3 5 2 3" xfId="24006"/>
    <cellStyle name="Currency 4 2 3 5 2 4" xfId="34419"/>
    <cellStyle name="Currency 4 2 3 5 2 5" xfId="39884"/>
    <cellStyle name="Currency 4 2 3 5 3" xfId="6670"/>
    <cellStyle name="Currency 4 2 3 5 3 2" xfId="16552"/>
    <cellStyle name="Currency 4 2 3 5 3 3" xfId="26472"/>
    <cellStyle name="Currency 4 2 3 5 3 4" xfId="47512"/>
    <cellStyle name="Currency 4 2 3 5 4" xfId="9140"/>
    <cellStyle name="Currency 4 2 3 5 4 2" xfId="19022"/>
    <cellStyle name="Currency 4 2 3 5 4 3" xfId="28942"/>
    <cellStyle name="Currency 4 2 3 5 4 4" xfId="49982"/>
    <cellStyle name="Currency 4 2 3 5 5" xfId="11618"/>
    <cellStyle name="Currency 4 2 3 5 5 2" xfId="42578"/>
    <cellStyle name="Currency 4 2 3 5 6" xfId="21538"/>
    <cellStyle name="Currency 4 2 3 5 7" xfId="31239"/>
    <cellStyle name="Currency 4 2 3 5 8" xfId="36705"/>
    <cellStyle name="Currency 4 2 3 6" xfId="1989"/>
    <cellStyle name="Currency 4 2 3 6 2" xfId="4752"/>
    <cellStyle name="Currency 4 2 3 6 2 2" xfId="14634"/>
    <cellStyle name="Currency 4 2 3 6 2 2 2" xfId="45594"/>
    <cellStyle name="Currency 4 2 3 6 2 3" xfId="24554"/>
    <cellStyle name="Currency 4 2 3 6 2 4" xfId="34967"/>
    <cellStyle name="Currency 4 2 3 6 2 5" xfId="40432"/>
    <cellStyle name="Currency 4 2 3 6 3" xfId="7218"/>
    <cellStyle name="Currency 4 2 3 6 3 2" xfId="17100"/>
    <cellStyle name="Currency 4 2 3 6 3 3" xfId="27020"/>
    <cellStyle name="Currency 4 2 3 6 3 4" xfId="48060"/>
    <cellStyle name="Currency 4 2 3 6 4" xfId="9688"/>
    <cellStyle name="Currency 4 2 3 6 4 2" xfId="19570"/>
    <cellStyle name="Currency 4 2 3 6 4 3" xfId="29490"/>
    <cellStyle name="Currency 4 2 3 6 4 4" xfId="50530"/>
    <cellStyle name="Currency 4 2 3 6 5" xfId="12166"/>
    <cellStyle name="Currency 4 2 3 6 5 2" xfId="43126"/>
    <cellStyle name="Currency 4 2 3 6 6" xfId="22086"/>
    <cellStyle name="Currency 4 2 3 6 7" xfId="32239"/>
    <cellStyle name="Currency 4 2 3 6 8" xfId="37705"/>
    <cellStyle name="Currency 4 2 3 7" xfId="2509"/>
    <cellStyle name="Currency 4 2 3 7 2" xfId="4977"/>
    <cellStyle name="Currency 4 2 3 7 2 2" xfId="14859"/>
    <cellStyle name="Currency 4 2 3 7 2 3" xfId="24779"/>
    <cellStyle name="Currency 4 2 3 7 2 4" xfId="45819"/>
    <cellStyle name="Currency 4 2 3 7 3" xfId="7443"/>
    <cellStyle name="Currency 4 2 3 7 3 2" xfId="17325"/>
    <cellStyle name="Currency 4 2 3 7 3 3" xfId="27245"/>
    <cellStyle name="Currency 4 2 3 7 3 4" xfId="48285"/>
    <cellStyle name="Currency 4 2 3 7 4" xfId="9913"/>
    <cellStyle name="Currency 4 2 3 7 4 2" xfId="19795"/>
    <cellStyle name="Currency 4 2 3 7 4 3" xfId="29715"/>
    <cellStyle name="Currency 4 2 3 7 4 4" xfId="50755"/>
    <cellStyle name="Currency 4 2 3 7 5" xfId="12391"/>
    <cellStyle name="Currency 4 2 3 7 5 2" xfId="43351"/>
    <cellStyle name="Currency 4 2 3 7 6" xfId="22311"/>
    <cellStyle name="Currency 4 2 3 7 7" xfId="35193"/>
    <cellStyle name="Currency 4 2 3 7 8" xfId="40657"/>
    <cellStyle name="Currency 4 2 3 8" xfId="3020"/>
    <cellStyle name="Currency 4 2 3 8 2" xfId="12902"/>
    <cellStyle name="Currency 4 2 3 8 2 2" xfId="43862"/>
    <cellStyle name="Currency 4 2 3 8 3" xfId="22822"/>
    <cellStyle name="Currency 4 2 3 8 4" xfId="33275"/>
    <cellStyle name="Currency 4 2 3 8 5" xfId="38741"/>
    <cellStyle name="Currency 4 2 3 9" xfId="5527"/>
    <cellStyle name="Currency 4 2 3 9 2" xfId="15409"/>
    <cellStyle name="Currency 4 2 3 9 3" xfId="25329"/>
    <cellStyle name="Currency 4 2 3 9 4" xfId="46369"/>
    <cellStyle name="Currency 4 2 4" xfId="212"/>
    <cellStyle name="Currency 4 2 4 10" xfId="8037"/>
    <cellStyle name="Currency 4 2 4 10 2" xfId="17919"/>
    <cellStyle name="Currency 4 2 4 10 3" xfId="27839"/>
    <cellStyle name="Currency 4 2 4 10 4" xfId="48879"/>
    <cellStyle name="Currency 4 2 4 11" xfId="10515"/>
    <cellStyle name="Currency 4 2 4 11 2" xfId="41475"/>
    <cellStyle name="Currency 4 2 4 12" xfId="20435"/>
    <cellStyle name="Currency 4 2 4 13" xfId="30277"/>
    <cellStyle name="Currency 4 2 4 14" xfId="35743"/>
    <cellStyle name="Currency 4 2 4 2" xfId="996"/>
    <cellStyle name="Currency 4 2 4 2 2" xfId="3334"/>
    <cellStyle name="Currency 4 2 4 2 2 2" xfId="13216"/>
    <cellStyle name="Currency 4 2 4 2 2 2 2" xfId="44176"/>
    <cellStyle name="Currency 4 2 4 2 2 3" xfId="23136"/>
    <cellStyle name="Currency 4 2 4 2 2 4" xfId="31553"/>
    <cellStyle name="Currency 4 2 4 2 2 5" xfId="37019"/>
    <cellStyle name="Currency 4 2 4 2 3" xfId="6225"/>
    <cellStyle name="Currency 4 2 4 2 3 2" xfId="16107"/>
    <cellStyle name="Currency 4 2 4 2 3 2 2" xfId="47067"/>
    <cellStyle name="Currency 4 2 4 2 3 3" xfId="26027"/>
    <cellStyle name="Currency 4 2 4 2 3 4" xfId="32553"/>
    <cellStyle name="Currency 4 2 4 2 3 5" xfId="38019"/>
    <cellStyle name="Currency 4 2 4 2 4" xfId="8695"/>
    <cellStyle name="Currency 4 2 4 2 4 2" xfId="18577"/>
    <cellStyle name="Currency 4 2 4 2 4 2 2" xfId="49537"/>
    <cellStyle name="Currency 4 2 4 2 4 3" xfId="28497"/>
    <cellStyle name="Currency 4 2 4 2 4 4" xfId="33974"/>
    <cellStyle name="Currency 4 2 4 2 4 5" xfId="39439"/>
    <cellStyle name="Currency 4 2 4 2 5" xfId="11173"/>
    <cellStyle name="Currency 4 2 4 2 5 2" xfId="42133"/>
    <cellStyle name="Currency 4 2 4 2 6" xfId="21093"/>
    <cellStyle name="Currency 4 2 4 2 7" xfId="30551"/>
    <cellStyle name="Currency 4 2 4 2 8" xfId="36017"/>
    <cellStyle name="Currency 4 2 4 3" xfId="997"/>
    <cellStyle name="Currency 4 2 4 3 2" xfId="3571"/>
    <cellStyle name="Currency 4 2 4 3 2 2" xfId="13453"/>
    <cellStyle name="Currency 4 2 4 3 2 2 2" xfId="44413"/>
    <cellStyle name="Currency 4 2 4 3 2 3" xfId="23373"/>
    <cellStyle name="Currency 4 2 4 3 2 4" xfId="31790"/>
    <cellStyle name="Currency 4 2 4 3 2 5" xfId="37256"/>
    <cellStyle name="Currency 4 2 4 3 3" xfId="6226"/>
    <cellStyle name="Currency 4 2 4 3 3 2" xfId="16108"/>
    <cellStyle name="Currency 4 2 4 3 3 2 2" xfId="47068"/>
    <cellStyle name="Currency 4 2 4 3 3 3" xfId="26028"/>
    <cellStyle name="Currency 4 2 4 3 3 4" xfId="32790"/>
    <cellStyle name="Currency 4 2 4 3 3 5" xfId="38256"/>
    <cellStyle name="Currency 4 2 4 3 4" xfId="8696"/>
    <cellStyle name="Currency 4 2 4 3 4 2" xfId="18578"/>
    <cellStyle name="Currency 4 2 4 3 4 2 2" xfId="49538"/>
    <cellStyle name="Currency 4 2 4 3 4 3" xfId="28498"/>
    <cellStyle name="Currency 4 2 4 3 4 4" xfId="33975"/>
    <cellStyle name="Currency 4 2 4 3 4 5" xfId="39440"/>
    <cellStyle name="Currency 4 2 4 3 5" xfId="11174"/>
    <cellStyle name="Currency 4 2 4 3 5 2" xfId="42134"/>
    <cellStyle name="Currency 4 2 4 3 6" xfId="21094"/>
    <cellStyle name="Currency 4 2 4 3 7" xfId="30788"/>
    <cellStyle name="Currency 4 2 4 3 8" xfId="36254"/>
    <cellStyle name="Currency 4 2 4 4" xfId="998"/>
    <cellStyle name="Currency 4 2 4 4 2" xfId="3813"/>
    <cellStyle name="Currency 4 2 4 4 2 2" xfId="13695"/>
    <cellStyle name="Currency 4 2 4 4 2 2 2" xfId="44655"/>
    <cellStyle name="Currency 4 2 4 4 2 3" xfId="23615"/>
    <cellStyle name="Currency 4 2 4 4 2 4" xfId="32032"/>
    <cellStyle name="Currency 4 2 4 4 2 5" xfId="37498"/>
    <cellStyle name="Currency 4 2 4 4 3" xfId="6227"/>
    <cellStyle name="Currency 4 2 4 4 3 2" xfId="16109"/>
    <cellStyle name="Currency 4 2 4 4 3 2 2" xfId="47069"/>
    <cellStyle name="Currency 4 2 4 4 3 3" xfId="26029"/>
    <cellStyle name="Currency 4 2 4 4 3 4" xfId="33032"/>
    <cellStyle name="Currency 4 2 4 4 3 5" xfId="38498"/>
    <cellStyle name="Currency 4 2 4 4 4" xfId="8697"/>
    <cellStyle name="Currency 4 2 4 4 4 2" xfId="18579"/>
    <cellStyle name="Currency 4 2 4 4 4 2 2" xfId="49539"/>
    <cellStyle name="Currency 4 2 4 4 4 3" xfId="28499"/>
    <cellStyle name="Currency 4 2 4 4 4 4" xfId="33976"/>
    <cellStyle name="Currency 4 2 4 4 4 5" xfId="39441"/>
    <cellStyle name="Currency 4 2 4 4 5" xfId="11175"/>
    <cellStyle name="Currency 4 2 4 4 5 2" xfId="42135"/>
    <cellStyle name="Currency 4 2 4 4 6" xfId="21095"/>
    <cellStyle name="Currency 4 2 4 4 7" xfId="31030"/>
    <cellStyle name="Currency 4 2 4 4 8" xfId="36496"/>
    <cellStyle name="Currency 4 2 4 5" xfId="1481"/>
    <cellStyle name="Currency 4 2 4 5 2" xfId="4244"/>
    <cellStyle name="Currency 4 2 4 5 2 2" xfId="14126"/>
    <cellStyle name="Currency 4 2 4 5 2 2 2" xfId="45086"/>
    <cellStyle name="Currency 4 2 4 5 2 3" xfId="24046"/>
    <cellStyle name="Currency 4 2 4 5 2 4" xfId="34459"/>
    <cellStyle name="Currency 4 2 4 5 2 5" xfId="39924"/>
    <cellStyle name="Currency 4 2 4 5 3" xfId="6710"/>
    <cellStyle name="Currency 4 2 4 5 3 2" xfId="16592"/>
    <cellStyle name="Currency 4 2 4 5 3 3" xfId="26512"/>
    <cellStyle name="Currency 4 2 4 5 3 4" xfId="47552"/>
    <cellStyle name="Currency 4 2 4 5 4" xfId="9180"/>
    <cellStyle name="Currency 4 2 4 5 4 2" xfId="19062"/>
    <cellStyle name="Currency 4 2 4 5 4 3" xfId="28982"/>
    <cellStyle name="Currency 4 2 4 5 4 4" xfId="50022"/>
    <cellStyle name="Currency 4 2 4 5 5" xfId="11658"/>
    <cellStyle name="Currency 4 2 4 5 5 2" xfId="42618"/>
    <cellStyle name="Currency 4 2 4 5 6" xfId="21578"/>
    <cellStyle name="Currency 4 2 4 5 7" xfId="31279"/>
    <cellStyle name="Currency 4 2 4 5 8" xfId="36745"/>
    <cellStyle name="Currency 4 2 4 6" xfId="2034"/>
    <cellStyle name="Currency 4 2 4 6 2" xfId="4797"/>
    <cellStyle name="Currency 4 2 4 6 2 2" xfId="14679"/>
    <cellStyle name="Currency 4 2 4 6 2 2 2" xfId="45639"/>
    <cellStyle name="Currency 4 2 4 6 2 3" xfId="24599"/>
    <cellStyle name="Currency 4 2 4 6 2 4" xfId="35012"/>
    <cellStyle name="Currency 4 2 4 6 2 5" xfId="40477"/>
    <cellStyle name="Currency 4 2 4 6 3" xfId="7263"/>
    <cellStyle name="Currency 4 2 4 6 3 2" xfId="17145"/>
    <cellStyle name="Currency 4 2 4 6 3 3" xfId="27065"/>
    <cellStyle name="Currency 4 2 4 6 3 4" xfId="48105"/>
    <cellStyle name="Currency 4 2 4 6 4" xfId="9733"/>
    <cellStyle name="Currency 4 2 4 6 4 2" xfId="19615"/>
    <cellStyle name="Currency 4 2 4 6 4 3" xfId="29535"/>
    <cellStyle name="Currency 4 2 4 6 4 4" xfId="50575"/>
    <cellStyle name="Currency 4 2 4 6 5" xfId="12211"/>
    <cellStyle name="Currency 4 2 4 6 5 2" xfId="43171"/>
    <cellStyle name="Currency 4 2 4 6 6" xfId="22131"/>
    <cellStyle name="Currency 4 2 4 6 7" xfId="32279"/>
    <cellStyle name="Currency 4 2 4 6 8" xfId="37745"/>
    <cellStyle name="Currency 4 2 4 7" xfId="2549"/>
    <cellStyle name="Currency 4 2 4 7 2" xfId="5017"/>
    <cellStyle name="Currency 4 2 4 7 2 2" xfId="14899"/>
    <cellStyle name="Currency 4 2 4 7 2 3" xfId="24819"/>
    <cellStyle name="Currency 4 2 4 7 2 4" xfId="45859"/>
    <cellStyle name="Currency 4 2 4 7 3" xfId="7483"/>
    <cellStyle name="Currency 4 2 4 7 3 2" xfId="17365"/>
    <cellStyle name="Currency 4 2 4 7 3 3" xfId="27285"/>
    <cellStyle name="Currency 4 2 4 7 3 4" xfId="48325"/>
    <cellStyle name="Currency 4 2 4 7 4" xfId="9953"/>
    <cellStyle name="Currency 4 2 4 7 4 2" xfId="19835"/>
    <cellStyle name="Currency 4 2 4 7 4 3" xfId="29755"/>
    <cellStyle name="Currency 4 2 4 7 4 4" xfId="50795"/>
    <cellStyle name="Currency 4 2 4 7 5" xfId="12431"/>
    <cellStyle name="Currency 4 2 4 7 5 2" xfId="43391"/>
    <cellStyle name="Currency 4 2 4 7 6" xfId="22351"/>
    <cellStyle name="Currency 4 2 4 7 7" xfId="35233"/>
    <cellStyle name="Currency 4 2 4 7 8" xfId="40697"/>
    <cellStyle name="Currency 4 2 4 8" xfId="3060"/>
    <cellStyle name="Currency 4 2 4 8 2" xfId="12942"/>
    <cellStyle name="Currency 4 2 4 8 2 2" xfId="43902"/>
    <cellStyle name="Currency 4 2 4 8 3" xfId="22862"/>
    <cellStyle name="Currency 4 2 4 8 4" xfId="33315"/>
    <cellStyle name="Currency 4 2 4 8 5" xfId="38781"/>
    <cellStyle name="Currency 4 2 4 9" xfId="5567"/>
    <cellStyle name="Currency 4 2 4 9 2" xfId="15449"/>
    <cellStyle name="Currency 4 2 4 9 3" xfId="25369"/>
    <cellStyle name="Currency 4 2 4 9 4" xfId="46409"/>
    <cellStyle name="Currency 4 2 5" xfId="249"/>
    <cellStyle name="Currency 4 2 5 10" xfId="8074"/>
    <cellStyle name="Currency 4 2 5 10 2" xfId="17956"/>
    <cellStyle name="Currency 4 2 5 10 3" xfId="27876"/>
    <cellStyle name="Currency 4 2 5 10 4" xfId="48916"/>
    <cellStyle name="Currency 4 2 5 11" xfId="10552"/>
    <cellStyle name="Currency 4 2 5 11 2" xfId="41512"/>
    <cellStyle name="Currency 4 2 5 12" xfId="20472"/>
    <cellStyle name="Currency 4 2 5 13" xfId="30314"/>
    <cellStyle name="Currency 4 2 5 14" xfId="35780"/>
    <cellStyle name="Currency 4 2 5 2" xfId="999"/>
    <cellStyle name="Currency 4 2 5 2 2" xfId="3371"/>
    <cellStyle name="Currency 4 2 5 2 2 2" xfId="13253"/>
    <cellStyle name="Currency 4 2 5 2 2 2 2" xfId="44213"/>
    <cellStyle name="Currency 4 2 5 2 2 3" xfId="23173"/>
    <cellStyle name="Currency 4 2 5 2 2 4" xfId="31590"/>
    <cellStyle name="Currency 4 2 5 2 2 5" xfId="37056"/>
    <cellStyle name="Currency 4 2 5 2 3" xfId="6228"/>
    <cellStyle name="Currency 4 2 5 2 3 2" xfId="16110"/>
    <cellStyle name="Currency 4 2 5 2 3 2 2" xfId="47070"/>
    <cellStyle name="Currency 4 2 5 2 3 3" xfId="26030"/>
    <cellStyle name="Currency 4 2 5 2 3 4" xfId="32590"/>
    <cellStyle name="Currency 4 2 5 2 3 5" xfId="38056"/>
    <cellStyle name="Currency 4 2 5 2 4" xfId="8698"/>
    <cellStyle name="Currency 4 2 5 2 4 2" xfId="18580"/>
    <cellStyle name="Currency 4 2 5 2 4 2 2" xfId="49540"/>
    <cellStyle name="Currency 4 2 5 2 4 3" xfId="28500"/>
    <cellStyle name="Currency 4 2 5 2 4 4" xfId="33977"/>
    <cellStyle name="Currency 4 2 5 2 4 5" xfId="39442"/>
    <cellStyle name="Currency 4 2 5 2 5" xfId="11176"/>
    <cellStyle name="Currency 4 2 5 2 5 2" xfId="42136"/>
    <cellStyle name="Currency 4 2 5 2 6" xfId="21096"/>
    <cellStyle name="Currency 4 2 5 2 7" xfId="30588"/>
    <cellStyle name="Currency 4 2 5 2 8" xfId="36054"/>
    <cellStyle name="Currency 4 2 5 3" xfId="1000"/>
    <cellStyle name="Currency 4 2 5 3 2" xfId="3608"/>
    <cellStyle name="Currency 4 2 5 3 2 2" xfId="13490"/>
    <cellStyle name="Currency 4 2 5 3 2 2 2" xfId="44450"/>
    <cellStyle name="Currency 4 2 5 3 2 3" xfId="23410"/>
    <cellStyle name="Currency 4 2 5 3 2 4" xfId="31827"/>
    <cellStyle name="Currency 4 2 5 3 2 5" xfId="37293"/>
    <cellStyle name="Currency 4 2 5 3 3" xfId="6229"/>
    <cellStyle name="Currency 4 2 5 3 3 2" xfId="16111"/>
    <cellStyle name="Currency 4 2 5 3 3 2 2" xfId="47071"/>
    <cellStyle name="Currency 4 2 5 3 3 3" xfId="26031"/>
    <cellStyle name="Currency 4 2 5 3 3 4" xfId="32827"/>
    <cellStyle name="Currency 4 2 5 3 3 5" xfId="38293"/>
    <cellStyle name="Currency 4 2 5 3 4" xfId="8699"/>
    <cellStyle name="Currency 4 2 5 3 4 2" xfId="18581"/>
    <cellStyle name="Currency 4 2 5 3 4 2 2" xfId="49541"/>
    <cellStyle name="Currency 4 2 5 3 4 3" xfId="28501"/>
    <cellStyle name="Currency 4 2 5 3 4 4" xfId="33978"/>
    <cellStyle name="Currency 4 2 5 3 4 5" xfId="39443"/>
    <cellStyle name="Currency 4 2 5 3 5" xfId="11177"/>
    <cellStyle name="Currency 4 2 5 3 5 2" xfId="42137"/>
    <cellStyle name="Currency 4 2 5 3 6" xfId="21097"/>
    <cellStyle name="Currency 4 2 5 3 7" xfId="30825"/>
    <cellStyle name="Currency 4 2 5 3 8" xfId="36291"/>
    <cellStyle name="Currency 4 2 5 4" xfId="1001"/>
    <cellStyle name="Currency 4 2 5 4 2" xfId="3850"/>
    <cellStyle name="Currency 4 2 5 4 2 2" xfId="13732"/>
    <cellStyle name="Currency 4 2 5 4 2 2 2" xfId="44692"/>
    <cellStyle name="Currency 4 2 5 4 2 3" xfId="23652"/>
    <cellStyle name="Currency 4 2 5 4 2 4" xfId="32069"/>
    <cellStyle name="Currency 4 2 5 4 2 5" xfId="37535"/>
    <cellStyle name="Currency 4 2 5 4 3" xfId="6230"/>
    <cellStyle name="Currency 4 2 5 4 3 2" xfId="16112"/>
    <cellStyle name="Currency 4 2 5 4 3 2 2" xfId="47072"/>
    <cellStyle name="Currency 4 2 5 4 3 3" xfId="26032"/>
    <cellStyle name="Currency 4 2 5 4 3 4" xfId="33069"/>
    <cellStyle name="Currency 4 2 5 4 3 5" xfId="38535"/>
    <cellStyle name="Currency 4 2 5 4 4" xfId="8700"/>
    <cellStyle name="Currency 4 2 5 4 4 2" xfId="18582"/>
    <cellStyle name="Currency 4 2 5 4 4 2 2" xfId="49542"/>
    <cellStyle name="Currency 4 2 5 4 4 3" xfId="28502"/>
    <cellStyle name="Currency 4 2 5 4 4 4" xfId="33979"/>
    <cellStyle name="Currency 4 2 5 4 4 5" xfId="39444"/>
    <cellStyle name="Currency 4 2 5 4 5" xfId="11178"/>
    <cellStyle name="Currency 4 2 5 4 5 2" xfId="42138"/>
    <cellStyle name="Currency 4 2 5 4 6" xfId="21098"/>
    <cellStyle name="Currency 4 2 5 4 7" xfId="31067"/>
    <cellStyle name="Currency 4 2 5 4 8" xfId="36533"/>
    <cellStyle name="Currency 4 2 5 5" xfId="1518"/>
    <cellStyle name="Currency 4 2 5 5 2" xfId="4281"/>
    <cellStyle name="Currency 4 2 5 5 2 2" xfId="14163"/>
    <cellStyle name="Currency 4 2 5 5 2 2 2" xfId="45123"/>
    <cellStyle name="Currency 4 2 5 5 2 3" xfId="24083"/>
    <cellStyle name="Currency 4 2 5 5 2 4" xfId="34496"/>
    <cellStyle name="Currency 4 2 5 5 2 5" xfId="39961"/>
    <cellStyle name="Currency 4 2 5 5 3" xfId="6747"/>
    <cellStyle name="Currency 4 2 5 5 3 2" xfId="16629"/>
    <cellStyle name="Currency 4 2 5 5 3 3" xfId="26549"/>
    <cellStyle name="Currency 4 2 5 5 3 4" xfId="47589"/>
    <cellStyle name="Currency 4 2 5 5 4" xfId="9217"/>
    <cellStyle name="Currency 4 2 5 5 4 2" xfId="19099"/>
    <cellStyle name="Currency 4 2 5 5 4 3" xfId="29019"/>
    <cellStyle name="Currency 4 2 5 5 4 4" xfId="50059"/>
    <cellStyle name="Currency 4 2 5 5 5" xfId="11695"/>
    <cellStyle name="Currency 4 2 5 5 5 2" xfId="42655"/>
    <cellStyle name="Currency 4 2 5 5 6" xfId="21615"/>
    <cellStyle name="Currency 4 2 5 5 7" xfId="31316"/>
    <cellStyle name="Currency 4 2 5 5 8" xfId="36782"/>
    <cellStyle name="Currency 4 2 5 6" xfId="2230"/>
    <cellStyle name="Currency 4 2 5 6 2" xfId="4845"/>
    <cellStyle name="Currency 4 2 5 6 2 2" xfId="14727"/>
    <cellStyle name="Currency 4 2 5 6 2 2 2" xfId="45687"/>
    <cellStyle name="Currency 4 2 5 6 2 3" xfId="24647"/>
    <cellStyle name="Currency 4 2 5 6 2 4" xfId="35061"/>
    <cellStyle name="Currency 4 2 5 6 2 5" xfId="40525"/>
    <cellStyle name="Currency 4 2 5 6 3" xfId="7311"/>
    <cellStyle name="Currency 4 2 5 6 3 2" xfId="17193"/>
    <cellStyle name="Currency 4 2 5 6 3 3" xfId="27113"/>
    <cellStyle name="Currency 4 2 5 6 3 4" xfId="48153"/>
    <cellStyle name="Currency 4 2 5 6 4" xfId="9781"/>
    <cellStyle name="Currency 4 2 5 6 4 2" xfId="19663"/>
    <cellStyle name="Currency 4 2 5 6 4 3" xfId="29583"/>
    <cellStyle name="Currency 4 2 5 6 4 4" xfId="50623"/>
    <cellStyle name="Currency 4 2 5 6 5" xfId="12259"/>
    <cellStyle name="Currency 4 2 5 6 5 2" xfId="43219"/>
    <cellStyle name="Currency 4 2 5 6 6" xfId="22179"/>
    <cellStyle name="Currency 4 2 5 6 7" xfId="32316"/>
    <cellStyle name="Currency 4 2 5 6 8" xfId="37782"/>
    <cellStyle name="Currency 4 2 5 7" xfId="2586"/>
    <cellStyle name="Currency 4 2 5 7 2" xfId="5054"/>
    <cellStyle name="Currency 4 2 5 7 2 2" xfId="14936"/>
    <cellStyle name="Currency 4 2 5 7 2 3" xfId="24856"/>
    <cellStyle name="Currency 4 2 5 7 2 4" xfId="45896"/>
    <cellStyle name="Currency 4 2 5 7 3" xfId="7520"/>
    <cellStyle name="Currency 4 2 5 7 3 2" xfId="17402"/>
    <cellStyle name="Currency 4 2 5 7 3 3" xfId="27322"/>
    <cellStyle name="Currency 4 2 5 7 3 4" xfId="48362"/>
    <cellStyle name="Currency 4 2 5 7 4" xfId="9990"/>
    <cellStyle name="Currency 4 2 5 7 4 2" xfId="19872"/>
    <cellStyle name="Currency 4 2 5 7 4 3" xfId="29792"/>
    <cellStyle name="Currency 4 2 5 7 4 4" xfId="50832"/>
    <cellStyle name="Currency 4 2 5 7 5" xfId="12468"/>
    <cellStyle name="Currency 4 2 5 7 5 2" xfId="43428"/>
    <cellStyle name="Currency 4 2 5 7 6" xfId="22388"/>
    <cellStyle name="Currency 4 2 5 7 7" xfId="35270"/>
    <cellStyle name="Currency 4 2 5 7 8" xfId="40734"/>
    <cellStyle name="Currency 4 2 5 8" xfId="3097"/>
    <cellStyle name="Currency 4 2 5 8 2" xfId="12979"/>
    <cellStyle name="Currency 4 2 5 8 2 2" xfId="43939"/>
    <cellStyle name="Currency 4 2 5 8 3" xfId="22899"/>
    <cellStyle name="Currency 4 2 5 8 4" xfId="33352"/>
    <cellStyle name="Currency 4 2 5 8 5" xfId="38818"/>
    <cellStyle name="Currency 4 2 5 9" xfId="5604"/>
    <cellStyle name="Currency 4 2 5 9 2" xfId="15486"/>
    <cellStyle name="Currency 4 2 5 9 3" xfId="25406"/>
    <cellStyle name="Currency 4 2 5 9 4" xfId="46446"/>
    <cellStyle name="Currency 4 2 6" xfId="286"/>
    <cellStyle name="Currency 4 2 6 10" xfId="10589"/>
    <cellStyle name="Currency 4 2 6 10 2" xfId="41549"/>
    <cellStyle name="Currency 4 2 6 11" xfId="20509"/>
    <cellStyle name="Currency 4 2 6 12" xfId="30351"/>
    <cellStyle name="Currency 4 2 6 13" xfId="35817"/>
    <cellStyle name="Currency 4 2 6 2" xfId="1002"/>
    <cellStyle name="Currency 4 2 6 2 2" xfId="3408"/>
    <cellStyle name="Currency 4 2 6 2 2 2" xfId="13290"/>
    <cellStyle name="Currency 4 2 6 2 2 2 2" xfId="44250"/>
    <cellStyle name="Currency 4 2 6 2 2 3" xfId="23210"/>
    <cellStyle name="Currency 4 2 6 2 2 4" xfId="31627"/>
    <cellStyle name="Currency 4 2 6 2 2 5" xfId="37093"/>
    <cellStyle name="Currency 4 2 6 2 3" xfId="6231"/>
    <cellStyle name="Currency 4 2 6 2 3 2" xfId="16113"/>
    <cellStyle name="Currency 4 2 6 2 3 2 2" xfId="47073"/>
    <cellStyle name="Currency 4 2 6 2 3 3" xfId="26033"/>
    <cellStyle name="Currency 4 2 6 2 3 4" xfId="32627"/>
    <cellStyle name="Currency 4 2 6 2 3 5" xfId="38093"/>
    <cellStyle name="Currency 4 2 6 2 4" xfId="8701"/>
    <cellStyle name="Currency 4 2 6 2 4 2" xfId="18583"/>
    <cellStyle name="Currency 4 2 6 2 4 2 2" xfId="49543"/>
    <cellStyle name="Currency 4 2 6 2 4 3" xfId="28503"/>
    <cellStyle name="Currency 4 2 6 2 4 4" xfId="33980"/>
    <cellStyle name="Currency 4 2 6 2 4 5" xfId="39445"/>
    <cellStyle name="Currency 4 2 6 2 5" xfId="11179"/>
    <cellStyle name="Currency 4 2 6 2 5 2" xfId="42139"/>
    <cellStyle name="Currency 4 2 6 2 6" xfId="21099"/>
    <cellStyle name="Currency 4 2 6 2 7" xfId="30625"/>
    <cellStyle name="Currency 4 2 6 2 8" xfId="36091"/>
    <cellStyle name="Currency 4 2 6 3" xfId="1003"/>
    <cellStyle name="Currency 4 2 6 3 2" xfId="3645"/>
    <cellStyle name="Currency 4 2 6 3 2 2" xfId="13527"/>
    <cellStyle name="Currency 4 2 6 3 2 2 2" xfId="44487"/>
    <cellStyle name="Currency 4 2 6 3 2 3" xfId="23447"/>
    <cellStyle name="Currency 4 2 6 3 2 4" xfId="31864"/>
    <cellStyle name="Currency 4 2 6 3 2 5" xfId="37330"/>
    <cellStyle name="Currency 4 2 6 3 3" xfId="6232"/>
    <cellStyle name="Currency 4 2 6 3 3 2" xfId="16114"/>
    <cellStyle name="Currency 4 2 6 3 3 2 2" xfId="47074"/>
    <cellStyle name="Currency 4 2 6 3 3 3" xfId="26034"/>
    <cellStyle name="Currency 4 2 6 3 3 4" xfId="32864"/>
    <cellStyle name="Currency 4 2 6 3 3 5" xfId="38330"/>
    <cellStyle name="Currency 4 2 6 3 4" xfId="8702"/>
    <cellStyle name="Currency 4 2 6 3 4 2" xfId="18584"/>
    <cellStyle name="Currency 4 2 6 3 4 2 2" xfId="49544"/>
    <cellStyle name="Currency 4 2 6 3 4 3" xfId="28504"/>
    <cellStyle name="Currency 4 2 6 3 4 4" xfId="33981"/>
    <cellStyle name="Currency 4 2 6 3 4 5" xfId="39446"/>
    <cellStyle name="Currency 4 2 6 3 5" xfId="11180"/>
    <cellStyle name="Currency 4 2 6 3 5 2" xfId="42140"/>
    <cellStyle name="Currency 4 2 6 3 6" xfId="21100"/>
    <cellStyle name="Currency 4 2 6 3 7" xfId="30862"/>
    <cellStyle name="Currency 4 2 6 3 8" xfId="36328"/>
    <cellStyle name="Currency 4 2 6 4" xfId="1004"/>
    <cellStyle name="Currency 4 2 6 4 2" xfId="3887"/>
    <cellStyle name="Currency 4 2 6 4 2 2" xfId="13769"/>
    <cellStyle name="Currency 4 2 6 4 2 2 2" xfId="44729"/>
    <cellStyle name="Currency 4 2 6 4 2 3" xfId="23689"/>
    <cellStyle name="Currency 4 2 6 4 2 4" xfId="32106"/>
    <cellStyle name="Currency 4 2 6 4 2 5" xfId="37572"/>
    <cellStyle name="Currency 4 2 6 4 3" xfId="6233"/>
    <cellStyle name="Currency 4 2 6 4 3 2" xfId="16115"/>
    <cellStyle name="Currency 4 2 6 4 3 2 2" xfId="47075"/>
    <cellStyle name="Currency 4 2 6 4 3 3" xfId="26035"/>
    <cellStyle name="Currency 4 2 6 4 3 4" xfId="33106"/>
    <cellStyle name="Currency 4 2 6 4 3 5" xfId="38572"/>
    <cellStyle name="Currency 4 2 6 4 4" xfId="8703"/>
    <cellStyle name="Currency 4 2 6 4 4 2" xfId="18585"/>
    <cellStyle name="Currency 4 2 6 4 4 2 2" xfId="49545"/>
    <cellStyle name="Currency 4 2 6 4 4 3" xfId="28505"/>
    <cellStyle name="Currency 4 2 6 4 4 4" xfId="33982"/>
    <cellStyle name="Currency 4 2 6 4 4 5" xfId="39447"/>
    <cellStyle name="Currency 4 2 6 4 5" xfId="11181"/>
    <cellStyle name="Currency 4 2 6 4 5 2" xfId="42141"/>
    <cellStyle name="Currency 4 2 6 4 6" xfId="21101"/>
    <cellStyle name="Currency 4 2 6 4 7" xfId="31104"/>
    <cellStyle name="Currency 4 2 6 4 8" xfId="36570"/>
    <cellStyle name="Currency 4 2 6 5" xfId="1555"/>
    <cellStyle name="Currency 4 2 6 5 2" xfId="4318"/>
    <cellStyle name="Currency 4 2 6 5 2 2" xfId="14200"/>
    <cellStyle name="Currency 4 2 6 5 2 2 2" xfId="45160"/>
    <cellStyle name="Currency 4 2 6 5 2 3" xfId="24120"/>
    <cellStyle name="Currency 4 2 6 5 2 4" xfId="34533"/>
    <cellStyle name="Currency 4 2 6 5 2 5" xfId="39998"/>
    <cellStyle name="Currency 4 2 6 5 3" xfId="6784"/>
    <cellStyle name="Currency 4 2 6 5 3 2" xfId="16666"/>
    <cellStyle name="Currency 4 2 6 5 3 3" xfId="26586"/>
    <cellStyle name="Currency 4 2 6 5 3 4" xfId="47626"/>
    <cellStyle name="Currency 4 2 6 5 4" xfId="9254"/>
    <cellStyle name="Currency 4 2 6 5 4 2" xfId="19136"/>
    <cellStyle name="Currency 4 2 6 5 4 3" xfId="29056"/>
    <cellStyle name="Currency 4 2 6 5 4 4" xfId="50096"/>
    <cellStyle name="Currency 4 2 6 5 5" xfId="11732"/>
    <cellStyle name="Currency 4 2 6 5 5 2" xfId="42692"/>
    <cellStyle name="Currency 4 2 6 5 6" xfId="21652"/>
    <cellStyle name="Currency 4 2 6 5 7" xfId="31353"/>
    <cellStyle name="Currency 4 2 6 5 8" xfId="36819"/>
    <cellStyle name="Currency 4 2 6 6" xfId="2623"/>
    <cellStyle name="Currency 4 2 6 6 2" xfId="5091"/>
    <cellStyle name="Currency 4 2 6 6 2 2" xfId="14973"/>
    <cellStyle name="Currency 4 2 6 6 2 2 2" xfId="45933"/>
    <cellStyle name="Currency 4 2 6 6 2 3" xfId="24893"/>
    <cellStyle name="Currency 4 2 6 6 2 4" xfId="35307"/>
    <cellStyle name="Currency 4 2 6 6 2 5" xfId="40771"/>
    <cellStyle name="Currency 4 2 6 6 3" xfId="7557"/>
    <cellStyle name="Currency 4 2 6 6 3 2" xfId="17439"/>
    <cellStyle name="Currency 4 2 6 6 3 3" xfId="27359"/>
    <cellStyle name="Currency 4 2 6 6 3 4" xfId="48399"/>
    <cellStyle name="Currency 4 2 6 6 4" xfId="10027"/>
    <cellStyle name="Currency 4 2 6 6 4 2" xfId="19909"/>
    <cellStyle name="Currency 4 2 6 6 4 3" xfId="29829"/>
    <cellStyle name="Currency 4 2 6 6 4 4" xfId="50869"/>
    <cellStyle name="Currency 4 2 6 6 5" xfId="12505"/>
    <cellStyle name="Currency 4 2 6 6 5 2" xfId="43465"/>
    <cellStyle name="Currency 4 2 6 6 6" xfId="22425"/>
    <cellStyle name="Currency 4 2 6 6 7" xfId="32353"/>
    <cellStyle name="Currency 4 2 6 6 8" xfId="37819"/>
    <cellStyle name="Currency 4 2 6 7" xfId="3134"/>
    <cellStyle name="Currency 4 2 6 7 2" xfId="13016"/>
    <cellStyle name="Currency 4 2 6 7 2 2" xfId="43976"/>
    <cellStyle name="Currency 4 2 6 7 3" xfId="22936"/>
    <cellStyle name="Currency 4 2 6 7 4" xfId="33389"/>
    <cellStyle name="Currency 4 2 6 7 5" xfId="38855"/>
    <cellStyle name="Currency 4 2 6 8" xfId="5641"/>
    <cellStyle name="Currency 4 2 6 8 2" xfId="15523"/>
    <cellStyle name="Currency 4 2 6 8 3" xfId="25443"/>
    <cellStyle name="Currency 4 2 6 8 4" xfId="46483"/>
    <cellStyle name="Currency 4 2 6 9" xfId="8111"/>
    <cellStyle name="Currency 4 2 6 9 2" xfId="17993"/>
    <cellStyle name="Currency 4 2 6 9 3" xfId="27913"/>
    <cellStyle name="Currency 4 2 6 9 4" xfId="48953"/>
    <cellStyle name="Currency 4 2 7" xfId="326"/>
    <cellStyle name="Currency 4 2 7 10" xfId="10629"/>
    <cellStyle name="Currency 4 2 7 10 2" xfId="41589"/>
    <cellStyle name="Currency 4 2 7 11" xfId="20549"/>
    <cellStyle name="Currency 4 2 7 12" xfId="30391"/>
    <cellStyle name="Currency 4 2 7 13" xfId="35857"/>
    <cellStyle name="Currency 4 2 7 2" xfId="1005"/>
    <cellStyle name="Currency 4 2 7 2 2" xfId="3448"/>
    <cellStyle name="Currency 4 2 7 2 2 2" xfId="13330"/>
    <cellStyle name="Currency 4 2 7 2 2 2 2" xfId="44290"/>
    <cellStyle name="Currency 4 2 7 2 2 3" xfId="23250"/>
    <cellStyle name="Currency 4 2 7 2 2 4" xfId="31667"/>
    <cellStyle name="Currency 4 2 7 2 2 5" xfId="37133"/>
    <cellStyle name="Currency 4 2 7 2 3" xfId="6234"/>
    <cellStyle name="Currency 4 2 7 2 3 2" xfId="16116"/>
    <cellStyle name="Currency 4 2 7 2 3 2 2" xfId="47076"/>
    <cellStyle name="Currency 4 2 7 2 3 3" xfId="26036"/>
    <cellStyle name="Currency 4 2 7 2 3 4" xfId="32667"/>
    <cellStyle name="Currency 4 2 7 2 3 5" xfId="38133"/>
    <cellStyle name="Currency 4 2 7 2 4" xfId="8704"/>
    <cellStyle name="Currency 4 2 7 2 4 2" xfId="18586"/>
    <cellStyle name="Currency 4 2 7 2 4 2 2" xfId="49546"/>
    <cellStyle name="Currency 4 2 7 2 4 3" xfId="28506"/>
    <cellStyle name="Currency 4 2 7 2 4 4" xfId="33983"/>
    <cellStyle name="Currency 4 2 7 2 4 5" xfId="39448"/>
    <cellStyle name="Currency 4 2 7 2 5" xfId="11182"/>
    <cellStyle name="Currency 4 2 7 2 5 2" xfId="42142"/>
    <cellStyle name="Currency 4 2 7 2 6" xfId="21102"/>
    <cellStyle name="Currency 4 2 7 2 7" xfId="30665"/>
    <cellStyle name="Currency 4 2 7 2 8" xfId="36131"/>
    <cellStyle name="Currency 4 2 7 3" xfId="1006"/>
    <cellStyle name="Currency 4 2 7 3 2" xfId="3685"/>
    <cellStyle name="Currency 4 2 7 3 2 2" xfId="13567"/>
    <cellStyle name="Currency 4 2 7 3 2 2 2" xfId="44527"/>
    <cellStyle name="Currency 4 2 7 3 2 3" xfId="23487"/>
    <cellStyle name="Currency 4 2 7 3 2 4" xfId="31904"/>
    <cellStyle name="Currency 4 2 7 3 2 5" xfId="37370"/>
    <cellStyle name="Currency 4 2 7 3 3" xfId="6235"/>
    <cellStyle name="Currency 4 2 7 3 3 2" xfId="16117"/>
    <cellStyle name="Currency 4 2 7 3 3 2 2" xfId="47077"/>
    <cellStyle name="Currency 4 2 7 3 3 3" xfId="26037"/>
    <cellStyle name="Currency 4 2 7 3 3 4" xfId="32904"/>
    <cellStyle name="Currency 4 2 7 3 3 5" xfId="38370"/>
    <cellStyle name="Currency 4 2 7 3 4" xfId="8705"/>
    <cellStyle name="Currency 4 2 7 3 4 2" xfId="18587"/>
    <cellStyle name="Currency 4 2 7 3 4 2 2" xfId="49547"/>
    <cellStyle name="Currency 4 2 7 3 4 3" xfId="28507"/>
    <cellStyle name="Currency 4 2 7 3 4 4" xfId="33984"/>
    <cellStyle name="Currency 4 2 7 3 4 5" xfId="39449"/>
    <cellStyle name="Currency 4 2 7 3 5" xfId="11183"/>
    <cellStyle name="Currency 4 2 7 3 5 2" xfId="42143"/>
    <cellStyle name="Currency 4 2 7 3 6" xfId="21103"/>
    <cellStyle name="Currency 4 2 7 3 7" xfId="30902"/>
    <cellStyle name="Currency 4 2 7 3 8" xfId="36368"/>
    <cellStyle name="Currency 4 2 7 4" xfId="1007"/>
    <cellStyle name="Currency 4 2 7 4 2" xfId="3927"/>
    <cellStyle name="Currency 4 2 7 4 2 2" xfId="13809"/>
    <cellStyle name="Currency 4 2 7 4 2 2 2" xfId="44769"/>
    <cellStyle name="Currency 4 2 7 4 2 3" xfId="23729"/>
    <cellStyle name="Currency 4 2 7 4 2 4" xfId="32146"/>
    <cellStyle name="Currency 4 2 7 4 2 5" xfId="37612"/>
    <cellStyle name="Currency 4 2 7 4 3" xfId="6236"/>
    <cellStyle name="Currency 4 2 7 4 3 2" xfId="16118"/>
    <cellStyle name="Currency 4 2 7 4 3 2 2" xfId="47078"/>
    <cellStyle name="Currency 4 2 7 4 3 3" xfId="26038"/>
    <cellStyle name="Currency 4 2 7 4 3 4" xfId="33146"/>
    <cellStyle name="Currency 4 2 7 4 3 5" xfId="38612"/>
    <cellStyle name="Currency 4 2 7 4 4" xfId="8706"/>
    <cellStyle name="Currency 4 2 7 4 4 2" xfId="18588"/>
    <cellStyle name="Currency 4 2 7 4 4 2 2" xfId="49548"/>
    <cellStyle name="Currency 4 2 7 4 4 3" xfId="28508"/>
    <cellStyle name="Currency 4 2 7 4 4 4" xfId="33985"/>
    <cellStyle name="Currency 4 2 7 4 4 5" xfId="39450"/>
    <cellStyle name="Currency 4 2 7 4 5" xfId="11184"/>
    <cellStyle name="Currency 4 2 7 4 5 2" xfId="42144"/>
    <cellStyle name="Currency 4 2 7 4 6" xfId="21104"/>
    <cellStyle name="Currency 4 2 7 4 7" xfId="31144"/>
    <cellStyle name="Currency 4 2 7 4 8" xfId="36610"/>
    <cellStyle name="Currency 4 2 7 5" xfId="1595"/>
    <cellStyle name="Currency 4 2 7 5 2" xfId="4358"/>
    <cellStyle name="Currency 4 2 7 5 2 2" xfId="14240"/>
    <cellStyle name="Currency 4 2 7 5 2 2 2" xfId="45200"/>
    <cellStyle name="Currency 4 2 7 5 2 3" xfId="24160"/>
    <cellStyle name="Currency 4 2 7 5 2 4" xfId="34573"/>
    <cellStyle name="Currency 4 2 7 5 2 5" xfId="40038"/>
    <cellStyle name="Currency 4 2 7 5 3" xfId="6824"/>
    <cellStyle name="Currency 4 2 7 5 3 2" xfId="16706"/>
    <cellStyle name="Currency 4 2 7 5 3 3" xfId="26626"/>
    <cellStyle name="Currency 4 2 7 5 3 4" xfId="47666"/>
    <cellStyle name="Currency 4 2 7 5 4" xfId="9294"/>
    <cellStyle name="Currency 4 2 7 5 4 2" xfId="19176"/>
    <cellStyle name="Currency 4 2 7 5 4 3" xfId="29096"/>
    <cellStyle name="Currency 4 2 7 5 4 4" xfId="50136"/>
    <cellStyle name="Currency 4 2 7 5 5" xfId="11772"/>
    <cellStyle name="Currency 4 2 7 5 5 2" xfId="42732"/>
    <cellStyle name="Currency 4 2 7 5 6" xfId="21692"/>
    <cellStyle name="Currency 4 2 7 5 7" xfId="31393"/>
    <cellStyle name="Currency 4 2 7 5 8" xfId="36859"/>
    <cellStyle name="Currency 4 2 7 6" xfId="2663"/>
    <cellStyle name="Currency 4 2 7 6 2" xfId="5131"/>
    <cellStyle name="Currency 4 2 7 6 2 2" xfId="15013"/>
    <cellStyle name="Currency 4 2 7 6 2 2 2" xfId="45973"/>
    <cellStyle name="Currency 4 2 7 6 2 3" xfId="24933"/>
    <cellStyle name="Currency 4 2 7 6 2 4" xfId="35347"/>
    <cellStyle name="Currency 4 2 7 6 2 5" xfId="40811"/>
    <cellStyle name="Currency 4 2 7 6 3" xfId="7597"/>
    <cellStyle name="Currency 4 2 7 6 3 2" xfId="17479"/>
    <cellStyle name="Currency 4 2 7 6 3 3" xfId="27399"/>
    <cellStyle name="Currency 4 2 7 6 3 4" xfId="48439"/>
    <cellStyle name="Currency 4 2 7 6 4" xfId="10067"/>
    <cellStyle name="Currency 4 2 7 6 4 2" xfId="19949"/>
    <cellStyle name="Currency 4 2 7 6 4 3" xfId="29869"/>
    <cellStyle name="Currency 4 2 7 6 4 4" xfId="50909"/>
    <cellStyle name="Currency 4 2 7 6 5" xfId="12545"/>
    <cellStyle name="Currency 4 2 7 6 5 2" xfId="43505"/>
    <cellStyle name="Currency 4 2 7 6 6" xfId="22465"/>
    <cellStyle name="Currency 4 2 7 6 7" xfId="32393"/>
    <cellStyle name="Currency 4 2 7 6 8" xfId="37859"/>
    <cellStyle name="Currency 4 2 7 7" xfId="3174"/>
    <cellStyle name="Currency 4 2 7 7 2" xfId="13056"/>
    <cellStyle name="Currency 4 2 7 7 2 2" xfId="44016"/>
    <cellStyle name="Currency 4 2 7 7 3" xfId="22976"/>
    <cellStyle name="Currency 4 2 7 7 4" xfId="33429"/>
    <cellStyle name="Currency 4 2 7 7 5" xfId="38895"/>
    <cellStyle name="Currency 4 2 7 8" xfId="5681"/>
    <cellStyle name="Currency 4 2 7 8 2" xfId="15563"/>
    <cellStyle name="Currency 4 2 7 8 3" xfId="25483"/>
    <cellStyle name="Currency 4 2 7 8 4" xfId="46523"/>
    <cellStyle name="Currency 4 2 7 9" xfId="8151"/>
    <cellStyle name="Currency 4 2 7 9 2" xfId="18033"/>
    <cellStyle name="Currency 4 2 7 9 3" xfId="27953"/>
    <cellStyle name="Currency 4 2 7 9 4" xfId="48993"/>
    <cellStyle name="Currency 4 2 8" xfId="110"/>
    <cellStyle name="Currency 4 2 8 10" xfId="35894"/>
    <cellStyle name="Currency 4 2 8 2" xfId="1395"/>
    <cellStyle name="Currency 4 2 8 2 2" xfId="4158"/>
    <cellStyle name="Currency 4 2 8 2 2 2" xfId="14040"/>
    <cellStyle name="Currency 4 2 8 2 2 2 2" xfId="45000"/>
    <cellStyle name="Currency 4 2 8 2 2 3" xfId="23960"/>
    <cellStyle name="Currency 4 2 8 2 2 4" xfId="34373"/>
    <cellStyle name="Currency 4 2 8 2 2 5" xfId="39838"/>
    <cellStyle name="Currency 4 2 8 2 3" xfId="6624"/>
    <cellStyle name="Currency 4 2 8 2 3 2" xfId="16506"/>
    <cellStyle name="Currency 4 2 8 2 3 3" xfId="26426"/>
    <cellStyle name="Currency 4 2 8 2 3 4" xfId="47466"/>
    <cellStyle name="Currency 4 2 8 2 4" xfId="9094"/>
    <cellStyle name="Currency 4 2 8 2 4 2" xfId="18976"/>
    <cellStyle name="Currency 4 2 8 2 4 3" xfId="28896"/>
    <cellStyle name="Currency 4 2 8 2 4 4" xfId="49936"/>
    <cellStyle name="Currency 4 2 8 2 5" xfId="11572"/>
    <cellStyle name="Currency 4 2 8 2 5 2" xfId="42532"/>
    <cellStyle name="Currency 4 2 8 2 6" xfId="21492"/>
    <cellStyle name="Currency 4 2 8 2 7" xfId="31430"/>
    <cellStyle name="Currency 4 2 8 2 8" xfId="36896"/>
    <cellStyle name="Currency 4 2 8 3" xfId="2463"/>
    <cellStyle name="Currency 4 2 8 3 2" xfId="4931"/>
    <cellStyle name="Currency 4 2 8 3 2 2" xfId="14813"/>
    <cellStyle name="Currency 4 2 8 3 2 2 2" xfId="45773"/>
    <cellStyle name="Currency 4 2 8 3 2 3" xfId="24733"/>
    <cellStyle name="Currency 4 2 8 3 2 4" xfId="35147"/>
    <cellStyle name="Currency 4 2 8 3 2 5" xfId="40611"/>
    <cellStyle name="Currency 4 2 8 3 3" xfId="7397"/>
    <cellStyle name="Currency 4 2 8 3 3 2" xfId="17279"/>
    <cellStyle name="Currency 4 2 8 3 3 3" xfId="27199"/>
    <cellStyle name="Currency 4 2 8 3 3 4" xfId="48239"/>
    <cellStyle name="Currency 4 2 8 3 4" xfId="9867"/>
    <cellStyle name="Currency 4 2 8 3 4 2" xfId="19749"/>
    <cellStyle name="Currency 4 2 8 3 4 3" xfId="29669"/>
    <cellStyle name="Currency 4 2 8 3 4 4" xfId="50709"/>
    <cellStyle name="Currency 4 2 8 3 5" xfId="12345"/>
    <cellStyle name="Currency 4 2 8 3 5 2" xfId="43305"/>
    <cellStyle name="Currency 4 2 8 3 6" xfId="22265"/>
    <cellStyle name="Currency 4 2 8 3 7" xfId="32430"/>
    <cellStyle name="Currency 4 2 8 3 8" xfId="37896"/>
    <cellStyle name="Currency 4 2 8 4" xfId="3211"/>
    <cellStyle name="Currency 4 2 8 4 2" xfId="13093"/>
    <cellStyle name="Currency 4 2 8 4 2 2" xfId="44053"/>
    <cellStyle name="Currency 4 2 8 4 3" xfId="23013"/>
    <cellStyle name="Currency 4 2 8 4 4" xfId="33229"/>
    <cellStyle name="Currency 4 2 8 4 5" xfId="38695"/>
    <cellStyle name="Currency 4 2 8 5" xfId="5481"/>
    <cellStyle name="Currency 4 2 8 5 2" xfId="15363"/>
    <cellStyle name="Currency 4 2 8 5 3" xfId="25283"/>
    <cellStyle name="Currency 4 2 8 5 4" xfId="46323"/>
    <cellStyle name="Currency 4 2 8 6" xfId="7951"/>
    <cellStyle name="Currency 4 2 8 6 2" xfId="17833"/>
    <cellStyle name="Currency 4 2 8 6 3" xfId="27753"/>
    <cellStyle name="Currency 4 2 8 6 4" xfId="48793"/>
    <cellStyle name="Currency 4 2 8 7" xfId="10429"/>
    <cellStyle name="Currency 4 2 8 7 2" xfId="41389"/>
    <cellStyle name="Currency 4 2 8 8" xfId="20349"/>
    <cellStyle name="Currency 4 2 8 9" xfId="30428"/>
    <cellStyle name="Currency 4 2 9" xfId="363"/>
    <cellStyle name="Currency 4 2 9 10" xfId="35932"/>
    <cellStyle name="Currency 4 2 9 2" xfId="1632"/>
    <cellStyle name="Currency 4 2 9 2 2" xfId="4395"/>
    <cellStyle name="Currency 4 2 9 2 2 2" xfId="14277"/>
    <cellStyle name="Currency 4 2 9 2 2 2 2" xfId="45237"/>
    <cellStyle name="Currency 4 2 9 2 2 3" xfId="24197"/>
    <cellStyle name="Currency 4 2 9 2 2 4" xfId="34610"/>
    <cellStyle name="Currency 4 2 9 2 2 5" xfId="40075"/>
    <cellStyle name="Currency 4 2 9 2 3" xfId="6861"/>
    <cellStyle name="Currency 4 2 9 2 3 2" xfId="16743"/>
    <cellStyle name="Currency 4 2 9 2 3 3" xfId="26663"/>
    <cellStyle name="Currency 4 2 9 2 3 4" xfId="47703"/>
    <cellStyle name="Currency 4 2 9 2 4" xfId="9331"/>
    <cellStyle name="Currency 4 2 9 2 4 2" xfId="19213"/>
    <cellStyle name="Currency 4 2 9 2 4 3" xfId="29133"/>
    <cellStyle name="Currency 4 2 9 2 4 4" xfId="50173"/>
    <cellStyle name="Currency 4 2 9 2 5" xfId="11809"/>
    <cellStyle name="Currency 4 2 9 2 5 2" xfId="42769"/>
    <cellStyle name="Currency 4 2 9 2 6" xfId="21729"/>
    <cellStyle name="Currency 4 2 9 2 7" xfId="31468"/>
    <cellStyle name="Currency 4 2 9 2 8" xfId="36934"/>
    <cellStyle name="Currency 4 2 9 3" xfId="2700"/>
    <cellStyle name="Currency 4 2 9 3 2" xfId="5168"/>
    <cellStyle name="Currency 4 2 9 3 2 2" xfId="15050"/>
    <cellStyle name="Currency 4 2 9 3 2 2 2" xfId="46010"/>
    <cellStyle name="Currency 4 2 9 3 2 3" xfId="24970"/>
    <cellStyle name="Currency 4 2 9 3 2 4" xfId="35384"/>
    <cellStyle name="Currency 4 2 9 3 2 5" xfId="40848"/>
    <cellStyle name="Currency 4 2 9 3 3" xfId="7634"/>
    <cellStyle name="Currency 4 2 9 3 3 2" xfId="17516"/>
    <cellStyle name="Currency 4 2 9 3 3 3" xfId="27436"/>
    <cellStyle name="Currency 4 2 9 3 3 4" xfId="48476"/>
    <cellStyle name="Currency 4 2 9 3 4" xfId="10104"/>
    <cellStyle name="Currency 4 2 9 3 4 2" xfId="19986"/>
    <cellStyle name="Currency 4 2 9 3 4 3" xfId="29906"/>
    <cellStyle name="Currency 4 2 9 3 4 4" xfId="50946"/>
    <cellStyle name="Currency 4 2 9 3 5" xfId="12582"/>
    <cellStyle name="Currency 4 2 9 3 5 2" xfId="43542"/>
    <cellStyle name="Currency 4 2 9 3 6" xfId="22502"/>
    <cellStyle name="Currency 4 2 9 3 7" xfId="32468"/>
    <cellStyle name="Currency 4 2 9 3 8" xfId="37934"/>
    <cellStyle name="Currency 4 2 9 4" xfId="3249"/>
    <cellStyle name="Currency 4 2 9 4 2" xfId="13131"/>
    <cellStyle name="Currency 4 2 9 4 2 2" xfId="44091"/>
    <cellStyle name="Currency 4 2 9 4 3" xfId="23051"/>
    <cellStyle name="Currency 4 2 9 4 4" xfId="33466"/>
    <cellStyle name="Currency 4 2 9 4 5" xfId="38932"/>
    <cellStyle name="Currency 4 2 9 5" xfId="5718"/>
    <cellStyle name="Currency 4 2 9 5 2" xfId="15600"/>
    <cellStyle name="Currency 4 2 9 5 3" xfId="25520"/>
    <cellStyle name="Currency 4 2 9 5 4" xfId="46560"/>
    <cellStyle name="Currency 4 2 9 6" xfId="8188"/>
    <cellStyle name="Currency 4 2 9 6 2" xfId="18070"/>
    <cellStyle name="Currency 4 2 9 6 3" xfId="27990"/>
    <cellStyle name="Currency 4 2 9 6 4" xfId="49030"/>
    <cellStyle name="Currency 4 2 9 7" xfId="10666"/>
    <cellStyle name="Currency 4 2 9 7 2" xfId="41626"/>
    <cellStyle name="Currency 4 2 9 8" xfId="20586"/>
    <cellStyle name="Currency 4 2 9 9" xfId="30466"/>
    <cellStyle name="Currency 4 20" xfId="7906"/>
    <cellStyle name="Currency 4 20 2" xfId="17788"/>
    <cellStyle name="Currency 4 20 3" xfId="27708"/>
    <cellStyle name="Currency 4 20 4" xfId="48748"/>
    <cellStyle name="Currency 4 21" xfId="10384"/>
    <cellStyle name="Currency 4 21 2" xfId="41344"/>
    <cellStyle name="Currency 4 22" xfId="20304"/>
    <cellStyle name="Currency 4 23" xfId="30186"/>
    <cellStyle name="Currency 4 24" xfId="35652"/>
    <cellStyle name="Currency 4 3" xfId="159"/>
    <cellStyle name="Currency 4 3 10" xfId="7992"/>
    <cellStyle name="Currency 4 3 10 2" xfId="17874"/>
    <cellStyle name="Currency 4 3 10 3" xfId="27794"/>
    <cellStyle name="Currency 4 3 10 4" xfId="48834"/>
    <cellStyle name="Currency 4 3 11" xfId="10470"/>
    <cellStyle name="Currency 4 3 11 2" xfId="41430"/>
    <cellStyle name="Currency 4 3 12" xfId="20390"/>
    <cellStyle name="Currency 4 3 13" xfId="30232"/>
    <cellStyle name="Currency 4 3 14" xfId="35698"/>
    <cellStyle name="Currency 4 3 2" xfId="680"/>
    <cellStyle name="Currency 4 3 2 10" xfId="30506"/>
    <cellStyle name="Currency 4 3 2 11" xfId="35972"/>
    <cellStyle name="Currency 4 3 2 2" xfId="1823"/>
    <cellStyle name="Currency 4 3 2 2 2" xfId="4586"/>
    <cellStyle name="Currency 4 3 2 2 2 2" xfId="14468"/>
    <cellStyle name="Currency 4 3 2 2 2 2 2" xfId="45428"/>
    <cellStyle name="Currency 4 3 2 2 2 3" xfId="24388"/>
    <cellStyle name="Currency 4 3 2 2 2 4" xfId="34801"/>
    <cellStyle name="Currency 4 3 2 2 2 5" xfId="40266"/>
    <cellStyle name="Currency 4 3 2 2 3" xfId="7052"/>
    <cellStyle name="Currency 4 3 2 2 3 2" xfId="16934"/>
    <cellStyle name="Currency 4 3 2 2 3 3" xfId="26854"/>
    <cellStyle name="Currency 4 3 2 2 3 4" xfId="47894"/>
    <cellStyle name="Currency 4 3 2 2 4" xfId="9522"/>
    <cellStyle name="Currency 4 3 2 2 4 2" xfId="19404"/>
    <cellStyle name="Currency 4 3 2 2 4 3" xfId="29324"/>
    <cellStyle name="Currency 4 3 2 2 4 4" xfId="50364"/>
    <cellStyle name="Currency 4 3 2 2 5" xfId="12000"/>
    <cellStyle name="Currency 4 3 2 2 5 2" xfId="42960"/>
    <cellStyle name="Currency 4 3 2 2 6" xfId="21920"/>
    <cellStyle name="Currency 4 3 2 2 7" xfId="31508"/>
    <cellStyle name="Currency 4 3 2 2 8" xfId="36974"/>
    <cellStyle name="Currency 4 3 2 3" xfId="1955"/>
    <cellStyle name="Currency 4 3 2 3 2" xfId="4718"/>
    <cellStyle name="Currency 4 3 2 3 2 2" xfId="14600"/>
    <cellStyle name="Currency 4 3 2 3 2 2 2" xfId="45560"/>
    <cellStyle name="Currency 4 3 2 3 2 3" xfId="24520"/>
    <cellStyle name="Currency 4 3 2 3 2 4" xfId="34933"/>
    <cellStyle name="Currency 4 3 2 3 2 5" xfId="40398"/>
    <cellStyle name="Currency 4 3 2 3 3" xfId="7184"/>
    <cellStyle name="Currency 4 3 2 3 3 2" xfId="17066"/>
    <cellStyle name="Currency 4 3 2 3 3 3" xfId="26986"/>
    <cellStyle name="Currency 4 3 2 3 3 4" xfId="48026"/>
    <cellStyle name="Currency 4 3 2 3 4" xfId="9654"/>
    <cellStyle name="Currency 4 3 2 3 4 2" xfId="19536"/>
    <cellStyle name="Currency 4 3 2 3 4 3" xfId="29456"/>
    <cellStyle name="Currency 4 3 2 3 4 4" xfId="50496"/>
    <cellStyle name="Currency 4 3 2 3 5" xfId="12132"/>
    <cellStyle name="Currency 4 3 2 3 5 2" xfId="43092"/>
    <cellStyle name="Currency 4 3 2 3 6" xfId="22052"/>
    <cellStyle name="Currency 4 3 2 3 7" xfId="32508"/>
    <cellStyle name="Currency 4 3 2 3 8" xfId="37974"/>
    <cellStyle name="Currency 4 3 2 4" xfId="2891"/>
    <cellStyle name="Currency 4 3 2 4 2" xfId="5359"/>
    <cellStyle name="Currency 4 3 2 4 2 2" xfId="15241"/>
    <cellStyle name="Currency 4 3 2 4 2 3" xfId="25161"/>
    <cellStyle name="Currency 4 3 2 4 2 4" xfId="46201"/>
    <cellStyle name="Currency 4 3 2 4 3" xfId="7825"/>
    <cellStyle name="Currency 4 3 2 4 3 2" xfId="17707"/>
    <cellStyle name="Currency 4 3 2 4 3 3" xfId="27627"/>
    <cellStyle name="Currency 4 3 2 4 3 4" xfId="48667"/>
    <cellStyle name="Currency 4 3 2 4 4" xfId="10295"/>
    <cellStyle name="Currency 4 3 2 4 4 2" xfId="20177"/>
    <cellStyle name="Currency 4 3 2 4 4 3" xfId="30097"/>
    <cellStyle name="Currency 4 3 2 4 4 4" xfId="51137"/>
    <cellStyle name="Currency 4 3 2 4 5" xfId="12773"/>
    <cellStyle name="Currency 4 3 2 4 5 2" xfId="43733"/>
    <cellStyle name="Currency 4 3 2 4 6" xfId="22693"/>
    <cellStyle name="Currency 4 3 2 4 7" xfId="35575"/>
    <cellStyle name="Currency 4 3 2 4 8" xfId="41039"/>
    <cellStyle name="Currency 4 3 2 5" xfId="3289"/>
    <cellStyle name="Currency 4 3 2 5 2" xfId="13171"/>
    <cellStyle name="Currency 4 3 2 5 2 2" xfId="44131"/>
    <cellStyle name="Currency 4 3 2 5 3" xfId="23091"/>
    <cellStyle name="Currency 4 3 2 5 4" xfId="33658"/>
    <cellStyle name="Currency 4 3 2 5 5" xfId="39123"/>
    <cellStyle name="Currency 4 3 2 6" xfId="5909"/>
    <cellStyle name="Currency 4 3 2 6 2" xfId="15791"/>
    <cellStyle name="Currency 4 3 2 6 3" xfId="25711"/>
    <cellStyle name="Currency 4 3 2 6 4" xfId="46751"/>
    <cellStyle name="Currency 4 3 2 7" xfId="8379"/>
    <cellStyle name="Currency 4 3 2 7 2" xfId="18261"/>
    <cellStyle name="Currency 4 3 2 7 3" xfId="28181"/>
    <cellStyle name="Currency 4 3 2 7 4" xfId="49221"/>
    <cellStyle name="Currency 4 3 2 8" xfId="10857"/>
    <cellStyle name="Currency 4 3 2 8 2" xfId="41817"/>
    <cellStyle name="Currency 4 3 2 9" xfId="20777"/>
    <cellStyle name="Currency 4 3 3" xfId="1008"/>
    <cellStyle name="Currency 4 3 3 2" xfId="2000"/>
    <cellStyle name="Currency 4 3 3 2 2" xfId="4763"/>
    <cellStyle name="Currency 4 3 3 2 2 2" xfId="14645"/>
    <cellStyle name="Currency 4 3 3 2 2 2 2" xfId="45605"/>
    <cellStyle name="Currency 4 3 3 2 2 3" xfId="24565"/>
    <cellStyle name="Currency 4 3 3 2 2 4" xfId="34978"/>
    <cellStyle name="Currency 4 3 3 2 2 5" xfId="40443"/>
    <cellStyle name="Currency 4 3 3 2 3" xfId="7229"/>
    <cellStyle name="Currency 4 3 3 2 3 2" xfId="17111"/>
    <cellStyle name="Currency 4 3 3 2 3 3" xfId="27031"/>
    <cellStyle name="Currency 4 3 3 2 3 4" xfId="48071"/>
    <cellStyle name="Currency 4 3 3 2 4" xfId="9699"/>
    <cellStyle name="Currency 4 3 3 2 4 2" xfId="19581"/>
    <cellStyle name="Currency 4 3 3 2 4 3" xfId="29501"/>
    <cellStyle name="Currency 4 3 3 2 4 4" xfId="50541"/>
    <cellStyle name="Currency 4 3 3 2 5" xfId="12177"/>
    <cellStyle name="Currency 4 3 3 2 5 2" xfId="43137"/>
    <cellStyle name="Currency 4 3 3 2 6" xfId="22097"/>
    <cellStyle name="Currency 4 3 3 2 7" xfId="31745"/>
    <cellStyle name="Currency 4 3 3 2 8" xfId="37211"/>
    <cellStyle name="Currency 4 3 3 3" xfId="3526"/>
    <cellStyle name="Currency 4 3 3 3 2" xfId="13408"/>
    <cellStyle name="Currency 4 3 3 3 2 2" xfId="44368"/>
    <cellStyle name="Currency 4 3 3 3 3" xfId="23328"/>
    <cellStyle name="Currency 4 3 3 3 4" xfId="32745"/>
    <cellStyle name="Currency 4 3 3 3 5" xfId="38211"/>
    <cellStyle name="Currency 4 3 3 4" xfId="6237"/>
    <cellStyle name="Currency 4 3 3 4 2" xfId="16119"/>
    <cellStyle name="Currency 4 3 3 4 2 2" xfId="47079"/>
    <cellStyle name="Currency 4 3 3 4 3" xfId="26039"/>
    <cellStyle name="Currency 4 3 3 4 4" xfId="33986"/>
    <cellStyle name="Currency 4 3 3 4 5" xfId="39451"/>
    <cellStyle name="Currency 4 3 3 5" xfId="8707"/>
    <cellStyle name="Currency 4 3 3 5 2" xfId="18589"/>
    <cellStyle name="Currency 4 3 3 5 3" xfId="28509"/>
    <cellStyle name="Currency 4 3 3 5 4" xfId="49549"/>
    <cellStyle name="Currency 4 3 3 6" xfId="11185"/>
    <cellStyle name="Currency 4 3 3 6 2" xfId="42145"/>
    <cellStyle name="Currency 4 3 3 7" xfId="21105"/>
    <cellStyle name="Currency 4 3 3 8" xfId="30743"/>
    <cellStyle name="Currency 4 3 3 9" xfId="36209"/>
    <cellStyle name="Currency 4 3 4" xfId="1009"/>
    <cellStyle name="Currency 4 3 4 2" xfId="2045"/>
    <cellStyle name="Currency 4 3 4 2 2" xfId="4808"/>
    <cellStyle name="Currency 4 3 4 2 2 2" xfId="14690"/>
    <cellStyle name="Currency 4 3 4 2 2 2 2" xfId="45650"/>
    <cellStyle name="Currency 4 3 4 2 2 3" xfId="24610"/>
    <cellStyle name="Currency 4 3 4 2 2 4" xfId="35023"/>
    <cellStyle name="Currency 4 3 4 2 2 5" xfId="40488"/>
    <cellStyle name="Currency 4 3 4 2 3" xfId="7274"/>
    <cellStyle name="Currency 4 3 4 2 3 2" xfId="17156"/>
    <cellStyle name="Currency 4 3 4 2 3 3" xfId="27076"/>
    <cellStyle name="Currency 4 3 4 2 3 4" xfId="48116"/>
    <cellStyle name="Currency 4 3 4 2 4" xfId="9744"/>
    <cellStyle name="Currency 4 3 4 2 4 2" xfId="19626"/>
    <cellStyle name="Currency 4 3 4 2 4 3" xfId="29546"/>
    <cellStyle name="Currency 4 3 4 2 4 4" xfId="50586"/>
    <cellStyle name="Currency 4 3 4 2 5" xfId="12222"/>
    <cellStyle name="Currency 4 3 4 2 5 2" xfId="43182"/>
    <cellStyle name="Currency 4 3 4 2 6" xfId="22142"/>
    <cellStyle name="Currency 4 3 4 2 7" xfId="31987"/>
    <cellStyle name="Currency 4 3 4 2 8" xfId="37453"/>
    <cellStyle name="Currency 4 3 4 3" xfId="3768"/>
    <cellStyle name="Currency 4 3 4 3 2" xfId="13650"/>
    <cellStyle name="Currency 4 3 4 3 2 2" xfId="44610"/>
    <cellStyle name="Currency 4 3 4 3 3" xfId="23570"/>
    <cellStyle name="Currency 4 3 4 3 4" xfId="32987"/>
    <cellStyle name="Currency 4 3 4 3 5" xfId="38453"/>
    <cellStyle name="Currency 4 3 4 4" xfId="6238"/>
    <cellStyle name="Currency 4 3 4 4 2" xfId="16120"/>
    <cellStyle name="Currency 4 3 4 4 2 2" xfId="47080"/>
    <cellStyle name="Currency 4 3 4 4 3" xfId="26040"/>
    <cellStyle name="Currency 4 3 4 4 4" xfId="33987"/>
    <cellStyle name="Currency 4 3 4 4 5" xfId="39452"/>
    <cellStyle name="Currency 4 3 4 5" xfId="8708"/>
    <cellStyle name="Currency 4 3 4 5 2" xfId="18590"/>
    <cellStyle name="Currency 4 3 4 5 3" xfId="28510"/>
    <cellStyle name="Currency 4 3 4 5 4" xfId="49550"/>
    <cellStyle name="Currency 4 3 4 6" xfId="11186"/>
    <cellStyle name="Currency 4 3 4 6 2" xfId="42146"/>
    <cellStyle name="Currency 4 3 4 7" xfId="21106"/>
    <cellStyle name="Currency 4 3 4 8" xfId="30985"/>
    <cellStyle name="Currency 4 3 4 9" xfId="36451"/>
    <cellStyle name="Currency 4 3 5" xfId="1436"/>
    <cellStyle name="Currency 4 3 5 2" xfId="2254"/>
    <cellStyle name="Currency 4 3 5 2 2" xfId="4859"/>
    <cellStyle name="Currency 4 3 5 2 2 2" xfId="14741"/>
    <cellStyle name="Currency 4 3 5 2 2 3" xfId="24661"/>
    <cellStyle name="Currency 4 3 5 2 2 4" xfId="45701"/>
    <cellStyle name="Currency 4 3 5 2 3" xfId="7325"/>
    <cellStyle name="Currency 4 3 5 2 3 2" xfId="17207"/>
    <cellStyle name="Currency 4 3 5 2 3 3" xfId="27127"/>
    <cellStyle name="Currency 4 3 5 2 3 4" xfId="48167"/>
    <cellStyle name="Currency 4 3 5 2 4" xfId="9795"/>
    <cellStyle name="Currency 4 3 5 2 4 2" xfId="19677"/>
    <cellStyle name="Currency 4 3 5 2 4 3" xfId="29597"/>
    <cellStyle name="Currency 4 3 5 2 4 4" xfId="50637"/>
    <cellStyle name="Currency 4 3 5 2 5" xfId="12273"/>
    <cellStyle name="Currency 4 3 5 2 5 2" xfId="43233"/>
    <cellStyle name="Currency 4 3 5 2 6" xfId="22193"/>
    <cellStyle name="Currency 4 3 5 2 7" xfId="35075"/>
    <cellStyle name="Currency 4 3 5 2 8" xfId="40539"/>
    <cellStyle name="Currency 4 3 5 3" xfId="4199"/>
    <cellStyle name="Currency 4 3 5 3 2" xfId="14081"/>
    <cellStyle name="Currency 4 3 5 3 2 2" xfId="45041"/>
    <cellStyle name="Currency 4 3 5 3 3" xfId="24001"/>
    <cellStyle name="Currency 4 3 5 3 4" xfId="34414"/>
    <cellStyle name="Currency 4 3 5 3 5" xfId="39879"/>
    <cellStyle name="Currency 4 3 5 4" xfId="6665"/>
    <cellStyle name="Currency 4 3 5 4 2" xfId="16547"/>
    <cellStyle name="Currency 4 3 5 4 3" xfId="26467"/>
    <cellStyle name="Currency 4 3 5 4 4" xfId="47507"/>
    <cellStyle name="Currency 4 3 5 5" xfId="9135"/>
    <cellStyle name="Currency 4 3 5 5 2" xfId="19017"/>
    <cellStyle name="Currency 4 3 5 5 3" xfId="28937"/>
    <cellStyle name="Currency 4 3 5 5 4" xfId="49977"/>
    <cellStyle name="Currency 4 3 5 6" xfId="11613"/>
    <cellStyle name="Currency 4 3 5 6 2" xfId="42573"/>
    <cellStyle name="Currency 4 3 5 7" xfId="21533"/>
    <cellStyle name="Currency 4 3 5 8" xfId="31234"/>
    <cellStyle name="Currency 4 3 5 9" xfId="36700"/>
    <cellStyle name="Currency 4 3 6" xfId="1910"/>
    <cellStyle name="Currency 4 3 6 2" xfId="4673"/>
    <cellStyle name="Currency 4 3 6 2 2" xfId="14555"/>
    <cellStyle name="Currency 4 3 6 2 2 2" xfId="45515"/>
    <cellStyle name="Currency 4 3 6 2 3" xfId="24475"/>
    <cellStyle name="Currency 4 3 6 2 4" xfId="34888"/>
    <cellStyle name="Currency 4 3 6 2 5" xfId="40353"/>
    <cellStyle name="Currency 4 3 6 3" xfId="7139"/>
    <cellStyle name="Currency 4 3 6 3 2" xfId="17021"/>
    <cellStyle name="Currency 4 3 6 3 3" xfId="26941"/>
    <cellStyle name="Currency 4 3 6 3 4" xfId="47981"/>
    <cellStyle name="Currency 4 3 6 4" xfId="9609"/>
    <cellStyle name="Currency 4 3 6 4 2" xfId="19491"/>
    <cellStyle name="Currency 4 3 6 4 3" xfId="29411"/>
    <cellStyle name="Currency 4 3 6 4 4" xfId="50451"/>
    <cellStyle name="Currency 4 3 6 5" xfId="12087"/>
    <cellStyle name="Currency 4 3 6 5 2" xfId="43047"/>
    <cellStyle name="Currency 4 3 6 6" xfId="22007"/>
    <cellStyle name="Currency 4 3 6 7" xfId="32234"/>
    <cellStyle name="Currency 4 3 6 8" xfId="37700"/>
    <cellStyle name="Currency 4 3 7" xfId="2504"/>
    <cellStyle name="Currency 4 3 7 2" xfId="4972"/>
    <cellStyle name="Currency 4 3 7 2 2" xfId="14854"/>
    <cellStyle name="Currency 4 3 7 2 3" xfId="24774"/>
    <cellStyle name="Currency 4 3 7 2 4" xfId="45814"/>
    <cellStyle name="Currency 4 3 7 3" xfId="7438"/>
    <cellStyle name="Currency 4 3 7 3 2" xfId="17320"/>
    <cellStyle name="Currency 4 3 7 3 3" xfId="27240"/>
    <cellStyle name="Currency 4 3 7 3 4" xfId="48280"/>
    <cellStyle name="Currency 4 3 7 4" xfId="9908"/>
    <cellStyle name="Currency 4 3 7 4 2" xfId="19790"/>
    <cellStyle name="Currency 4 3 7 4 3" xfId="29710"/>
    <cellStyle name="Currency 4 3 7 4 4" xfId="50750"/>
    <cellStyle name="Currency 4 3 7 5" xfId="12386"/>
    <cellStyle name="Currency 4 3 7 5 2" xfId="43346"/>
    <cellStyle name="Currency 4 3 7 6" xfId="22306"/>
    <cellStyle name="Currency 4 3 7 7" xfId="35188"/>
    <cellStyle name="Currency 4 3 7 8" xfId="40652"/>
    <cellStyle name="Currency 4 3 8" xfId="3015"/>
    <cellStyle name="Currency 4 3 8 2" xfId="12897"/>
    <cellStyle name="Currency 4 3 8 2 2" xfId="43857"/>
    <cellStyle name="Currency 4 3 8 3" xfId="22817"/>
    <cellStyle name="Currency 4 3 8 4" xfId="33270"/>
    <cellStyle name="Currency 4 3 8 5" xfId="38736"/>
    <cellStyle name="Currency 4 3 9" xfId="5522"/>
    <cellStyle name="Currency 4 3 9 2" xfId="15404"/>
    <cellStyle name="Currency 4 3 9 3" xfId="25324"/>
    <cellStyle name="Currency 4 3 9 4" xfId="46364"/>
    <cellStyle name="Currency 4 4" xfId="207"/>
    <cellStyle name="Currency 4 4 10" xfId="8032"/>
    <cellStyle name="Currency 4 4 10 2" xfId="17914"/>
    <cellStyle name="Currency 4 4 10 3" xfId="27834"/>
    <cellStyle name="Currency 4 4 10 4" xfId="48874"/>
    <cellStyle name="Currency 4 4 11" xfId="10510"/>
    <cellStyle name="Currency 4 4 11 2" xfId="41470"/>
    <cellStyle name="Currency 4 4 12" xfId="20430"/>
    <cellStyle name="Currency 4 4 13" xfId="30272"/>
    <cellStyle name="Currency 4 4 14" xfId="35738"/>
    <cellStyle name="Currency 4 4 2" xfId="693"/>
    <cellStyle name="Currency 4 4 2 10" xfId="30546"/>
    <cellStyle name="Currency 4 4 2 11" xfId="36012"/>
    <cellStyle name="Currency 4 4 2 2" xfId="1836"/>
    <cellStyle name="Currency 4 4 2 2 2" xfId="4599"/>
    <cellStyle name="Currency 4 4 2 2 2 2" xfId="14481"/>
    <cellStyle name="Currency 4 4 2 2 2 2 2" xfId="45441"/>
    <cellStyle name="Currency 4 4 2 2 2 3" xfId="24401"/>
    <cellStyle name="Currency 4 4 2 2 2 4" xfId="34814"/>
    <cellStyle name="Currency 4 4 2 2 2 5" xfId="40279"/>
    <cellStyle name="Currency 4 4 2 2 3" xfId="7065"/>
    <cellStyle name="Currency 4 4 2 2 3 2" xfId="16947"/>
    <cellStyle name="Currency 4 4 2 2 3 3" xfId="26867"/>
    <cellStyle name="Currency 4 4 2 2 3 4" xfId="47907"/>
    <cellStyle name="Currency 4 4 2 2 4" xfId="9535"/>
    <cellStyle name="Currency 4 4 2 2 4 2" xfId="19417"/>
    <cellStyle name="Currency 4 4 2 2 4 3" xfId="29337"/>
    <cellStyle name="Currency 4 4 2 2 4 4" xfId="50377"/>
    <cellStyle name="Currency 4 4 2 2 5" xfId="12013"/>
    <cellStyle name="Currency 4 4 2 2 5 2" xfId="42973"/>
    <cellStyle name="Currency 4 4 2 2 6" xfId="21933"/>
    <cellStyle name="Currency 4 4 2 2 7" xfId="31548"/>
    <cellStyle name="Currency 4 4 2 2 8" xfId="37014"/>
    <cellStyle name="Currency 4 4 2 3" xfId="1969"/>
    <cellStyle name="Currency 4 4 2 3 2" xfId="4732"/>
    <cellStyle name="Currency 4 4 2 3 2 2" xfId="14614"/>
    <cellStyle name="Currency 4 4 2 3 2 2 2" xfId="45574"/>
    <cellStyle name="Currency 4 4 2 3 2 3" xfId="24534"/>
    <cellStyle name="Currency 4 4 2 3 2 4" xfId="34947"/>
    <cellStyle name="Currency 4 4 2 3 2 5" xfId="40412"/>
    <cellStyle name="Currency 4 4 2 3 3" xfId="7198"/>
    <cellStyle name="Currency 4 4 2 3 3 2" xfId="17080"/>
    <cellStyle name="Currency 4 4 2 3 3 3" xfId="27000"/>
    <cellStyle name="Currency 4 4 2 3 3 4" xfId="48040"/>
    <cellStyle name="Currency 4 4 2 3 4" xfId="9668"/>
    <cellStyle name="Currency 4 4 2 3 4 2" xfId="19550"/>
    <cellStyle name="Currency 4 4 2 3 4 3" xfId="29470"/>
    <cellStyle name="Currency 4 4 2 3 4 4" xfId="50510"/>
    <cellStyle name="Currency 4 4 2 3 5" xfId="12146"/>
    <cellStyle name="Currency 4 4 2 3 5 2" xfId="43106"/>
    <cellStyle name="Currency 4 4 2 3 6" xfId="22066"/>
    <cellStyle name="Currency 4 4 2 3 7" xfId="32548"/>
    <cellStyle name="Currency 4 4 2 3 8" xfId="38014"/>
    <cellStyle name="Currency 4 4 2 4" xfId="2904"/>
    <cellStyle name="Currency 4 4 2 4 2" xfId="5372"/>
    <cellStyle name="Currency 4 4 2 4 2 2" xfId="15254"/>
    <cellStyle name="Currency 4 4 2 4 2 3" xfId="25174"/>
    <cellStyle name="Currency 4 4 2 4 2 4" xfId="46214"/>
    <cellStyle name="Currency 4 4 2 4 3" xfId="7838"/>
    <cellStyle name="Currency 4 4 2 4 3 2" xfId="17720"/>
    <cellStyle name="Currency 4 4 2 4 3 3" xfId="27640"/>
    <cellStyle name="Currency 4 4 2 4 3 4" xfId="48680"/>
    <cellStyle name="Currency 4 4 2 4 4" xfId="10308"/>
    <cellStyle name="Currency 4 4 2 4 4 2" xfId="20190"/>
    <cellStyle name="Currency 4 4 2 4 4 3" xfId="30110"/>
    <cellStyle name="Currency 4 4 2 4 4 4" xfId="51150"/>
    <cellStyle name="Currency 4 4 2 4 5" xfId="12786"/>
    <cellStyle name="Currency 4 4 2 4 5 2" xfId="43746"/>
    <cellStyle name="Currency 4 4 2 4 6" xfId="22706"/>
    <cellStyle name="Currency 4 4 2 4 7" xfId="35588"/>
    <cellStyle name="Currency 4 4 2 4 8" xfId="41052"/>
    <cellStyle name="Currency 4 4 2 5" xfId="3329"/>
    <cellStyle name="Currency 4 4 2 5 2" xfId="13211"/>
    <cellStyle name="Currency 4 4 2 5 2 2" xfId="44171"/>
    <cellStyle name="Currency 4 4 2 5 3" xfId="23131"/>
    <cellStyle name="Currency 4 4 2 5 4" xfId="33671"/>
    <cellStyle name="Currency 4 4 2 5 5" xfId="39136"/>
    <cellStyle name="Currency 4 4 2 6" xfId="5922"/>
    <cellStyle name="Currency 4 4 2 6 2" xfId="15804"/>
    <cellStyle name="Currency 4 4 2 6 3" xfId="25724"/>
    <cellStyle name="Currency 4 4 2 6 4" xfId="46764"/>
    <cellStyle name="Currency 4 4 2 7" xfId="8392"/>
    <cellStyle name="Currency 4 4 2 7 2" xfId="18274"/>
    <cellStyle name="Currency 4 4 2 7 3" xfId="28194"/>
    <cellStyle name="Currency 4 4 2 7 4" xfId="49234"/>
    <cellStyle name="Currency 4 4 2 8" xfId="10870"/>
    <cellStyle name="Currency 4 4 2 8 2" xfId="41830"/>
    <cellStyle name="Currency 4 4 2 9" xfId="20790"/>
    <cellStyle name="Currency 4 4 3" xfId="1010"/>
    <cellStyle name="Currency 4 4 3 2" xfId="2014"/>
    <cellStyle name="Currency 4 4 3 2 2" xfId="4777"/>
    <cellStyle name="Currency 4 4 3 2 2 2" xfId="14659"/>
    <cellStyle name="Currency 4 4 3 2 2 2 2" xfId="45619"/>
    <cellStyle name="Currency 4 4 3 2 2 3" xfId="24579"/>
    <cellStyle name="Currency 4 4 3 2 2 4" xfId="34992"/>
    <cellStyle name="Currency 4 4 3 2 2 5" xfId="40457"/>
    <cellStyle name="Currency 4 4 3 2 3" xfId="7243"/>
    <cellStyle name="Currency 4 4 3 2 3 2" xfId="17125"/>
    <cellStyle name="Currency 4 4 3 2 3 3" xfId="27045"/>
    <cellStyle name="Currency 4 4 3 2 3 4" xfId="48085"/>
    <cellStyle name="Currency 4 4 3 2 4" xfId="9713"/>
    <cellStyle name="Currency 4 4 3 2 4 2" xfId="19595"/>
    <cellStyle name="Currency 4 4 3 2 4 3" xfId="29515"/>
    <cellStyle name="Currency 4 4 3 2 4 4" xfId="50555"/>
    <cellStyle name="Currency 4 4 3 2 5" xfId="12191"/>
    <cellStyle name="Currency 4 4 3 2 5 2" xfId="43151"/>
    <cellStyle name="Currency 4 4 3 2 6" xfId="22111"/>
    <cellStyle name="Currency 4 4 3 2 7" xfId="31785"/>
    <cellStyle name="Currency 4 4 3 2 8" xfId="37251"/>
    <cellStyle name="Currency 4 4 3 3" xfId="3566"/>
    <cellStyle name="Currency 4 4 3 3 2" xfId="13448"/>
    <cellStyle name="Currency 4 4 3 3 2 2" xfId="44408"/>
    <cellStyle name="Currency 4 4 3 3 3" xfId="23368"/>
    <cellStyle name="Currency 4 4 3 3 4" xfId="32785"/>
    <cellStyle name="Currency 4 4 3 3 5" xfId="38251"/>
    <cellStyle name="Currency 4 4 3 4" xfId="6239"/>
    <cellStyle name="Currency 4 4 3 4 2" xfId="16121"/>
    <cellStyle name="Currency 4 4 3 4 2 2" xfId="47081"/>
    <cellStyle name="Currency 4 4 3 4 3" xfId="26041"/>
    <cellStyle name="Currency 4 4 3 4 4" xfId="33988"/>
    <cellStyle name="Currency 4 4 3 4 5" xfId="39453"/>
    <cellStyle name="Currency 4 4 3 5" xfId="8709"/>
    <cellStyle name="Currency 4 4 3 5 2" xfId="18591"/>
    <cellStyle name="Currency 4 4 3 5 3" xfId="28511"/>
    <cellStyle name="Currency 4 4 3 5 4" xfId="49551"/>
    <cellStyle name="Currency 4 4 3 6" xfId="11187"/>
    <cellStyle name="Currency 4 4 3 6 2" xfId="42147"/>
    <cellStyle name="Currency 4 4 3 7" xfId="21107"/>
    <cellStyle name="Currency 4 4 3 8" xfId="30783"/>
    <cellStyle name="Currency 4 4 3 9" xfId="36249"/>
    <cellStyle name="Currency 4 4 4" xfId="1011"/>
    <cellStyle name="Currency 4 4 4 2" xfId="2059"/>
    <cellStyle name="Currency 4 4 4 2 2" xfId="4822"/>
    <cellStyle name="Currency 4 4 4 2 2 2" xfId="14704"/>
    <cellStyle name="Currency 4 4 4 2 2 2 2" xfId="45664"/>
    <cellStyle name="Currency 4 4 4 2 2 3" xfId="24624"/>
    <cellStyle name="Currency 4 4 4 2 2 4" xfId="35037"/>
    <cellStyle name="Currency 4 4 4 2 2 5" xfId="40502"/>
    <cellStyle name="Currency 4 4 4 2 3" xfId="7288"/>
    <cellStyle name="Currency 4 4 4 2 3 2" xfId="17170"/>
    <cellStyle name="Currency 4 4 4 2 3 3" xfId="27090"/>
    <cellStyle name="Currency 4 4 4 2 3 4" xfId="48130"/>
    <cellStyle name="Currency 4 4 4 2 4" xfId="9758"/>
    <cellStyle name="Currency 4 4 4 2 4 2" xfId="19640"/>
    <cellStyle name="Currency 4 4 4 2 4 3" xfId="29560"/>
    <cellStyle name="Currency 4 4 4 2 4 4" xfId="50600"/>
    <cellStyle name="Currency 4 4 4 2 5" xfId="12236"/>
    <cellStyle name="Currency 4 4 4 2 5 2" xfId="43196"/>
    <cellStyle name="Currency 4 4 4 2 6" xfId="22156"/>
    <cellStyle name="Currency 4 4 4 2 7" xfId="32027"/>
    <cellStyle name="Currency 4 4 4 2 8" xfId="37493"/>
    <cellStyle name="Currency 4 4 4 3" xfId="3808"/>
    <cellStyle name="Currency 4 4 4 3 2" xfId="13690"/>
    <cellStyle name="Currency 4 4 4 3 2 2" xfId="44650"/>
    <cellStyle name="Currency 4 4 4 3 3" xfId="23610"/>
    <cellStyle name="Currency 4 4 4 3 4" xfId="33027"/>
    <cellStyle name="Currency 4 4 4 3 5" xfId="38493"/>
    <cellStyle name="Currency 4 4 4 4" xfId="6240"/>
    <cellStyle name="Currency 4 4 4 4 2" xfId="16122"/>
    <cellStyle name="Currency 4 4 4 4 2 2" xfId="47082"/>
    <cellStyle name="Currency 4 4 4 4 3" xfId="26042"/>
    <cellStyle name="Currency 4 4 4 4 4" xfId="33989"/>
    <cellStyle name="Currency 4 4 4 4 5" xfId="39454"/>
    <cellStyle name="Currency 4 4 4 5" xfId="8710"/>
    <cellStyle name="Currency 4 4 4 5 2" xfId="18592"/>
    <cellStyle name="Currency 4 4 4 5 3" xfId="28512"/>
    <cellStyle name="Currency 4 4 4 5 4" xfId="49552"/>
    <cellStyle name="Currency 4 4 4 6" xfId="11188"/>
    <cellStyle name="Currency 4 4 4 6 2" xfId="42148"/>
    <cellStyle name="Currency 4 4 4 7" xfId="21108"/>
    <cellStyle name="Currency 4 4 4 8" xfId="31025"/>
    <cellStyle name="Currency 4 4 4 9" xfId="36491"/>
    <cellStyle name="Currency 4 4 5" xfId="1476"/>
    <cellStyle name="Currency 4 4 5 2" xfId="4239"/>
    <cellStyle name="Currency 4 4 5 2 2" xfId="14121"/>
    <cellStyle name="Currency 4 4 5 2 2 2" xfId="45081"/>
    <cellStyle name="Currency 4 4 5 2 3" xfId="24041"/>
    <cellStyle name="Currency 4 4 5 2 4" xfId="34454"/>
    <cellStyle name="Currency 4 4 5 2 5" xfId="39919"/>
    <cellStyle name="Currency 4 4 5 3" xfId="6705"/>
    <cellStyle name="Currency 4 4 5 3 2" xfId="16587"/>
    <cellStyle name="Currency 4 4 5 3 3" xfId="26507"/>
    <cellStyle name="Currency 4 4 5 3 4" xfId="47547"/>
    <cellStyle name="Currency 4 4 5 4" xfId="9175"/>
    <cellStyle name="Currency 4 4 5 4 2" xfId="19057"/>
    <cellStyle name="Currency 4 4 5 4 3" xfId="28977"/>
    <cellStyle name="Currency 4 4 5 4 4" xfId="50017"/>
    <cellStyle name="Currency 4 4 5 5" xfId="11653"/>
    <cellStyle name="Currency 4 4 5 5 2" xfId="42613"/>
    <cellStyle name="Currency 4 4 5 6" xfId="21573"/>
    <cellStyle name="Currency 4 4 5 7" xfId="31274"/>
    <cellStyle name="Currency 4 4 5 8" xfId="36740"/>
    <cellStyle name="Currency 4 4 6" xfId="1924"/>
    <cellStyle name="Currency 4 4 6 2" xfId="4687"/>
    <cellStyle name="Currency 4 4 6 2 2" xfId="14569"/>
    <cellStyle name="Currency 4 4 6 2 2 2" xfId="45529"/>
    <cellStyle name="Currency 4 4 6 2 3" xfId="24489"/>
    <cellStyle name="Currency 4 4 6 2 4" xfId="34902"/>
    <cellStyle name="Currency 4 4 6 2 5" xfId="40367"/>
    <cellStyle name="Currency 4 4 6 3" xfId="7153"/>
    <cellStyle name="Currency 4 4 6 3 2" xfId="17035"/>
    <cellStyle name="Currency 4 4 6 3 3" xfId="26955"/>
    <cellStyle name="Currency 4 4 6 3 4" xfId="47995"/>
    <cellStyle name="Currency 4 4 6 4" xfId="9623"/>
    <cellStyle name="Currency 4 4 6 4 2" xfId="19505"/>
    <cellStyle name="Currency 4 4 6 4 3" xfId="29425"/>
    <cellStyle name="Currency 4 4 6 4 4" xfId="50465"/>
    <cellStyle name="Currency 4 4 6 5" xfId="12101"/>
    <cellStyle name="Currency 4 4 6 5 2" xfId="43061"/>
    <cellStyle name="Currency 4 4 6 6" xfId="22021"/>
    <cellStyle name="Currency 4 4 6 7" xfId="32274"/>
    <cellStyle name="Currency 4 4 6 8" xfId="37740"/>
    <cellStyle name="Currency 4 4 7" xfId="2544"/>
    <cellStyle name="Currency 4 4 7 2" xfId="5012"/>
    <cellStyle name="Currency 4 4 7 2 2" xfId="14894"/>
    <cellStyle name="Currency 4 4 7 2 3" xfId="24814"/>
    <cellStyle name="Currency 4 4 7 2 4" xfId="45854"/>
    <cellStyle name="Currency 4 4 7 3" xfId="7478"/>
    <cellStyle name="Currency 4 4 7 3 2" xfId="17360"/>
    <cellStyle name="Currency 4 4 7 3 3" xfId="27280"/>
    <cellStyle name="Currency 4 4 7 3 4" xfId="48320"/>
    <cellStyle name="Currency 4 4 7 4" xfId="9948"/>
    <cellStyle name="Currency 4 4 7 4 2" xfId="19830"/>
    <cellStyle name="Currency 4 4 7 4 3" xfId="29750"/>
    <cellStyle name="Currency 4 4 7 4 4" xfId="50790"/>
    <cellStyle name="Currency 4 4 7 5" xfId="12426"/>
    <cellStyle name="Currency 4 4 7 5 2" xfId="43386"/>
    <cellStyle name="Currency 4 4 7 6" xfId="22346"/>
    <cellStyle name="Currency 4 4 7 7" xfId="35228"/>
    <cellStyle name="Currency 4 4 7 8" xfId="40692"/>
    <cellStyle name="Currency 4 4 8" xfId="3055"/>
    <cellStyle name="Currency 4 4 8 2" xfId="12937"/>
    <cellStyle name="Currency 4 4 8 2 2" xfId="43897"/>
    <cellStyle name="Currency 4 4 8 3" xfId="22857"/>
    <cellStyle name="Currency 4 4 8 4" xfId="33310"/>
    <cellStyle name="Currency 4 4 8 5" xfId="38776"/>
    <cellStyle name="Currency 4 4 9" xfId="5562"/>
    <cellStyle name="Currency 4 4 9 2" xfId="15444"/>
    <cellStyle name="Currency 4 4 9 3" xfId="25364"/>
    <cellStyle name="Currency 4 4 9 4" xfId="46404"/>
    <cellStyle name="Currency 4 5" xfId="244"/>
    <cellStyle name="Currency 4 5 10" xfId="8069"/>
    <cellStyle name="Currency 4 5 10 2" xfId="17951"/>
    <cellStyle name="Currency 4 5 10 3" xfId="27871"/>
    <cellStyle name="Currency 4 5 10 4" xfId="48911"/>
    <cellStyle name="Currency 4 5 11" xfId="10547"/>
    <cellStyle name="Currency 4 5 11 2" xfId="41507"/>
    <cellStyle name="Currency 4 5 12" xfId="20467"/>
    <cellStyle name="Currency 4 5 13" xfId="30309"/>
    <cellStyle name="Currency 4 5 14" xfId="35775"/>
    <cellStyle name="Currency 4 5 2" xfId="1012"/>
    <cellStyle name="Currency 4 5 2 2" xfId="3366"/>
    <cellStyle name="Currency 4 5 2 2 2" xfId="13248"/>
    <cellStyle name="Currency 4 5 2 2 2 2" xfId="44208"/>
    <cellStyle name="Currency 4 5 2 2 3" xfId="23168"/>
    <cellStyle name="Currency 4 5 2 2 4" xfId="31585"/>
    <cellStyle name="Currency 4 5 2 2 5" xfId="37051"/>
    <cellStyle name="Currency 4 5 2 3" xfId="6241"/>
    <cellStyle name="Currency 4 5 2 3 2" xfId="16123"/>
    <cellStyle name="Currency 4 5 2 3 2 2" xfId="47083"/>
    <cellStyle name="Currency 4 5 2 3 3" xfId="26043"/>
    <cellStyle name="Currency 4 5 2 3 4" xfId="32585"/>
    <cellStyle name="Currency 4 5 2 3 5" xfId="38051"/>
    <cellStyle name="Currency 4 5 2 4" xfId="8711"/>
    <cellStyle name="Currency 4 5 2 4 2" xfId="18593"/>
    <cellStyle name="Currency 4 5 2 4 2 2" xfId="49553"/>
    <cellStyle name="Currency 4 5 2 4 3" xfId="28513"/>
    <cellStyle name="Currency 4 5 2 4 4" xfId="33990"/>
    <cellStyle name="Currency 4 5 2 4 5" xfId="39455"/>
    <cellStyle name="Currency 4 5 2 5" xfId="11189"/>
    <cellStyle name="Currency 4 5 2 5 2" xfId="42149"/>
    <cellStyle name="Currency 4 5 2 6" xfId="21109"/>
    <cellStyle name="Currency 4 5 2 7" xfId="30583"/>
    <cellStyle name="Currency 4 5 2 8" xfId="36049"/>
    <cellStyle name="Currency 4 5 3" xfId="1013"/>
    <cellStyle name="Currency 4 5 3 2" xfId="3603"/>
    <cellStyle name="Currency 4 5 3 2 2" xfId="13485"/>
    <cellStyle name="Currency 4 5 3 2 2 2" xfId="44445"/>
    <cellStyle name="Currency 4 5 3 2 3" xfId="23405"/>
    <cellStyle name="Currency 4 5 3 2 4" xfId="31822"/>
    <cellStyle name="Currency 4 5 3 2 5" xfId="37288"/>
    <cellStyle name="Currency 4 5 3 3" xfId="6242"/>
    <cellStyle name="Currency 4 5 3 3 2" xfId="16124"/>
    <cellStyle name="Currency 4 5 3 3 2 2" xfId="47084"/>
    <cellStyle name="Currency 4 5 3 3 3" xfId="26044"/>
    <cellStyle name="Currency 4 5 3 3 4" xfId="32822"/>
    <cellStyle name="Currency 4 5 3 3 5" xfId="38288"/>
    <cellStyle name="Currency 4 5 3 4" xfId="8712"/>
    <cellStyle name="Currency 4 5 3 4 2" xfId="18594"/>
    <cellStyle name="Currency 4 5 3 4 2 2" xfId="49554"/>
    <cellStyle name="Currency 4 5 3 4 3" xfId="28514"/>
    <cellStyle name="Currency 4 5 3 4 4" xfId="33991"/>
    <cellStyle name="Currency 4 5 3 4 5" xfId="39456"/>
    <cellStyle name="Currency 4 5 3 5" xfId="11190"/>
    <cellStyle name="Currency 4 5 3 5 2" xfId="42150"/>
    <cellStyle name="Currency 4 5 3 6" xfId="21110"/>
    <cellStyle name="Currency 4 5 3 7" xfId="30820"/>
    <cellStyle name="Currency 4 5 3 8" xfId="36286"/>
    <cellStyle name="Currency 4 5 4" xfId="1014"/>
    <cellStyle name="Currency 4 5 4 2" xfId="3845"/>
    <cellStyle name="Currency 4 5 4 2 2" xfId="13727"/>
    <cellStyle name="Currency 4 5 4 2 2 2" xfId="44687"/>
    <cellStyle name="Currency 4 5 4 2 3" xfId="23647"/>
    <cellStyle name="Currency 4 5 4 2 4" xfId="32064"/>
    <cellStyle name="Currency 4 5 4 2 5" xfId="37530"/>
    <cellStyle name="Currency 4 5 4 3" xfId="6243"/>
    <cellStyle name="Currency 4 5 4 3 2" xfId="16125"/>
    <cellStyle name="Currency 4 5 4 3 2 2" xfId="47085"/>
    <cellStyle name="Currency 4 5 4 3 3" xfId="26045"/>
    <cellStyle name="Currency 4 5 4 3 4" xfId="33064"/>
    <cellStyle name="Currency 4 5 4 3 5" xfId="38530"/>
    <cellStyle name="Currency 4 5 4 4" xfId="8713"/>
    <cellStyle name="Currency 4 5 4 4 2" xfId="18595"/>
    <cellStyle name="Currency 4 5 4 4 2 2" xfId="49555"/>
    <cellStyle name="Currency 4 5 4 4 3" xfId="28515"/>
    <cellStyle name="Currency 4 5 4 4 4" xfId="33992"/>
    <cellStyle name="Currency 4 5 4 4 5" xfId="39457"/>
    <cellStyle name="Currency 4 5 4 5" xfId="11191"/>
    <cellStyle name="Currency 4 5 4 5 2" xfId="42151"/>
    <cellStyle name="Currency 4 5 4 6" xfId="21111"/>
    <cellStyle name="Currency 4 5 4 7" xfId="31062"/>
    <cellStyle name="Currency 4 5 4 8" xfId="36528"/>
    <cellStyle name="Currency 4 5 5" xfId="1513"/>
    <cellStyle name="Currency 4 5 5 2" xfId="4276"/>
    <cellStyle name="Currency 4 5 5 2 2" xfId="14158"/>
    <cellStyle name="Currency 4 5 5 2 2 2" xfId="45118"/>
    <cellStyle name="Currency 4 5 5 2 3" xfId="24078"/>
    <cellStyle name="Currency 4 5 5 2 4" xfId="34491"/>
    <cellStyle name="Currency 4 5 5 2 5" xfId="39956"/>
    <cellStyle name="Currency 4 5 5 3" xfId="6742"/>
    <cellStyle name="Currency 4 5 5 3 2" xfId="16624"/>
    <cellStyle name="Currency 4 5 5 3 3" xfId="26544"/>
    <cellStyle name="Currency 4 5 5 3 4" xfId="47584"/>
    <cellStyle name="Currency 4 5 5 4" xfId="9212"/>
    <cellStyle name="Currency 4 5 5 4 2" xfId="19094"/>
    <cellStyle name="Currency 4 5 5 4 3" xfId="29014"/>
    <cellStyle name="Currency 4 5 5 4 4" xfId="50054"/>
    <cellStyle name="Currency 4 5 5 5" xfId="11690"/>
    <cellStyle name="Currency 4 5 5 5 2" xfId="42650"/>
    <cellStyle name="Currency 4 5 5 6" xfId="21610"/>
    <cellStyle name="Currency 4 5 5 7" xfId="31311"/>
    <cellStyle name="Currency 4 5 5 8" xfId="36777"/>
    <cellStyle name="Currency 4 5 6" xfId="1933"/>
    <cellStyle name="Currency 4 5 6 2" xfId="4696"/>
    <cellStyle name="Currency 4 5 6 2 2" xfId="14578"/>
    <cellStyle name="Currency 4 5 6 2 2 2" xfId="45538"/>
    <cellStyle name="Currency 4 5 6 2 3" xfId="24498"/>
    <cellStyle name="Currency 4 5 6 2 4" xfId="34911"/>
    <cellStyle name="Currency 4 5 6 2 5" xfId="40376"/>
    <cellStyle name="Currency 4 5 6 3" xfId="7162"/>
    <cellStyle name="Currency 4 5 6 3 2" xfId="17044"/>
    <cellStyle name="Currency 4 5 6 3 3" xfId="26964"/>
    <cellStyle name="Currency 4 5 6 3 4" xfId="48004"/>
    <cellStyle name="Currency 4 5 6 4" xfId="9632"/>
    <cellStyle name="Currency 4 5 6 4 2" xfId="19514"/>
    <cellStyle name="Currency 4 5 6 4 3" xfId="29434"/>
    <cellStyle name="Currency 4 5 6 4 4" xfId="50474"/>
    <cellStyle name="Currency 4 5 6 5" xfId="12110"/>
    <cellStyle name="Currency 4 5 6 5 2" xfId="43070"/>
    <cellStyle name="Currency 4 5 6 6" xfId="22030"/>
    <cellStyle name="Currency 4 5 6 7" xfId="32311"/>
    <cellStyle name="Currency 4 5 6 8" xfId="37777"/>
    <cellStyle name="Currency 4 5 7" xfId="2581"/>
    <cellStyle name="Currency 4 5 7 2" xfId="5049"/>
    <cellStyle name="Currency 4 5 7 2 2" xfId="14931"/>
    <cellStyle name="Currency 4 5 7 2 3" xfId="24851"/>
    <cellStyle name="Currency 4 5 7 2 4" xfId="45891"/>
    <cellStyle name="Currency 4 5 7 3" xfId="7515"/>
    <cellStyle name="Currency 4 5 7 3 2" xfId="17397"/>
    <cellStyle name="Currency 4 5 7 3 3" xfId="27317"/>
    <cellStyle name="Currency 4 5 7 3 4" xfId="48357"/>
    <cellStyle name="Currency 4 5 7 4" xfId="9985"/>
    <cellStyle name="Currency 4 5 7 4 2" xfId="19867"/>
    <cellStyle name="Currency 4 5 7 4 3" xfId="29787"/>
    <cellStyle name="Currency 4 5 7 4 4" xfId="50827"/>
    <cellStyle name="Currency 4 5 7 5" xfId="12463"/>
    <cellStyle name="Currency 4 5 7 5 2" xfId="43423"/>
    <cellStyle name="Currency 4 5 7 6" xfId="22383"/>
    <cellStyle name="Currency 4 5 7 7" xfId="35265"/>
    <cellStyle name="Currency 4 5 7 8" xfId="40729"/>
    <cellStyle name="Currency 4 5 8" xfId="3092"/>
    <cellStyle name="Currency 4 5 8 2" xfId="12974"/>
    <cellStyle name="Currency 4 5 8 2 2" xfId="43934"/>
    <cellStyle name="Currency 4 5 8 3" xfId="22894"/>
    <cellStyle name="Currency 4 5 8 4" xfId="33347"/>
    <cellStyle name="Currency 4 5 8 5" xfId="38813"/>
    <cellStyle name="Currency 4 5 9" xfId="5599"/>
    <cellStyle name="Currency 4 5 9 2" xfId="15481"/>
    <cellStyle name="Currency 4 5 9 3" xfId="25401"/>
    <cellStyle name="Currency 4 5 9 4" xfId="46441"/>
    <cellStyle name="Currency 4 6" xfId="281"/>
    <cellStyle name="Currency 4 6 10" xfId="8106"/>
    <cellStyle name="Currency 4 6 10 2" xfId="17988"/>
    <cellStyle name="Currency 4 6 10 3" xfId="27908"/>
    <cellStyle name="Currency 4 6 10 4" xfId="48948"/>
    <cellStyle name="Currency 4 6 11" xfId="10584"/>
    <cellStyle name="Currency 4 6 11 2" xfId="41544"/>
    <cellStyle name="Currency 4 6 12" xfId="20504"/>
    <cellStyle name="Currency 4 6 13" xfId="30346"/>
    <cellStyle name="Currency 4 6 14" xfId="35812"/>
    <cellStyle name="Currency 4 6 2" xfId="1015"/>
    <cellStyle name="Currency 4 6 2 2" xfId="3403"/>
    <cellStyle name="Currency 4 6 2 2 2" xfId="13285"/>
    <cellStyle name="Currency 4 6 2 2 2 2" xfId="44245"/>
    <cellStyle name="Currency 4 6 2 2 3" xfId="23205"/>
    <cellStyle name="Currency 4 6 2 2 4" xfId="31622"/>
    <cellStyle name="Currency 4 6 2 2 5" xfId="37088"/>
    <cellStyle name="Currency 4 6 2 3" xfId="6244"/>
    <cellStyle name="Currency 4 6 2 3 2" xfId="16126"/>
    <cellStyle name="Currency 4 6 2 3 2 2" xfId="47086"/>
    <cellStyle name="Currency 4 6 2 3 3" xfId="26046"/>
    <cellStyle name="Currency 4 6 2 3 4" xfId="32622"/>
    <cellStyle name="Currency 4 6 2 3 5" xfId="38088"/>
    <cellStyle name="Currency 4 6 2 4" xfId="8714"/>
    <cellStyle name="Currency 4 6 2 4 2" xfId="18596"/>
    <cellStyle name="Currency 4 6 2 4 2 2" xfId="49556"/>
    <cellStyle name="Currency 4 6 2 4 3" xfId="28516"/>
    <cellStyle name="Currency 4 6 2 4 4" xfId="33993"/>
    <cellStyle name="Currency 4 6 2 4 5" xfId="39458"/>
    <cellStyle name="Currency 4 6 2 5" xfId="11192"/>
    <cellStyle name="Currency 4 6 2 5 2" xfId="42152"/>
    <cellStyle name="Currency 4 6 2 6" xfId="21112"/>
    <cellStyle name="Currency 4 6 2 7" xfId="30620"/>
    <cellStyle name="Currency 4 6 2 8" xfId="36086"/>
    <cellStyle name="Currency 4 6 3" xfId="1016"/>
    <cellStyle name="Currency 4 6 3 2" xfId="3640"/>
    <cellStyle name="Currency 4 6 3 2 2" xfId="13522"/>
    <cellStyle name="Currency 4 6 3 2 2 2" xfId="44482"/>
    <cellStyle name="Currency 4 6 3 2 3" xfId="23442"/>
    <cellStyle name="Currency 4 6 3 2 4" xfId="31859"/>
    <cellStyle name="Currency 4 6 3 2 5" xfId="37325"/>
    <cellStyle name="Currency 4 6 3 3" xfId="6245"/>
    <cellStyle name="Currency 4 6 3 3 2" xfId="16127"/>
    <cellStyle name="Currency 4 6 3 3 2 2" xfId="47087"/>
    <cellStyle name="Currency 4 6 3 3 3" xfId="26047"/>
    <cellStyle name="Currency 4 6 3 3 4" xfId="32859"/>
    <cellStyle name="Currency 4 6 3 3 5" xfId="38325"/>
    <cellStyle name="Currency 4 6 3 4" xfId="8715"/>
    <cellStyle name="Currency 4 6 3 4 2" xfId="18597"/>
    <cellStyle name="Currency 4 6 3 4 2 2" xfId="49557"/>
    <cellStyle name="Currency 4 6 3 4 3" xfId="28517"/>
    <cellStyle name="Currency 4 6 3 4 4" xfId="33994"/>
    <cellStyle name="Currency 4 6 3 4 5" xfId="39459"/>
    <cellStyle name="Currency 4 6 3 5" xfId="11193"/>
    <cellStyle name="Currency 4 6 3 5 2" xfId="42153"/>
    <cellStyle name="Currency 4 6 3 6" xfId="21113"/>
    <cellStyle name="Currency 4 6 3 7" xfId="30857"/>
    <cellStyle name="Currency 4 6 3 8" xfId="36323"/>
    <cellStyle name="Currency 4 6 4" xfId="1017"/>
    <cellStyle name="Currency 4 6 4 2" xfId="3882"/>
    <cellStyle name="Currency 4 6 4 2 2" xfId="13764"/>
    <cellStyle name="Currency 4 6 4 2 2 2" xfId="44724"/>
    <cellStyle name="Currency 4 6 4 2 3" xfId="23684"/>
    <cellStyle name="Currency 4 6 4 2 4" xfId="32101"/>
    <cellStyle name="Currency 4 6 4 2 5" xfId="37567"/>
    <cellStyle name="Currency 4 6 4 3" xfId="6246"/>
    <cellStyle name="Currency 4 6 4 3 2" xfId="16128"/>
    <cellStyle name="Currency 4 6 4 3 2 2" xfId="47088"/>
    <cellStyle name="Currency 4 6 4 3 3" xfId="26048"/>
    <cellStyle name="Currency 4 6 4 3 4" xfId="33101"/>
    <cellStyle name="Currency 4 6 4 3 5" xfId="38567"/>
    <cellStyle name="Currency 4 6 4 4" xfId="8716"/>
    <cellStyle name="Currency 4 6 4 4 2" xfId="18598"/>
    <cellStyle name="Currency 4 6 4 4 2 2" xfId="49558"/>
    <cellStyle name="Currency 4 6 4 4 3" xfId="28518"/>
    <cellStyle name="Currency 4 6 4 4 4" xfId="33995"/>
    <cellStyle name="Currency 4 6 4 4 5" xfId="39460"/>
    <cellStyle name="Currency 4 6 4 5" xfId="11194"/>
    <cellStyle name="Currency 4 6 4 5 2" xfId="42154"/>
    <cellStyle name="Currency 4 6 4 6" xfId="21114"/>
    <cellStyle name="Currency 4 6 4 7" xfId="31099"/>
    <cellStyle name="Currency 4 6 4 8" xfId="36565"/>
    <cellStyle name="Currency 4 6 5" xfId="1550"/>
    <cellStyle name="Currency 4 6 5 2" xfId="4313"/>
    <cellStyle name="Currency 4 6 5 2 2" xfId="14195"/>
    <cellStyle name="Currency 4 6 5 2 2 2" xfId="45155"/>
    <cellStyle name="Currency 4 6 5 2 3" xfId="24115"/>
    <cellStyle name="Currency 4 6 5 2 4" xfId="34528"/>
    <cellStyle name="Currency 4 6 5 2 5" xfId="39993"/>
    <cellStyle name="Currency 4 6 5 3" xfId="6779"/>
    <cellStyle name="Currency 4 6 5 3 2" xfId="16661"/>
    <cellStyle name="Currency 4 6 5 3 3" xfId="26581"/>
    <cellStyle name="Currency 4 6 5 3 4" xfId="47621"/>
    <cellStyle name="Currency 4 6 5 4" xfId="9249"/>
    <cellStyle name="Currency 4 6 5 4 2" xfId="19131"/>
    <cellStyle name="Currency 4 6 5 4 3" xfId="29051"/>
    <cellStyle name="Currency 4 6 5 4 4" xfId="50091"/>
    <cellStyle name="Currency 4 6 5 5" xfId="11727"/>
    <cellStyle name="Currency 4 6 5 5 2" xfId="42687"/>
    <cellStyle name="Currency 4 6 5 6" xfId="21647"/>
    <cellStyle name="Currency 4 6 5 7" xfId="31348"/>
    <cellStyle name="Currency 4 6 5 8" xfId="36814"/>
    <cellStyle name="Currency 4 6 6" xfId="1978"/>
    <cellStyle name="Currency 4 6 6 2" xfId="4741"/>
    <cellStyle name="Currency 4 6 6 2 2" xfId="14623"/>
    <cellStyle name="Currency 4 6 6 2 2 2" xfId="45583"/>
    <cellStyle name="Currency 4 6 6 2 3" xfId="24543"/>
    <cellStyle name="Currency 4 6 6 2 4" xfId="34956"/>
    <cellStyle name="Currency 4 6 6 2 5" xfId="40421"/>
    <cellStyle name="Currency 4 6 6 3" xfId="7207"/>
    <cellStyle name="Currency 4 6 6 3 2" xfId="17089"/>
    <cellStyle name="Currency 4 6 6 3 3" xfId="27009"/>
    <cellStyle name="Currency 4 6 6 3 4" xfId="48049"/>
    <cellStyle name="Currency 4 6 6 4" xfId="9677"/>
    <cellStyle name="Currency 4 6 6 4 2" xfId="19559"/>
    <cellStyle name="Currency 4 6 6 4 3" xfId="29479"/>
    <cellStyle name="Currency 4 6 6 4 4" xfId="50519"/>
    <cellStyle name="Currency 4 6 6 5" xfId="12155"/>
    <cellStyle name="Currency 4 6 6 5 2" xfId="43115"/>
    <cellStyle name="Currency 4 6 6 6" xfId="22075"/>
    <cellStyle name="Currency 4 6 6 7" xfId="32348"/>
    <cellStyle name="Currency 4 6 6 8" xfId="37814"/>
    <cellStyle name="Currency 4 6 7" xfId="2618"/>
    <cellStyle name="Currency 4 6 7 2" xfId="5086"/>
    <cellStyle name="Currency 4 6 7 2 2" xfId="14968"/>
    <cellStyle name="Currency 4 6 7 2 3" xfId="24888"/>
    <cellStyle name="Currency 4 6 7 2 4" xfId="45928"/>
    <cellStyle name="Currency 4 6 7 3" xfId="7552"/>
    <cellStyle name="Currency 4 6 7 3 2" xfId="17434"/>
    <cellStyle name="Currency 4 6 7 3 3" xfId="27354"/>
    <cellStyle name="Currency 4 6 7 3 4" xfId="48394"/>
    <cellStyle name="Currency 4 6 7 4" xfId="10022"/>
    <cellStyle name="Currency 4 6 7 4 2" xfId="19904"/>
    <cellStyle name="Currency 4 6 7 4 3" xfId="29824"/>
    <cellStyle name="Currency 4 6 7 4 4" xfId="50864"/>
    <cellStyle name="Currency 4 6 7 5" xfId="12500"/>
    <cellStyle name="Currency 4 6 7 5 2" xfId="43460"/>
    <cellStyle name="Currency 4 6 7 6" xfId="22420"/>
    <cellStyle name="Currency 4 6 7 7" xfId="35302"/>
    <cellStyle name="Currency 4 6 7 8" xfId="40766"/>
    <cellStyle name="Currency 4 6 8" xfId="3129"/>
    <cellStyle name="Currency 4 6 8 2" xfId="13011"/>
    <cellStyle name="Currency 4 6 8 2 2" xfId="43971"/>
    <cellStyle name="Currency 4 6 8 3" xfId="22931"/>
    <cellStyle name="Currency 4 6 8 4" xfId="33384"/>
    <cellStyle name="Currency 4 6 8 5" xfId="38850"/>
    <cellStyle name="Currency 4 6 9" xfId="5636"/>
    <cellStyle name="Currency 4 6 9 2" xfId="15518"/>
    <cellStyle name="Currency 4 6 9 3" xfId="25438"/>
    <cellStyle name="Currency 4 6 9 4" xfId="46478"/>
    <cellStyle name="Currency 4 7" xfId="321"/>
    <cellStyle name="Currency 4 7 10" xfId="8146"/>
    <cellStyle name="Currency 4 7 10 2" xfId="18028"/>
    <cellStyle name="Currency 4 7 10 3" xfId="27948"/>
    <cellStyle name="Currency 4 7 10 4" xfId="48988"/>
    <cellStyle name="Currency 4 7 11" xfId="10624"/>
    <cellStyle name="Currency 4 7 11 2" xfId="41584"/>
    <cellStyle name="Currency 4 7 12" xfId="20544"/>
    <cellStyle name="Currency 4 7 13" xfId="30386"/>
    <cellStyle name="Currency 4 7 14" xfId="35852"/>
    <cellStyle name="Currency 4 7 2" xfId="1018"/>
    <cellStyle name="Currency 4 7 2 2" xfId="3443"/>
    <cellStyle name="Currency 4 7 2 2 2" xfId="13325"/>
    <cellStyle name="Currency 4 7 2 2 2 2" xfId="44285"/>
    <cellStyle name="Currency 4 7 2 2 3" xfId="23245"/>
    <cellStyle name="Currency 4 7 2 2 4" xfId="31662"/>
    <cellStyle name="Currency 4 7 2 2 5" xfId="37128"/>
    <cellStyle name="Currency 4 7 2 3" xfId="6247"/>
    <cellStyle name="Currency 4 7 2 3 2" xfId="16129"/>
    <cellStyle name="Currency 4 7 2 3 2 2" xfId="47089"/>
    <cellStyle name="Currency 4 7 2 3 3" xfId="26049"/>
    <cellStyle name="Currency 4 7 2 3 4" xfId="32662"/>
    <cellStyle name="Currency 4 7 2 3 5" xfId="38128"/>
    <cellStyle name="Currency 4 7 2 4" xfId="8717"/>
    <cellStyle name="Currency 4 7 2 4 2" xfId="18599"/>
    <cellStyle name="Currency 4 7 2 4 2 2" xfId="49559"/>
    <cellStyle name="Currency 4 7 2 4 3" xfId="28519"/>
    <cellStyle name="Currency 4 7 2 4 4" xfId="33996"/>
    <cellStyle name="Currency 4 7 2 4 5" xfId="39461"/>
    <cellStyle name="Currency 4 7 2 5" xfId="11195"/>
    <cellStyle name="Currency 4 7 2 5 2" xfId="42155"/>
    <cellStyle name="Currency 4 7 2 6" xfId="21115"/>
    <cellStyle name="Currency 4 7 2 7" xfId="30660"/>
    <cellStyle name="Currency 4 7 2 8" xfId="36126"/>
    <cellStyle name="Currency 4 7 3" xfId="1019"/>
    <cellStyle name="Currency 4 7 3 2" xfId="3680"/>
    <cellStyle name="Currency 4 7 3 2 2" xfId="13562"/>
    <cellStyle name="Currency 4 7 3 2 2 2" xfId="44522"/>
    <cellStyle name="Currency 4 7 3 2 3" xfId="23482"/>
    <cellStyle name="Currency 4 7 3 2 4" xfId="31899"/>
    <cellStyle name="Currency 4 7 3 2 5" xfId="37365"/>
    <cellStyle name="Currency 4 7 3 3" xfId="6248"/>
    <cellStyle name="Currency 4 7 3 3 2" xfId="16130"/>
    <cellStyle name="Currency 4 7 3 3 2 2" xfId="47090"/>
    <cellStyle name="Currency 4 7 3 3 3" xfId="26050"/>
    <cellStyle name="Currency 4 7 3 3 4" xfId="32899"/>
    <cellStyle name="Currency 4 7 3 3 5" xfId="38365"/>
    <cellStyle name="Currency 4 7 3 4" xfId="8718"/>
    <cellStyle name="Currency 4 7 3 4 2" xfId="18600"/>
    <cellStyle name="Currency 4 7 3 4 2 2" xfId="49560"/>
    <cellStyle name="Currency 4 7 3 4 3" xfId="28520"/>
    <cellStyle name="Currency 4 7 3 4 4" xfId="33997"/>
    <cellStyle name="Currency 4 7 3 4 5" xfId="39462"/>
    <cellStyle name="Currency 4 7 3 5" xfId="11196"/>
    <cellStyle name="Currency 4 7 3 5 2" xfId="42156"/>
    <cellStyle name="Currency 4 7 3 6" xfId="21116"/>
    <cellStyle name="Currency 4 7 3 7" xfId="30897"/>
    <cellStyle name="Currency 4 7 3 8" xfId="36363"/>
    <cellStyle name="Currency 4 7 4" xfId="1020"/>
    <cellStyle name="Currency 4 7 4 2" xfId="3922"/>
    <cellStyle name="Currency 4 7 4 2 2" xfId="13804"/>
    <cellStyle name="Currency 4 7 4 2 2 2" xfId="44764"/>
    <cellStyle name="Currency 4 7 4 2 3" xfId="23724"/>
    <cellStyle name="Currency 4 7 4 2 4" xfId="32141"/>
    <cellStyle name="Currency 4 7 4 2 5" xfId="37607"/>
    <cellStyle name="Currency 4 7 4 3" xfId="6249"/>
    <cellStyle name="Currency 4 7 4 3 2" xfId="16131"/>
    <cellStyle name="Currency 4 7 4 3 2 2" xfId="47091"/>
    <cellStyle name="Currency 4 7 4 3 3" xfId="26051"/>
    <cellStyle name="Currency 4 7 4 3 4" xfId="33141"/>
    <cellStyle name="Currency 4 7 4 3 5" xfId="38607"/>
    <cellStyle name="Currency 4 7 4 4" xfId="8719"/>
    <cellStyle name="Currency 4 7 4 4 2" xfId="18601"/>
    <cellStyle name="Currency 4 7 4 4 2 2" xfId="49561"/>
    <cellStyle name="Currency 4 7 4 4 3" xfId="28521"/>
    <cellStyle name="Currency 4 7 4 4 4" xfId="33998"/>
    <cellStyle name="Currency 4 7 4 4 5" xfId="39463"/>
    <cellStyle name="Currency 4 7 4 5" xfId="11197"/>
    <cellStyle name="Currency 4 7 4 5 2" xfId="42157"/>
    <cellStyle name="Currency 4 7 4 6" xfId="21117"/>
    <cellStyle name="Currency 4 7 4 7" xfId="31139"/>
    <cellStyle name="Currency 4 7 4 8" xfId="36605"/>
    <cellStyle name="Currency 4 7 5" xfId="1590"/>
    <cellStyle name="Currency 4 7 5 2" xfId="4353"/>
    <cellStyle name="Currency 4 7 5 2 2" xfId="14235"/>
    <cellStyle name="Currency 4 7 5 2 2 2" xfId="45195"/>
    <cellStyle name="Currency 4 7 5 2 3" xfId="24155"/>
    <cellStyle name="Currency 4 7 5 2 4" xfId="34568"/>
    <cellStyle name="Currency 4 7 5 2 5" xfId="40033"/>
    <cellStyle name="Currency 4 7 5 3" xfId="6819"/>
    <cellStyle name="Currency 4 7 5 3 2" xfId="16701"/>
    <cellStyle name="Currency 4 7 5 3 3" xfId="26621"/>
    <cellStyle name="Currency 4 7 5 3 4" xfId="47661"/>
    <cellStyle name="Currency 4 7 5 4" xfId="9289"/>
    <cellStyle name="Currency 4 7 5 4 2" xfId="19171"/>
    <cellStyle name="Currency 4 7 5 4 3" xfId="29091"/>
    <cellStyle name="Currency 4 7 5 4 4" xfId="50131"/>
    <cellStyle name="Currency 4 7 5 5" xfId="11767"/>
    <cellStyle name="Currency 4 7 5 5 2" xfId="42727"/>
    <cellStyle name="Currency 4 7 5 6" xfId="21687"/>
    <cellStyle name="Currency 4 7 5 7" xfId="31388"/>
    <cellStyle name="Currency 4 7 5 8" xfId="36854"/>
    <cellStyle name="Currency 4 7 6" xfId="2023"/>
    <cellStyle name="Currency 4 7 6 2" xfId="4786"/>
    <cellStyle name="Currency 4 7 6 2 2" xfId="14668"/>
    <cellStyle name="Currency 4 7 6 2 2 2" xfId="45628"/>
    <cellStyle name="Currency 4 7 6 2 3" xfId="24588"/>
    <cellStyle name="Currency 4 7 6 2 4" xfId="35001"/>
    <cellStyle name="Currency 4 7 6 2 5" xfId="40466"/>
    <cellStyle name="Currency 4 7 6 3" xfId="7252"/>
    <cellStyle name="Currency 4 7 6 3 2" xfId="17134"/>
    <cellStyle name="Currency 4 7 6 3 3" xfId="27054"/>
    <cellStyle name="Currency 4 7 6 3 4" xfId="48094"/>
    <cellStyle name="Currency 4 7 6 4" xfId="9722"/>
    <cellStyle name="Currency 4 7 6 4 2" xfId="19604"/>
    <cellStyle name="Currency 4 7 6 4 3" xfId="29524"/>
    <cellStyle name="Currency 4 7 6 4 4" xfId="50564"/>
    <cellStyle name="Currency 4 7 6 5" xfId="12200"/>
    <cellStyle name="Currency 4 7 6 5 2" xfId="43160"/>
    <cellStyle name="Currency 4 7 6 6" xfId="22120"/>
    <cellStyle name="Currency 4 7 6 7" xfId="32388"/>
    <cellStyle name="Currency 4 7 6 8" xfId="37854"/>
    <cellStyle name="Currency 4 7 7" xfId="2658"/>
    <cellStyle name="Currency 4 7 7 2" xfId="5126"/>
    <cellStyle name="Currency 4 7 7 2 2" xfId="15008"/>
    <cellStyle name="Currency 4 7 7 2 3" xfId="24928"/>
    <cellStyle name="Currency 4 7 7 2 4" xfId="45968"/>
    <cellStyle name="Currency 4 7 7 3" xfId="7592"/>
    <cellStyle name="Currency 4 7 7 3 2" xfId="17474"/>
    <cellStyle name="Currency 4 7 7 3 3" xfId="27394"/>
    <cellStyle name="Currency 4 7 7 3 4" xfId="48434"/>
    <cellStyle name="Currency 4 7 7 4" xfId="10062"/>
    <cellStyle name="Currency 4 7 7 4 2" xfId="19944"/>
    <cellStyle name="Currency 4 7 7 4 3" xfId="29864"/>
    <cellStyle name="Currency 4 7 7 4 4" xfId="50904"/>
    <cellStyle name="Currency 4 7 7 5" xfId="12540"/>
    <cellStyle name="Currency 4 7 7 5 2" xfId="43500"/>
    <cellStyle name="Currency 4 7 7 6" xfId="22460"/>
    <cellStyle name="Currency 4 7 7 7" xfId="35342"/>
    <cellStyle name="Currency 4 7 7 8" xfId="40806"/>
    <cellStyle name="Currency 4 7 8" xfId="3169"/>
    <cellStyle name="Currency 4 7 8 2" xfId="13051"/>
    <cellStyle name="Currency 4 7 8 2 2" xfId="44011"/>
    <cellStyle name="Currency 4 7 8 3" xfId="22971"/>
    <cellStyle name="Currency 4 7 8 4" xfId="33424"/>
    <cellStyle name="Currency 4 7 8 5" xfId="38890"/>
    <cellStyle name="Currency 4 7 9" xfId="5676"/>
    <cellStyle name="Currency 4 7 9 2" xfId="15558"/>
    <cellStyle name="Currency 4 7 9 3" xfId="25478"/>
    <cellStyle name="Currency 4 7 9 4" xfId="46518"/>
    <cellStyle name="Currency 4 8" xfId="101"/>
    <cellStyle name="Currency 4 8 10" xfId="30423"/>
    <cellStyle name="Currency 4 8 11" xfId="35889"/>
    <cellStyle name="Currency 4 8 2" xfId="1390"/>
    <cellStyle name="Currency 4 8 2 2" xfId="4153"/>
    <cellStyle name="Currency 4 8 2 2 2" xfId="14035"/>
    <cellStyle name="Currency 4 8 2 2 2 2" xfId="44995"/>
    <cellStyle name="Currency 4 8 2 2 3" xfId="23955"/>
    <cellStyle name="Currency 4 8 2 2 4" xfId="34368"/>
    <cellStyle name="Currency 4 8 2 2 5" xfId="39833"/>
    <cellStyle name="Currency 4 8 2 3" xfId="6619"/>
    <cellStyle name="Currency 4 8 2 3 2" xfId="16501"/>
    <cellStyle name="Currency 4 8 2 3 3" xfId="26421"/>
    <cellStyle name="Currency 4 8 2 3 4" xfId="47461"/>
    <cellStyle name="Currency 4 8 2 4" xfId="9089"/>
    <cellStyle name="Currency 4 8 2 4 2" xfId="18971"/>
    <cellStyle name="Currency 4 8 2 4 3" xfId="28891"/>
    <cellStyle name="Currency 4 8 2 4 4" xfId="49931"/>
    <cellStyle name="Currency 4 8 2 5" xfId="11567"/>
    <cellStyle name="Currency 4 8 2 5 2" xfId="42527"/>
    <cellStyle name="Currency 4 8 2 6" xfId="21487"/>
    <cellStyle name="Currency 4 8 2 7" xfId="31425"/>
    <cellStyle name="Currency 4 8 2 8" xfId="36891"/>
    <cellStyle name="Currency 4 8 3" xfId="2080"/>
    <cellStyle name="Currency 4 8 3 2" xfId="4838"/>
    <cellStyle name="Currency 4 8 3 2 2" xfId="14720"/>
    <cellStyle name="Currency 4 8 3 2 2 2" xfId="45680"/>
    <cellStyle name="Currency 4 8 3 2 3" xfId="24640"/>
    <cellStyle name="Currency 4 8 3 2 4" xfId="35053"/>
    <cellStyle name="Currency 4 8 3 2 5" xfId="40518"/>
    <cellStyle name="Currency 4 8 3 3" xfId="7304"/>
    <cellStyle name="Currency 4 8 3 3 2" xfId="17186"/>
    <cellStyle name="Currency 4 8 3 3 3" xfId="27106"/>
    <cellStyle name="Currency 4 8 3 3 4" xfId="48146"/>
    <cellStyle name="Currency 4 8 3 4" xfId="9774"/>
    <cellStyle name="Currency 4 8 3 4 2" xfId="19656"/>
    <cellStyle name="Currency 4 8 3 4 3" xfId="29576"/>
    <cellStyle name="Currency 4 8 3 4 4" xfId="50616"/>
    <cellStyle name="Currency 4 8 3 5" xfId="12252"/>
    <cellStyle name="Currency 4 8 3 5 2" xfId="43212"/>
    <cellStyle name="Currency 4 8 3 6" xfId="22172"/>
    <cellStyle name="Currency 4 8 3 7" xfId="32425"/>
    <cellStyle name="Currency 4 8 3 8" xfId="37891"/>
    <cellStyle name="Currency 4 8 4" xfId="2458"/>
    <cellStyle name="Currency 4 8 4 2" xfId="4926"/>
    <cellStyle name="Currency 4 8 4 2 2" xfId="14808"/>
    <cellStyle name="Currency 4 8 4 2 3" xfId="24728"/>
    <cellStyle name="Currency 4 8 4 2 4" xfId="45768"/>
    <cellStyle name="Currency 4 8 4 3" xfId="7392"/>
    <cellStyle name="Currency 4 8 4 3 2" xfId="17274"/>
    <cellStyle name="Currency 4 8 4 3 3" xfId="27194"/>
    <cellStyle name="Currency 4 8 4 3 4" xfId="48234"/>
    <cellStyle name="Currency 4 8 4 4" xfId="9862"/>
    <cellStyle name="Currency 4 8 4 4 2" xfId="19744"/>
    <cellStyle name="Currency 4 8 4 4 3" xfId="29664"/>
    <cellStyle name="Currency 4 8 4 4 4" xfId="50704"/>
    <cellStyle name="Currency 4 8 4 5" xfId="12340"/>
    <cellStyle name="Currency 4 8 4 5 2" xfId="43300"/>
    <cellStyle name="Currency 4 8 4 6" xfId="22260"/>
    <cellStyle name="Currency 4 8 4 7" xfId="35142"/>
    <cellStyle name="Currency 4 8 4 8" xfId="40606"/>
    <cellStyle name="Currency 4 8 5" xfId="3206"/>
    <cellStyle name="Currency 4 8 5 2" xfId="13088"/>
    <cellStyle name="Currency 4 8 5 2 2" xfId="44048"/>
    <cellStyle name="Currency 4 8 5 3" xfId="23008"/>
    <cellStyle name="Currency 4 8 5 4" xfId="33224"/>
    <cellStyle name="Currency 4 8 5 5" xfId="38690"/>
    <cellStyle name="Currency 4 8 6" xfId="5476"/>
    <cellStyle name="Currency 4 8 6 2" xfId="15358"/>
    <cellStyle name="Currency 4 8 6 3" xfId="25278"/>
    <cellStyle name="Currency 4 8 6 4" xfId="46318"/>
    <cellStyle name="Currency 4 8 7" xfId="7946"/>
    <cellStyle name="Currency 4 8 7 2" xfId="17828"/>
    <cellStyle name="Currency 4 8 7 3" xfId="27748"/>
    <cellStyle name="Currency 4 8 7 4" xfId="48788"/>
    <cellStyle name="Currency 4 8 8" xfId="10424"/>
    <cellStyle name="Currency 4 8 8 2" xfId="41384"/>
    <cellStyle name="Currency 4 8 9" xfId="20344"/>
    <cellStyle name="Currency 4 9" xfId="358"/>
    <cellStyle name="Currency 4 9 10" xfId="35927"/>
    <cellStyle name="Currency 4 9 2" xfId="1627"/>
    <cellStyle name="Currency 4 9 2 2" xfId="4390"/>
    <cellStyle name="Currency 4 9 2 2 2" xfId="14272"/>
    <cellStyle name="Currency 4 9 2 2 2 2" xfId="45232"/>
    <cellStyle name="Currency 4 9 2 2 3" xfId="24192"/>
    <cellStyle name="Currency 4 9 2 2 4" xfId="34605"/>
    <cellStyle name="Currency 4 9 2 2 5" xfId="40070"/>
    <cellStyle name="Currency 4 9 2 3" xfId="6856"/>
    <cellStyle name="Currency 4 9 2 3 2" xfId="16738"/>
    <cellStyle name="Currency 4 9 2 3 3" xfId="26658"/>
    <cellStyle name="Currency 4 9 2 3 4" xfId="47698"/>
    <cellStyle name="Currency 4 9 2 4" xfId="9326"/>
    <cellStyle name="Currency 4 9 2 4 2" xfId="19208"/>
    <cellStyle name="Currency 4 9 2 4 3" xfId="29128"/>
    <cellStyle name="Currency 4 9 2 4 4" xfId="50168"/>
    <cellStyle name="Currency 4 9 2 5" xfId="11804"/>
    <cellStyle name="Currency 4 9 2 5 2" xfId="42764"/>
    <cellStyle name="Currency 4 9 2 6" xfId="21724"/>
    <cellStyle name="Currency 4 9 2 7" xfId="31463"/>
    <cellStyle name="Currency 4 9 2 8" xfId="36929"/>
    <cellStyle name="Currency 4 9 3" xfId="2695"/>
    <cellStyle name="Currency 4 9 3 2" xfId="5163"/>
    <cellStyle name="Currency 4 9 3 2 2" xfId="15045"/>
    <cellStyle name="Currency 4 9 3 2 2 2" xfId="46005"/>
    <cellStyle name="Currency 4 9 3 2 3" xfId="24965"/>
    <cellStyle name="Currency 4 9 3 2 4" xfId="35379"/>
    <cellStyle name="Currency 4 9 3 2 5" xfId="40843"/>
    <cellStyle name="Currency 4 9 3 3" xfId="7629"/>
    <cellStyle name="Currency 4 9 3 3 2" xfId="17511"/>
    <cellStyle name="Currency 4 9 3 3 3" xfId="27431"/>
    <cellStyle name="Currency 4 9 3 3 4" xfId="48471"/>
    <cellStyle name="Currency 4 9 3 4" xfId="10099"/>
    <cellStyle name="Currency 4 9 3 4 2" xfId="19981"/>
    <cellStyle name="Currency 4 9 3 4 3" xfId="29901"/>
    <cellStyle name="Currency 4 9 3 4 4" xfId="50941"/>
    <cellStyle name="Currency 4 9 3 5" xfId="12577"/>
    <cellStyle name="Currency 4 9 3 5 2" xfId="43537"/>
    <cellStyle name="Currency 4 9 3 6" xfId="22497"/>
    <cellStyle name="Currency 4 9 3 7" xfId="32463"/>
    <cellStyle name="Currency 4 9 3 8" xfId="37929"/>
    <cellStyle name="Currency 4 9 4" xfId="3244"/>
    <cellStyle name="Currency 4 9 4 2" xfId="13126"/>
    <cellStyle name="Currency 4 9 4 2 2" xfId="44086"/>
    <cellStyle name="Currency 4 9 4 3" xfId="23046"/>
    <cellStyle name="Currency 4 9 4 4" xfId="33461"/>
    <cellStyle name="Currency 4 9 4 5" xfId="38927"/>
    <cellStyle name="Currency 4 9 5" xfId="5713"/>
    <cellStyle name="Currency 4 9 5 2" xfId="15595"/>
    <cellStyle name="Currency 4 9 5 3" xfId="25515"/>
    <cellStyle name="Currency 4 9 5 4" xfId="46555"/>
    <cellStyle name="Currency 4 9 6" xfId="8183"/>
    <cellStyle name="Currency 4 9 6 2" xfId="18065"/>
    <cellStyle name="Currency 4 9 6 3" xfId="27985"/>
    <cellStyle name="Currency 4 9 6 4" xfId="49025"/>
    <cellStyle name="Currency 4 9 7" xfId="10661"/>
    <cellStyle name="Currency 4 9 7 2" xfId="41621"/>
    <cellStyle name="Currency 4 9 8" xfId="20581"/>
    <cellStyle name="Currency 4 9 9" xfId="30461"/>
    <cellStyle name="Currency 5" xfId="49"/>
    <cellStyle name="Currency 5 10" xfId="401"/>
    <cellStyle name="Currency 5 10 10" xfId="36169"/>
    <cellStyle name="Currency 5 10 2" xfId="1670"/>
    <cellStyle name="Currency 5 10 2 2" xfId="4433"/>
    <cellStyle name="Currency 5 10 2 2 2" xfId="14315"/>
    <cellStyle name="Currency 5 10 2 2 2 2" xfId="45275"/>
    <cellStyle name="Currency 5 10 2 2 3" xfId="24235"/>
    <cellStyle name="Currency 5 10 2 2 4" xfId="34648"/>
    <cellStyle name="Currency 5 10 2 2 5" xfId="40113"/>
    <cellStyle name="Currency 5 10 2 3" xfId="6899"/>
    <cellStyle name="Currency 5 10 2 3 2" xfId="16781"/>
    <cellStyle name="Currency 5 10 2 3 3" xfId="26701"/>
    <cellStyle name="Currency 5 10 2 3 4" xfId="47741"/>
    <cellStyle name="Currency 5 10 2 4" xfId="9369"/>
    <cellStyle name="Currency 5 10 2 4 2" xfId="19251"/>
    <cellStyle name="Currency 5 10 2 4 3" xfId="29171"/>
    <cellStyle name="Currency 5 10 2 4 4" xfId="50211"/>
    <cellStyle name="Currency 5 10 2 5" xfId="11847"/>
    <cellStyle name="Currency 5 10 2 5 2" xfId="42807"/>
    <cellStyle name="Currency 5 10 2 6" xfId="21767"/>
    <cellStyle name="Currency 5 10 2 7" xfId="31705"/>
    <cellStyle name="Currency 5 10 2 8" xfId="37171"/>
    <cellStyle name="Currency 5 10 3" xfId="2738"/>
    <cellStyle name="Currency 5 10 3 2" xfId="5206"/>
    <cellStyle name="Currency 5 10 3 2 2" xfId="15088"/>
    <cellStyle name="Currency 5 10 3 2 2 2" xfId="46048"/>
    <cellStyle name="Currency 5 10 3 2 3" xfId="25008"/>
    <cellStyle name="Currency 5 10 3 2 4" xfId="35422"/>
    <cellStyle name="Currency 5 10 3 2 5" xfId="40886"/>
    <cellStyle name="Currency 5 10 3 3" xfId="7672"/>
    <cellStyle name="Currency 5 10 3 3 2" xfId="17554"/>
    <cellStyle name="Currency 5 10 3 3 3" xfId="27474"/>
    <cellStyle name="Currency 5 10 3 3 4" xfId="48514"/>
    <cellStyle name="Currency 5 10 3 4" xfId="10142"/>
    <cellStyle name="Currency 5 10 3 4 2" xfId="20024"/>
    <cellStyle name="Currency 5 10 3 4 3" xfId="29944"/>
    <cellStyle name="Currency 5 10 3 4 4" xfId="50984"/>
    <cellStyle name="Currency 5 10 3 5" xfId="12620"/>
    <cellStyle name="Currency 5 10 3 5 2" xfId="43580"/>
    <cellStyle name="Currency 5 10 3 6" xfId="22540"/>
    <cellStyle name="Currency 5 10 3 7" xfId="32705"/>
    <cellStyle name="Currency 5 10 3 8" xfId="38171"/>
    <cellStyle name="Currency 5 10 4" xfId="3486"/>
    <cellStyle name="Currency 5 10 4 2" xfId="13368"/>
    <cellStyle name="Currency 5 10 4 2 2" xfId="44328"/>
    <cellStyle name="Currency 5 10 4 3" xfId="23288"/>
    <cellStyle name="Currency 5 10 4 4" xfId="33504"/>
    <cellStyle name="Currency 5 10 4 5" xfId="38970"/>
    <cellStyle name="Currency 5 10 5" xfId="5756"/>
    <cellStyle name="Currency 5 10 5 2" xfId="15638"/>
    <cellStyle name="Currency 5 10 5 3" xfId="25558"/>
    <cellStyle name="Currency 5 10 5 4" xfId="46598"/>
    <cellStyle name="Currency 5 10 6" xfId="8226"/>
    <cellStyle name="Currency 5 10 6 2" xfId="18108"/>
    <cellStyle name="Currency 5 10 6 3" xfId="28028"/>
    <cellStyle name="Currency 5 10 6 4" xfId="49068"/>
    <cellStyle name="Currency 5 10 7" xfId="10704"/>
    <cellStyle name="Currency 5 10 7 2" xfId="41664"/>
    <cellStyle name="Currency 5 10 8" xfId="20624"/>
    <cellStyle name="Currency 5 10 9" xfId="30703"/>
    <cellStyle name="Currency 5 11" xfId="438"/>
    <cellStyle name="Currency 5 11 10" xfId="36411"/>
    <cellStyle name="Currency 5 11 2" xfId="1707"/>
    <cellStyle name="Currency 5 11 2 2" xfId="4470"/>
    <cellStyle name="Currency 5 11 2 2 2" xfId="14352"/>
    <cellStyle name="Currency 5 11 2 2 2 2" xfId="45312"/>
    <cellStyle name="Currency 5 11 2 2 3" xfId="24272"/>
    <cellStyle name="Currency 5 11 2 2 4" xfId="34685"/>
    <cellStyle name="Currency 5 11 2 2 5" xfId="40150"/>
    <cellStyle name="Currency 5 11 2 3" xfId="6936"/>
    <cellStyle name="Currency 5 11 2 3 2" xfId="16818"/>
    <cellStyle name="Currency 5 11 2 3 3" xfId="26738"/>
    <cellStyle name="Currency 5 11 2 3 4" xfId="47778"/>
    <cellStyle name="Currency 5 11 2 4" xfId="9406"/>
    <cellStyle name="Currency 5 11 2 4 2" xfId="19288"/>
    <cellStyle name="Currency 5 11 2 4 3" xfId="29208"/>
    <cellStyle name="Currency 5 11 2 4 4" xfId="50248"/>
    <cellStyle name="Currency 5 11 2 5" xfId="11884"/>
    <cellStyle name="Currency 5 11 2 5 2" xfId="42844"/>
    <cellStyle name="Currency 5 11 2 6" xfId="21804"/>
    <cellStyle name="Currency 5 11 2 7" xfId="31947"/>
    <cellStyle name="Currency 5 11 2 8" xfId="37413"/>
    <cellStyle name="Currency 5 11 3" xfId="2775"/>
    <cellStyle name="Currency 5 11 3 2" xfId="5243"/>
    <cellStyle name="Currency 5 11 3 2 2" xfId="15125"/>
    <cellStyle name="Currency 5 11 3 2 2 2" xfId="46085"/>
    <cellStyle name="Currency 5 11 3 2 3" xfId="25045"/>
    <cellStyle name="Currency 5 11 3 2 4" xfId="35459"/>
    <cellStyle name="Currency 5 11 3 2 5" xfId="40923"/>
    <cellStyle name="Currency 5 11 3 3" xfId="7709"/>
    <cellStyle name="Currency 5 11 3 3 2" xfId="17591"/>
    <cellStyle name="Currency 5 11 3 3 3" xfId="27511"/>
    <cellStyle name="Currency 5 11 3 3 4" xfId="48551"/>
    <cellStyle name="Currency 5 11 3 4" xfId="10179"/>
    <cellStyle name="Currency 5 11 3 4 2" xfId="20061"/>
    <cellStyle name="Currency 5 11 3 4 3" xfId="29981"/>
    <cellStyle name="Currency 5 11 3 4 4" xfId="51021"/>
    <cellStyle name="Currency 5 11 3 5" xfId="12657"/>
    <cellStyle name="Currency 5 11 3 5 2" xfId="43617"/>
    <cellStyle name="Currency 5 11 3 6" xfId="22577"/>
    <cellStyle name="Currency 5 11 3 7" xfId="32947"/>
    <cellStyle name="Currency 5 11 3 8" xfId="38413"/>
    <cellStyle name="Currency 5 11 4" xfId="3728"/>
    <cellStyle name="Currency 5 11 4 2" xfId="13610"/>
    <cellStyle name="Currency 5 11 4 2 2" xfId="44570"/>
    <cellStyle name="Currency 5 11 4 3" xfId="23530"/>
    <cellStyle name="Currency 5 11 4 4" xfId="33541"/>
    <cellStyle name="Currency 5 11 4 5" xfId="39007"/>
    <cellStyle name="Currency 5 11 5" xfId="5793"/>
    <cellStyle name="Currency 5 11 5 2" xfId="15675"/>
    <cellStyle name="Currency 5 11 5 3" xfId="25595"/>
    <cellStyle name="Currency 5 11 5 4" xfId="46635"/>
    <cellStyle name="Currency 5 11 6" xfId="8263"/>
    <cellStyle name="Currency 5 11 6 2" xfId="18145"/>
    <cellStyle name="Currency 5 11 6 3" xfId="28065"/>
    <cellStyle name="Currency 5 11 6 4" xfId="49105"/>
    <cellStyle name="Currency 5 11 7" xfId="10741"/>
    <cellStyle name="Currency 5 11 7 2" xfId="41701"/>
    <cellStyle name="Currency 5 11 8" xfId="20661"/>
    <cellStyle name="Currency 5 11 9" xfId="30945"/>
    <cellStyle name="Currency 5 12" xfId="475"/>
    <cellStyle name="Currency 5 12 10" xfId="36660"/>
    <cellStyle name="Currency 5 12 2" xfId="1744"/>
    <cellStyle name="Currency 5 12 2 2" xfId="4507"/>
    <cellStyle name="Currency 5 12 2 2 2" xfId="14389"/>
    <cellStyle name="Currency 5 12 2 2 3" xfId="24309"/>
    <cellStyle name="Currency 5 12 2 2 4" xfId="45349"/>
    <cellStyle name="Currency 5 12 2 3" xfId="6973"/>
    <cellStyle name="Currency 5 12 2 3 2" xfId="16855"/>
    <cellStyle name="Currency 5 12 2 3 3" xfId="26775"/>
    <cellStyle name="Currency 5 12 2 3 4" xfId="47815"/>
    <cellStyle name="Currency 5 12 2 4" xfId="9443"/>
    <cellStyle name="Currency 5 12 2 4 2" xfId="19325"/>
    <cellStyle name="Currency 5 12 2 4 3" xfId="29245"/>
    <cellStyle name="Currency 5 12 2 4 4" xfId="50285"/>
    <cellStyle name="Currency 5 12 2 5" xfId="11921"/>
    <cellStyle name="Currency 5 12 2 5 2" xfId="42881"/>
    <cellStyle name="Currency 5 12 2 6" xfId="21841"/>
    <cellStyle name="Currency 5 12 2 7" xfId="34722"/>
    <cellStyle name="Currency 5 12 2 8" xfId="40187"/>
    <cellStyle name="Currency 5 12 3" xfId="2812"/>
    <cellStyle name="Currency 5 12 3 2" xfId="5280"/>
    <cellStyle name="Currency 5 12 3 2 2" xfId="15162"/>
    <cellStyle name="Currency 5 12 3 2 3" xfId="25082"/>
    <cellStyle name="Currency 5 12 3 2 4" xfId="46122"/>
    <cellStyle name="Currency 5 12 3 3" xfId="7746"/>
    <cellStyle name="Currency 5 12 3 3 2" xfId="17628"/>
    <cellStyle name="Currency 5 12 3 3 3" xfId="27548"/>
    <cellStyle name="Currency 5 12 3 3 4" xfId="48588"/>
    <cellStyle name="Currency 5 12 3 4" xfId="10216"/>
    <cellStyle name="Currency 5 12 3 4 2" xfId="20098"/>
    <cellStyle name="Currency 5 12 3 4 3" xfId="30018"/>
    <cellStyle name="Currency 5 12 3 4 4" xfId="51058"/>
    <cellStyle name="Currency 5 12 3 5" xfId="12694"/>
    <cellStyle name="Currency 5 12 3 5 2" xfId="43654"/>
    <cellStyle name="Currency 5 12 3 6" xfId="22614"/>
    <cellStyle name="Currency 5 12 3 7" xfId="35496"/>
    <cellStyle name="Currency 5 12 3 8" xfId="40960"/>
    <cellStyle name="Currency 5 12 4" xfId="3982"/>
    <cellStyle name="Currency 5 12 4 2" xfId="13864"/>
    <cellStyle name="Currency 5 12 4 2 2" xfId="44824"/>
    <cellStyle name="Currency 5 12 4 3" xfId="23784"/>
    <cellStyle name="Currency 5 12 4 4" xfId="33578"/>
    <cellStyle name="Currency 5 12 4 5" xfId="39044"/>
    <cellStyle name="Currency 5 12 5" xfId="5830"/>
    <cellStyle name="Currency 5 12 5 2" xfId="15712"/>
    <cellStyle name="Currency 5 12 5 3" xfId="25632"/>
    <cellStyle name="Currency 5 12 5 4" xfId="46672"/>
    <cellStyle name="Currency 5 12 6" xfId="8300"/>
    <cellStyle name="Currency 5 12 6 2" xfId="18182"/>
    <cellStyle name="Currency 5 12 6 3" xfId="28102"/>
    <cellStyle name="Currency 5 12 6 4" xfId="49142"/>
    <cellStyle name="Currency 5 12 7" xfId="10778"/>
    <cellStyle name="Currency 5 12 7 2" xfId="41738"/>
    <cellStyle name="Currency 5 12 8" xfId="20698"/>
    <cellStyle name="Currency 5 12 9" xfId="31194"/>
    <cellStyle name="Currency 5 13" xfId="541"/>
    <cellStyle name="Currency 5 13 10" xfId="37660"/>
    <cellStyle name="Currency 5 13 2" xfId="1787"/>
    <cellStyle name="Currency 5 13 2 2" xfId="4550"/>
    <cellStyle name="Currency 5 13 2 2 2" xfId="14432"/>
    <cellStyle name="Currency 5 13 2 2 3" xfId="24352"/>
    <cellStyle name="Currency 5 13 2 2 4" xfId="45392"/>
    <cellStyle name="Currency 5 13 2 3" xfId="7016"/>
    <cellStyle name="Currency 5 13 2 3 2" xfId="16898"/>
    <cellStyle name="Currency 5 13 2 3 3" xfId="26818"/>
    <cellStyle name="Currency 5 13 2 3 4" xfId="47858"/>
    <cellStyle name="Currency 5 13 2 4" xfId="9486"/>
    <cellStyle name="Currency 5 13 2 4 2" xfId="19368"/>
    <cellStyle name="Currency 5 13 2 4 3" xfId="29288"/>
    <cellStyle name="Currency 5 13 2 4 4" xfId="50328"/>
    <cellStyle name="Currency 5 13 2 5" xfId="11964"/>
    <cellStyle name="Currency 5 13 2 5 2" xfId="42924"/>
    <cellStyle name="Currency 5 13 2 6" xfId="21884"/>
    <cellStyle name="Currency 5 13 2 7" xfId="34765"/>
    <cellStyle name="Currency 5 13 2 8" xfId="40230"/>
    <cellStyle name="Currency 5 13 3" xfId="2855"/>
    <cellStyle name="Currency 5 13 3 2" xfId="5323"/>
    <cellStyle name="Currency 5 13 3 2 2" xfId="15205"/>
    <cellStyle name="Currency 5 13 3 2 3" xfId="25125"/>
    <cellStyle name="Currency 5 13 3 2 4" xfId="46165"/>
    <cellStyle name="Currency 5 13 3 3" xfId="7789"/>
    <cellStyle name="Currency 5 13 3 3 2" xfId="17671"/>
    <cellStyle name="Currency 5 13 3 3 3" xfId="27591"/>
    <cellStyle name="Currency 5 13 3 3 4" xfId="48631"/>
    <cellStyle name="Currency 5 13 3 4" xfId="10259"/>
    <cellStyle name="Currency 5 13 3 4 2" xfId="20141"/>
    <cellStyle name="Currency 5 13 3 4 3" xfId="30061"/>
    <cellStyle name="Currency 5 13 3 4 4" xfId="51101"/>
    <cellStyle name="Currency 5 13 3 5" xfId="12737"/>
    <cellStyle name="Currency 5 13 3 5 2" xfId="43697"/>
    <cellStyle name="Currency 5 13 3 6" xfId="22657"/>
    <cellStyle name="Currency 5 13 3 7" xfId="35539"/>
    <cellStyle name="Currency 5 13 3 8" xfId="41003"/>
    <cellStyle name="Currency 5 13 4" xfId="4004"/>
    <cellStyle name="Currency 5 13 4 2" xfId="13886"/>
    <cellStyle name="Currency 5 13 4 2 2" xfId="44846"/>
    <cellStyle name="Currency 5 13 4 3" xfId="23806"/>
    <cellStyle name="Currency 5 13 4 4" xfId="33622"/>
    <cellStyle name="Currency 5 13 4 5" xfId="39087"/>
    <cellStyle name="Currency 5 13 5" xfId="5873"/>
    <cellStyle name="Currency 5 13 5 2" xfId="15755"/>
    <cellStyle name="Currency 5 13 5 3" xfId="25675"/>
    <cellStyle name="Currency 5 13 5 4" xfId="46715"/>
    <cellStyle name="Currency 5 13 6" xfId="8343"/>
    <cellStyle name="Currency 5 13 6 2" xfId="18225"/>
    <cellStyle name="Currency 5 13 6 3" xfId="28145"/>
    <cellStyle name="Currency 5 13 6 4" xfId="49185"/>
    <cellStyle name="Currency 5 13 7" xfId="10821"/>
    <cellStyle name="Currency 5 13 7 2" xfId="41781"/>
    <cellStyle name="Currency 5 13 8" xfId="20741"/>
    <cellStyle name="Currency 5 13 9" xfId="32194"/>
    <cellStyle name="Currency 5 14" xfId="717"/>
    <cellStyle name="Currency 5 14 10" xfId="39160"/>
    <cellStyle name="Currency 5 14 2" xfId="1860"/>
    <cellStyle name="Currency 5 14 2 2" xfId="4623"/>
    <cellStyle name="Currency 5 14 2 2 2" xfId="14505"/>
    <cellStyle name="Currency 5 14 2 2 3" xfId="24425"/>
    <cellStyle name="Currency 5 14 2 2 4" xfId="45465"/>
    <cellStyle name="Currency 5 14 2 3" xfId="7089"/>
    <cellStyle name="Currency 5 14 2 3 2" xfId="16971"/>
    <cellStyle name="Currency 5 14 2 3 3" xfId="26891"/>
    <cellStyle name="Currency 5 14 2 3 4" xfId="47931"/>
    <cellStyle name="Currency 5 14 2 4" xfId="9559"/>
    <cellStyle name="Currency 5 14 2 4 2" xfId="19441"/>
    <cellStyle name="Currency 5 14 2 4 3" xfId="29361"/>
    <cellStyle name="Currency 5 14 2 4 4" xfId="50401"/>
    <cellStyle name="Currency 5 14 2 5" xfId="12037"/>
    <cellStyle name="Currency 5 14 2 5 2" xfId="42997"/>
    <cellStyle name="Currency 5 14 2 6" xfId="21957"/>
    <cellStyle name="Currency 5 14 2 7" xfId="34838"/>
    <cellStyle name="Currency 5 14 2 8" xfId="40303"/>
    <cellStyle name="Currency 5 14 3" xfId="2928"/>
    <cellStyle name="Currency 5 14 3 2" xfId="5396"/>
    <cellStyle name="Currency 5 14 3 2 2" xfId="15278"/>
    <cellStyle name="Currency 5 14 3 2 3" xfId="25198"/>
    <cellStyle name="Currency 5 14 3 2 4" xfId="46238"/>
    <cellStyle name="Currency 5 14 3 3" xfId="7862"/>
    <cellStyle name="Currency 5 14 3 3 2" xfId="17744"/>
    <cellStyle name="Currency 5 14 3 3 3" xfId="27664"/>
    <cellStyle name="Currency 5 14 3 3 4" xfId="48704"/>
    <cellStyle name="Currency 5 14 3 4" xfId="10332"/>
    <cellStyle name="Currency 5 14 3 4 2" xfId="20214"/>
    <cellStyle name="Currency 5 14 3 4 3" xfId="30134"/>
    <cellStyle name="Currency 5 14 3 4 4" xfId="51174"/>
    <cellStyle name="Currency 5 14 3 5" xfId="12810"/>
    <cellStyle name="Currency 5 14 3 5 2" xfId="43770"/>
    <cellStyle name="Currency 5 14 3 6" xfId="22730"/>
    <cellStyle name="Currency 5 14 3 7" xfId="35612"/>
    <cellStyle name="Currency 5 14 3 8" xfId="41076"/>
    <cellStyle name="Currency 5 14 4" xfId="3962"/>
    <cellStyle name="Currency 5 14 4 2" xfId="13844"/>
    <cellStyle name="Currency 5 14 4 3" xfId="23764"/>
    <cellStyle name="Currency 5 14 4 4" xfId="44804"/>
    <cellStyle name="Currency 5 14 5" xfId="5946"/>
    <cellStyle name="Currency 5 14 5 2" xfId="15828"/>
    <cellStyle name="Currency 5 14 5 3" xfId="25748"/>
    <cellStyle name="Currency 5 14 5 4" xfId="46788"/>
    <cellStyle name="Currency 5 14 6" xfId="8416"/>
    <cellStyle name="Currency 5 14 6 2" xfId="18298"/>
    <cellStyle name="Currency 5 14 6 3" xfId="28218"/>
    <cellStyle name="Currency 5 14 6 4" xfId="49258"/>
    <cellStyle name="Currency 5 14 7" xfId="10894"/>
    <cellStyle name="Currency 5 14 7 2" xfId="41854"/>
    <cellStyle name="Currency 5 14 8" xfId="20814"/>
    <cellStyle name="Currency 5 14 9" xfId="33695"/>
    <cellStyle name="Currency 5 15" xfId="1356"/>
    <cellStyle name="Currency 5 15 2" xfId="4119"/>
    <cellStyle name="Currency 5 15 2 2" xfId="14001"/>
    <cellStyle name="Currency 5 15 2 3" xfId="23921"/>
    <cellStyle name="Currency 5 15 2 4" xfId="44961"/>
    <cellStyle name="Currency 5 15 3" xfId="6585"/>
    <cellStyle name="Currency 5 15 3 2" xfId="16467"/>
    <cellStyle name="Currency 5 15 3 3" xfId="26387"/>
    <cellStyle name="Currency 5 15 3 4" xfId="47427"/>
    <cellStyle name="Currency 5 15 4" xfId="9055"/>
    <cellStyle name="Currency 5 15 4 2" xfId="18937"/>
    <cellStyle name="Currency 5 15 4 3" xfId="28857"/>
    <cellStyle name="Currency 5 15 4 4" xfId="49897"/>
    <cellStyle name="Currency 5 15 5" xfId="11533"/>
    <cellStyle name="Currency 5 15 5 2" xfId="42493"/>
    <cellStyle name="Currency 5 15 6" xfId="21453"/>
    <cellStyle name="Currency 5 15 7" xfId="34334"/>
    <cellStyle name="Currency 5 15 8" xfId="39799"/>
    <cellStyle name="Currency 5 16" xfId="1892"/>
    <cellStyle name="Currency 5 16 2" xfId="4655"/>
    <cellStyle name="Currency 5 16 2 2" xfId="14537"/>
    <cellStyle name="Currency 5 16 2 3" xfId="24457"/>
    <cellStyle name="Currency 5 16 2 4" xfId="45497"/>
    <cellStyle name="Currency 5 16 3" xfId="7121"/>
    <cellStyle name="Currency 5 16 3 2" xfId="17003"/>
    <cellStyle name="Currency 5 16 3 3" xfId="26923"/>
    <cellStyle name="Currency 5 16 3 4" xfId="47963"/>
    <cellStyle name="Currency 5 16 4" xfId="9591"/>
    <cellStyle name="Currency 5 16 4 2" xfId="19473"/>
    <cellStyle name="Currency 5 16 4 3" xfId="29393"/>
    <cellStyle name="Currency 5 16 4 4" xfId="50433"/>
    <cellStyle name="Currency 5 16 5" xfId="12069"/>
    <cellStyle name="Currency 5 16 5 2" xfId="43029"/>
    <cellStyle name="Currency 5 16 6" xfId="21989"/>
    <cellStyle name="Currency 5 16 7" xfId="34870"/>
    <cellStyle name="Currency 5 16 8" xfId="40335"/>
    <cellStyle name="Currency 5 17" xfId="2424"/>
    <cellStyle name="Currency 5 17 2" xfId="4892"/>
    <cellStyle name="Currency 5 17 2 2" xfId="14774"/>
    <cellStyle name="Currency 5 17 2 3" xfId="24694"/>
    <cellStyle name="Currency 5 17 2 4" xfId="45734"/>
    <cellStyle name="Currency 5 17 3" xfId="7358"/>
    <cellStyle name="Currency 5 17 3 2" xfId="17240"/>
    <cellStyle name="Currency 5 17 3 3" xfId="27160"/>
    <cellStyle name="Currency 5 17 3 4" xfId="48200"/>
    <cellStyle name="Currency 5 17 4" xfId="9828"/>
    <cellStyle name="Currency 5 17 4 2" xfId="19710"/>
    <cellStyle name="Currency 5 17 4 3" xfId="29630"/>
    <cellStyle name="Currency 5 17 4 4" xfId="50670"/>
    <cellStyle name="Currency 5 17 5" xfId="12306"/>
    <cellStyle name="Currency 5 17 5 2" xfId="43266"/>
    <cellStyle name="Currency 5 17 6" xfId="22226"/>
    <cellStyle name="Currency 5 17 7" xfId="35108"/>
    <cellStyle name="Currency 5 17 8" xfId="40572"/>
    <cellStyle name="Currency 5 18" xfId="2974"/>
    <cellStyle name="Currency 5 18 2" xfId="12856"/>
    <cellStyle name="Currency 5 18 2 2" xfId="43816"/>
    <cellStyle name="Currency 5 18 3" xfId="22776"/>
    <cellStyle name="Currency 5 18 4" xfId="33190"/>
    <cellStyle name="Currency 5 18 5" xfId="38656"/>
    <cellStyle name="Currency 5 19" xfId="5443"/>
    <cellStyle name="Currency 5 19 2" xfId="15325"/>
    <cellStyle name="Currency 5 19 3" xfId="25245"/>
    <cellStyle name="Currency 5 19 4" xfId="46285"/>
    <cellStyle name="Currency 5 2" xfId="77"/>
    <cellStyle name="Currency 5 2 10" xfId="452"/>
    <cellStyle name="Currency 5 2 10 10" xfId="36425"/>
    <cellStyle name="Currency 5 2 10 2" xfId="1721"/>
    <cellStyle name="Currency 5 2 10 2 2" xfId="4484"/>
    <cellStyle name="Currency 5 2 10 2 2 2" xfId="14366"/>
    <cellStyle name="Currency 5 2 10 2 2 2 2" xfId="45326"/>
    <cellStyle name="Currency 5 2 10 2 2 3" xfId="24286"/>
    <cellStyle name="Currency 5 2 10 2 2 4" xfId="34699"/>
    <cellStyle name="Currency 5 2 10 2 2 5" xfId="40164"/>
    <cellStyle name="Currency 5 2 10 2 3" xfId="6950"/>
    <cellStyle name="Currency 5 2 10 2 3 2" xfId="16832"/>
    <cellStyle name="Currency 5 2 10 2 3 3" xfId="26752"/>
    <cellStyle name="Currency 5 2 10 2 3 4" xfId="47792"/>
    <cellStyle name="Currency 5 2 10 2 4" xfId="9420"/>
    <cellStyle name="Currency 5 2 10 2 4 2" xfId="19302"/>
    <cellStyle name="Currency 5 2 10 2 4 3" xfId="29222"/>
    <cellStyle name="Currency 5 2 10 2 4 4" xfId="50262"/>
    <cellStyle name="Currency 5 2 10 2 5" xfId="11898"/>
    <cellStyle name="Currency 5 2 10 2 5 2" xfId="42858"/>
    <cellStyle name="Currency 5 2 10 2 6" xfId="21818"/>
    <cellStyle name="Currency 5 2 10 2 7" xfId="31961"/>
    <cellStyle name="Currency 5 2 10 2 8" xfId="37427"/>
    <cellStyle name="Currency 5 2 10 3" xfId="2789"/>
    <cellStyle name="Currency 5 2 10 3 2" xfId="5257"/>
    <cellStyle name="Currency 5 2 10 3 2 2" xfId="15139"/>
    <cellStyle name="Currency 5 2 10 3 2 2 2" xfId="46099"/>
    <cellStyle name="Currency 5 2 10 3 2 3" xfId="25059"/>
    <cellStyle name="Currency 5 2 10 3 2 4" xfId="35473"/>
    <cellStyle name="Currency 5 2 10 3 2 5" xfId="40937"/>
    <cellStyle name="Currency 5 2 10 3 3" xfId="7723"/>
    <cellStyle name="Currency 5 2 10 3 3 2" xfId="17605"/>
    <cellStyle name="Currency 5 2 10 3 3 3" xfId="27525"/>
    <cellStyle name="Currency 5 2 10 3 3 4" xfId="48565"/>
    <cellStyle name="Currency 5 2 10 3 4" xfId="10193"/>
    <cellStyle name="Currency 5 2 10 3 4 2" xfId="20075"/>
    <cellStyle name="Currency 5 2 10 3 4 3" xfId="29995"/>
    <cellStyle name="Currency 5 2 10 3 4 4" xfId="51035"/>
    <cellStyle name="Currency 5 2 10 3 5" xfId="12671"/>
    <cellStyle name="Currency 5 2 10 3 5 2" xfId="43631"/>
    <cellStyle name="Currency 5 2 10 3 6" xfId="22591"/>
    <cellStyle name="Currency 5 2 10 3 7" xfId="32961"/>
    <cellStyle name="Currency 5 2 10 3 8" xfId="38427"/>
    <cellStyle name="Currency 5 2 10 4" xfId="3742"/>
    <cellStyle name="Currency 5 2 10 4 2" xfId="13624"/>
    <cellStyle name="Currency 5 2 10 4 2 2" xfId="44584"/>
    <cellStyle name="Currency 5 2 10 4 3" xfId="23544"/>
    <cellStyle name="Currency 5 2 10 4 4" xfId="33555"/>
    <cellStyle name="Currency 5 2 10 4 5" xfId="39021"/>
    <cellStyle name="Currency 5 2 10 5" xfId="5807"/>
    <cellStyle name="Currency 5 2 10 5 2" xfId="15689"/>
    <cellStyle name="Currency 5 2 10 5 3" xfId="25609"/>
    <cellStyle name="Currency 5 2 10 5 4" xfId="46649"/>
    <cellStyle name="Currency 5 2 10 6" xfId="8277"/>
    <cellStyle name="Currency 5 2 10 6 2" xfId="18159"/>
    <cellStyle name="Currency 5 2 10 6 3" xfId="28079"/>
    <cellStyle name="Currency 5 2 10 6 4" xfId="49119"/>
    <cellStyle name="Currency 5 2 10 7" xfId="10755"/>
    <cellStyle name="Currency 5 2 10 7 2" xfId="41715"/>
    <cellStyle name="Currency 5 2 10 8" xfId="20675"/>
    <cellStyle name="Currency 5 2 10 9" xfId="30959"/>
    <cellStyle name="Currency 5 2 11" xfId="489"/>
    <cellStyle name="Currency 5 2 11 10" xfId="36674"/>
    <cellStyle name="Currency 5 2 11 2" xfId="1758"/>
    <cellStyle name="Currency 5 2 11 2 2" xfId="4521"/>
    <cellStyle name="Currency 5 2 11 2 2 2" xfId="14403"/>
    <cellStyle name="Currency 5 2 11 2 2 3" xfId="24323"/>
    <cellStyle name="Currency 5 2 11 2 2 4" xfId="45363"/>
    <cellStyle name="Currency 5 2 11 2 3" xfId="6987"/>
    <cellStyle name="Currency 5 2 11 2 3 2" xfId="16869"/>
    <cellStyle name="Currency 5 2 11 2 3 3" xfId="26789"/>
    <cellStyle name="Currency 5 2 11 2 3 4" xfId="47829"/>
    <cellStyle name="Currency 5 2 11 2 4" xfId="9457"/>
    <cellStyle name="Currency 5 2 11 2 4 2" xfId="19339"/>
    <cellStyle name="Currency 5 2 11 2 4 3" xfId="29259"/>
    <cellStyle name="Currency 5 2 11 2 4 4" xfId="50299"/>
    <cellStyle name="Currency 5 2 11 2 5" xfId="11935"/>
    <cellStyle name="Currency 5 2 11 2 5 2" xfId="42895"/>
    <cellStyle name="Currency 5 2 11 2 6" xfId="21855"/>
    <cellStyle name="Currency 5 2 11 2 7" xfId="34736"/>
    <cellStyle name="Currency 5 2 11 2 8" xfId="40201"/>
    <cellStyle name="Currency 5 2 11 3" xfId="2826"/>
    <cellStyle name="Currency 5 2 11 3 2" xfId="5294"/>
    <cellStyle name="Currency 5 2 11 3 2 2" xfId="15176"/>
    <cellStyle name="Currency 5 2 11 3 2 3" xfId="25096"/>
    <cellStyle name="Currency 5 2 11 3 2 4" xfId="46136"/>
    <cellStyle name="Currency 5 2 11 3 3" xfId="7760"/>
    <cellStyle name="Currency 5 2 11 3 3 2" xfId="17642"/>
    <cellStyle name="Currency 5 2 11 3 3 3" xfId="27562"/>
    <cellStyle name="Currency 5 2 11 3 3 4" xfId="48602"/>
    <cellStyle name="Currency 5 2 11 3 4" xfId="10230"/>
    <cellStyle name="Currency 5 2 11 3 4 2" xfId="20112"/>
    <cellStyle name="Currency 5 2 11 3 4 3" xfId="30032"/>
    <cellStyle name="Currency 5 2 11 3 4 4" xfId="51072"/>
    <cellStyle name="Currency 5 2 11 3 5" xfId="12708"/>
    <cellStyle name="Currency 5 2 11 3 5 2" xfId="43668"/>
    <cellStyle name="Currency 5 2 11 3 6" xfId="22628"/>
    <cellStyle name="Currency 5 2 11 3 7" xfId="35510"/>
    <cellStyle name="Currency 5 2 11 3 8" xfId="40974"/>
    <cellStyle name="Currency 5 2 11 4" xfId="3968"/>
    <cellStyle name="Currency 5 2 11 4 2" xfId="13850"/>
    <cellStyle name="Currency 5 2 11 4 2 2" xfId="44810"/>
    <cellStyle name="Currency 5 2 11 4 3" xfId="23770"/>
    <cellStyle name="Currency 5 2 11 4 4" xfId="33592"/>
    <cellStyle name="Currency 5 2 11 4 5" xfId="39058"/>
    <cellStyle name="Currency 5 2 11 5" xfId="5844"/>
    <cellStyle name="Currency 5 2 11 5 2" xfId="15726"/>
    <cellStyle name="Currency 5 2 11 5 3" xfId="25646"/>
    <cellStyle name="Currency 5 2 11 5 4" xfId="46686"/>
    <cellStyle name="Currency 5 2 11 6" xfId="8314"/>
    <cellStyle name="Currency 5 2 11 6 2" xfId="18196"/>
    <cellStyle name="Currency 5 2 11 6 3" xfId="28116"/>
    <cellStyle name="Currency 5 2 11 6 4" xfId="49156"/>
    <cellStyle name="Currency 5 2 11 7" xfId="10792"/>
    <cellStyle name="Currency 5 2 11 7 2" xfId="41752"/>
    <cellStyle name="Currency 5 2 11 8" xfId="20712"/>
    <cellStyle name="Currency 5 2 11 9" xfId="31208"/>
    <cellStyle name="Currency 5 2 12" xfId="565"/>
    <cellStyle name="Currency 5 2 12 10" xfId="37674"/>
    <cellStyle name="Currency 5 2 12 2" xfId="1801"/>
    <cellStyle name="Currency 5 2 12 2 2" xfId="4564"/>
    <cellStyle name="Currency 5 2 12 2 2 2" xfId="14446"/>
    <cellStyle name="Currency 5 2 12 2 2 3" xfId="24366"/>
    <cellStyle name="Currency 5 2 12 2 2 4" xfId="45406"/>
    <cellStyle name="Currency 5 2 12 2 3" xfId="7030"/>
    <cellStyle name="Currency 5 2 12 2 3 2" xfId="16912"/>
    <cellStyle name="Currency 5 2 12 2 3 3" xfId="26832"/>
    <cellStyle name="Currency 5 2 12 2 3 4" xfId="47872"/>
    <cellStyle name="Currency 5 2 12 2 4" xfId="9500"/>
    <cellStyle name="Currency 5 2 12 2 4 2" xfId="19382"/>
    <cellStyle name="Currency 5 2 12 2 4 3" xfId="29302"/>
    <cellStyle name="Currency 5 2 12 2 4 4" xfId="50342"/>
    <cellStyle name="Currency 5 2 12 2 5" xfId="11978"/>
    <cellStyle name="Currency 5 2 12 2 5 2" xfId="42938"/>
    <cellStyle name="Currency 5 2 12 2 6" xfId="21898"/>
    <cellStyle name="Currency 5 2 12 2 7" xfId="34779"/>
    <cellStyle name="Currency 5 2 12 2 8" xfId="40244"/>
    <cellStyle name="Currency 5 2 12 3" xfId="2869"/>
    <cellStyle name="Currency 5 2 12 3 2" xfId="5337"/>
    <cellStyle name="Currency 5 2 12 3 2 2" xfId="15219"/>
    <cellStyle name="Currency 5 2 12 3 2 3" xfId="25139"/>
    <cellStyle name="Currency 5 2 12 3 2 4" xfId="46179"/>
    <cellStyle name="Currency 5 2 12 3 3" xfId="7803"/>
    <cellStyle name="Currency 5 2 12 3 3 2" xfId="17685"/>
    <cellStyle name="Currency 5 2 12 3 3 3" xfId="27605"/>
    <cellStyle name="Currency 5 2 12 3 3 4" xfId="48645"/>
    <cellStyle name="Currency 5 2 12 3 4" xfId="10273"/>
    <cellStyle name="Currency 5 2 12 3 4 2" xfId="20155"/>
    <cellStyle name="Currency 5 2 12 3 4 3" xfId="30075"/>
    <cellStyle name="Currency 5 2 12 3 4 4" xfId="51115"/>
    <cellStyle name="Currency 5 2 12 3 5" xfId="12751"/>
    <cellStyle name="Currency 5 2 12 3 5 2" xfId="43711"/>
    <cellStyle name="Currency 5 2 12 3 6" xfId="22671"/>
    <cellStyle name="Currency 5 2 12 3 7" xfId="35553"/>
    <cellStyle name="Currency 5 2 12 3 8" xfId="41017"/>
    <cellStyle name="Currency 5 2 12 4" xfId="4070"/>
    <cellStyle name="Currency 5 2 12 4 2" xfId="13952"/>
    <cellStyle name="Currency 5 2 12 4 2 2" xfId="44912"/>
    <cellStyle name="Currency 5 2 12 4 3" xfId="23872"/>
    <cellStyle name="Currency 5 2 12 4 4" xfId="33636"/>
    <cellStyle name="Currency 5 2 12 4 5" xfId="39101"/>
    <cellStyle name="Currency 5 2 12 5" xfId="5887"/>
    <cellStyle name="Currency 5 2 12 5 2" xfId="15769"/>
    <cellStyle name="Currency 5 2 12 5 3" xfId="25689"/>
    <cellStyle name="Currency 5 2 12 5 4" xfId="46729"/>
    <cellStyle name="Currency 5 2 12 6" xfId="8357"/>
    <cellStyle name="Currency 5 2 12 6 2" xfId="18239"/>
    <cellStyle name="Currency 5 2 12 6 3" xfId="28159"/>
    <cellStyle name="Currency 5 2 12 6 4" xfId="49199"/>
    <cellStyle name="Currency 5 2 12 7" xfId="10835"/>
    <cellStyle name="Currency 5 2 12 7 2" xfId="41795"/>
    <cellStyle name="Currency 5 2 12 8" xfId="20755"/>
    <cellStyle name="Currency 5 2 12 9" xfId="32208"/>
    <cellStyle name="Currency 5 2 13" xfId="731"/>
    <cellStyle name="Currency 5 2 13 10" xfId="39174"/>
    <cellStyle name="Currency 5 2 13 2" xfId="1874"/>
    <cellStyle name="Currency 5 2 13 2 2" xfId="4637"/>
    <cellStyle name="Currency 5 2 13 2 2 2" xfId="14519"/>
    <cellStyle name="Currency 5 2 13 2 2 3" xfId="24439"/>
    <cellStyle name="Currency 5 2 13 2 2 4" xfId="45479"/>
    <cellStyle name="Currency 5 2 13 2 3" xfId="7103"/>
    <cellStyle name="Currency 5 2 13 2 3 2" xfId="16985"/>
    <cellStyle name="Currency 5 2 13 2 3 3" xfId="26905"/>
    <cellStyle name="Currency 5 2 13 2 3 4" xfId="47945"/>
    <cellStyle name="Currency 5 2 13 2 4" xfId="9573"/>
    <cellStyle name="Currency 5 2 13 2 4 2" xfId="19455"/>
    <cellStyle name="Currency 5 2 13 2 4 3" xfId="29375"/>
    <cellStyle name="Currency 5 2 13 2 4 4" xfId="50415"/>
    <cellStyle name="Currency 5 2 13 2 5" xfId="12051"/>
    <cellStyle name="Currency 5 2 13 2 5 2" xfId="43011"/>
    <cellStyle name="Currency 5 2 13 2 6" xfId="21971"/>
    <cellStyle name="Currency 5 2 13 2 7" xfId="34852"/>
    <cellStyle name="Currency 5 2 13 2 8" xfId="40317"/>
    <cellStyle name="Currency 5 2 13 3" xfId="2942"/>
    <cellStyle name="Currency 5 2 13 3 2" xfId="5410"/>
    <cellStyle name="Currency 5 2 13 3 2 2" xfId="15292"/>
    <cellStyle name="Currency 5 2 13 3 2 3" xfId="25212"/>
    <cellStyle name="Currency 5 2 13 3 2 4" xfId="46252"/>
    <cellStyle name="Currency 5 2 13 3 3" xfId="7876"/>
    <cellStyle name="Currency 5 2 13 3 3 2" xfId="17758"/>
    <cellStyle name="Currency 5 2 13 3 3 3" xfId="27678"/>
    <cellStyle name="Currency 5 2 13 3 3 4" xfId="48718"/>
    <cellStyle name="Currency 5 2 13 3 4" xfId="10346"/>
    <cellStyle name="Currency 5 2 13 3 4 2" xfId="20228"/>
    <cellStyle name="Currency 5 2 13 3 4 3" xfId="30148"/>
    <cellStyle name="Currency 5 2 13 3 4 4" xfId="51188"/>
    <cellStyle name="Currency 5 2 13 3 5" xfId="12824"/>
    <cellStyle name="Currency 5 2 13 3 5 2" xfId="43784"/>
    <cellStyle name="Currency 5 2 13 3 6" xfId="22744"/>
    <cellStyle name="Currency 5 2 13 3 7" xfId="35626"/>
    <cellStyle name="Currency 5 2 13 3 8" xfId="41090"/>
    <cellStyle name="Currency 5 2 13 4" xfId="4091"/>
    <cellStyle name="Currency 5 2 13 4 2" xfId="13973"/>
    <cellStyle name="Currency 5 2 13 4 3" xfId="23893"/>
    <cellStyle name="Currency 5 2 13 4 4" xfId="44933"/>
    <cellStyle name="Currency 5 2 13 5" xfId="5960"/>
    <cellStyle name="Currency 5 2 13 5 2" xfId="15842"/>
    <cellStyle name="Currency 5 2 13 5 3" xfId="25762"/>
    <cellStyle name="Currency 5 2 13 5 4" xfId="46802"/>
    <cellStyle name="Currency 5 2 13 6" xfId="8430"/>
    <cellStyle name="Currency 5 2 13 6 2" xfId="18312"/>
    <cellStyle name="Currency 5 2 13 6 3" xfId="28232"/>
    <cellStyle name="Currency 5 2 13 6 4" xfId="49272"/>
    <cellStyle name="Currency 5 2 13 7" xfId="10908"/>
    <cellStyle name="Currency 5 2 13 7 2" xfId="41868"/>
    <cellStyle name="Currency 5 2 13 8" xfId="20828"/>
    <cellStyle name="Currency 5 2 13 9" xfId="33709"/>
    <cellStyle name="Currency 5 2 14" xfId="1370"/>
    <cellStyle name="Currency 5 2 14 2" xfId="4133"/>
    <cellStyle name="Currency 5 2 14 2 2" xfId="14015"/>
    <cellStyle name="Currency 5 2 14 2 3" xfId="23935"/>
    <cellStyle name="Currency 5 2 14 2 4" xfId="44975"/>
    <cellStyle name="Currency 5 2 14 3" xfId="6599"/>
    <cellStyle name="Currency 5 2 14 3 2" xfId="16481"/>
    <cellStyle name="Currency 5 2 14 3 3" xfId="26401"/>
    <cellStyle name="Currency 5 2 14 3 4" xfId="47441"/>
    <cellStyle name="Currency 5 2 14 4" xfId="9069"/>
    <cellStyle name="Currency 5 2 14 4 2" xfId="18951"/>
    <cellStyle name="Currency 5 2 14 4 3" xfId="28871"/>
    <cellStyle name="Currency 5 2 14 4 4" xfId="49911"/>
    <cellStyle name="Currency 5 2 14 5" xfId="11547"/>
    <cellStyle name="Currency 5 2 14 5 2" xfId="42507"/>
    <cellStyle name="Currency 5 2 14 6" xfId="21467"/>
    <cellStyle name="Currency 5 2 14 7" xfId="34348"/>
    <cellStyle name="Currency 5 2 14 8" xfId="39813"/>
    <cellStyle name="Currency 5 2 15" xfId="1903"/>
    <cellStyle name="Currency 5 2 15 2" xfId="4666"/>
    <cellStyle name="Currency 5 2 15 2 2" xfId="14548"/>
    <cellStyle name="Currency 5 2 15 2 3" xfId="24468"/>
    <cellStyle name="Currency 5 2 15 2 4" xfId="45508"/>
    <cellStyle name="Currency 5 2 15 3" xfId="7132"/>
    <cellStyle name="Currency 5 2 15 3 2" xfId="17014"/>
    <cellStyle name="Currency 5 2 15 3 3" xfId="26934"/>
    <cellStyle name="Currency 5 2 15 3 4" xfId="47974"/>
    <cellStyle name="Currency 5 2 15 4" xfId="9602"/>
    <cellStyle name="Currency 5 2 15 4 2" xfId="19484"/>
    <cellStyle name="Currency 5 2 15 4 3" xfId="29404"/>
    <cellStyle name="Currency 5 2 15 4 4" xfId="50444"/>
    <cellStyle name="Currency 5 2 15 5" xfId="12080"/>
    <cellStyle name="Currency 5 2 15 5 2" xfId="43040"/>
    <cellStyle name="Currency 5 2 15 6" xfId="22000"/>
    <cellStyle name="Currency 5 2 15 7" xfId="34881"/>
    <cellStyle name="Currency 5 2 15 8" xfId="40346"/>
    <cellStyle name="Currency 5 2 16" xfId="2438"/>
    <cellStyle name="Currency 5 2 16 2" xfId="4906"/>
    <cellStyle name="Currency 5 2 16 2 2" xfId="14788"/>
    <cellStyle name="Currency 5 2 16 2 3" xfId="24708"/>
    <cellStyle name="Currency 5 2 16 2 4" xfId="45748"/>
    <cellStyle name="Currency 5 2 16 3" xfId="7372"/>
    <cellStyle name="Currency 5 2 16 3 2" xfId="17254"/>
    <cellStyle name="Currency 5 2 16 3 3" xfId="27174"/>
    <cellStyle name="Currency 5 2 16 3 4" xfId="48214"/>
    <cellStyle name="Currency 5 2 16 4" xfId="9842"/>
    <cellStyle name="Currency 5 2 16 4 2" xfId="19724"/>
    <cellStyle name="Currency 5 2 16 4 3" xfId="29644"/>
    <cellStyle name="Currency 5 2 16 4 4" xfId="50684"/>
    <cellStyle name="Currency 5 2 16 5" xfId="12320"/>
    <cellStyle name="Currency 5 2 16 5 2" xfId="43280"/>
    <cellStyle name="Currency 5 2 16 6" xfId="22240"/>
    <cellStyle name="Currency 5 2 16 7" xfId="35122"/>
    <cellStyle name="Currency 5 2 16 8" xfId="40586"/>
    <cellStyle name="Currency 5 2 17" xfId="2989"/>
    <cellStyle name="Currency 5 2 17 2" xfId="12871"/>
    <cellStyle name="Currency 5 2 17 2 2" xfId="43831"/>
    <cellStyle name="Currency 5 2 17 3" xfId="22791"/>
    <cellStyle name="Currency 5 2 17 4" xfId="33204"/>
    <cellStyle name="Currency 5 2 17 5" xfId="38670"/>
    <cellStyle name="Currency 5 2 18" xfId="5456"/>
    <cellStyle name="Currency 5 2 18 2" xfId="15338"/>
    <cellStyle name="Currency 5 2 18 3" xfId="25258"/>
    <cellStyle name="Currency 5 2 18 4" xfId="46298"/>
    <cellStyle name="Currency 5 2 19" xfId="7926"/>
    <cellStyle name="Currency 5 2 19 2" xfId="17808"/>
    <cellStyle name="Currency 5 2 19 3" xfId="27728"/>
    <cellStyle name="Currency 5 2 19 4" xfId="48768"/>
    <cellStyle name="Currency 5 2 2" xfId="186"/>
    <cellStyle name="Currency 5 2 2 10" xfId="8011"/>
    <cellStyle name="Currency 5 2 2 10 2" xfId="17893"/>
    <cellStyle name="Currency 5 2 2 10 3" xfId="27813"/>
    <cellStyle name="Currency 5 2 2 10 4" xfId="48853"/>
    <cellStyle name="Currency 5 2 2 11" xfId="10489"/>
    <cellStyle name="Currency 5 2 2 11 2" xfId="41449"/>
    <cellStyle name="Currency 5 2 2 12" xfId="20409"/>
    <cellStyle name="Currency 5 2 2 13" xfId="30251"/>
    <cellStyle name="Currency 5 2 2 14" xfId="35717"/>
    <cellStyle name="Currency 5 2 2 2" xfId="1021"/>
    <cellStyle name="Currency 5 2 2 2 2" xfId="3308"/>
    <cellStyle name="Currency 5 2 2 2 2 2" xfId="13190"/>
    <cellStyle name="Currency 5 2 2 2 2 2 2" xfId="44150"/>
    <cellStyle name="Currency 5 2 2 2 2 3" xfId="23110"/>
    <cellStyle name="Currency 5 2 2 2 2 4" xfId="31527"/>
    <cellStyle name="Currency 5 2 2 2 2 5" xfId="36993"/>
    <cellStyle name="Currency 5 2 2 2 3" xfId="6250"/>
    <cellStyle name="Currency 5 2 2 2 3 2" xfId="16132"/>
    <cellStyle name="Currency 5 2 2 2 3 2 2" xfId="47092"/>
    <cellStyle name="Currency 5 2 2 2 3 3" xfId="26052"/>
    <cellStyle name="Currency 5 2 2 2 3 4" xfId="32527"/>
    <cellStyle name="Currency 5 2 2 2 3 5" xfId="37993"/>
    <cellStyle name="Currency 5 2 2 2 4" xfId="8720"/>
    <cellStyle name="Currency 5 2 2 2 4 2" xfId="18602"/>
    <cellStyle name="Currency 5 2 2 2 4 2 2" xfId="49562"/>
    <cellStyle name="Currency 5 2 2 2 4 3" xfId="28522"/>
    <cellStyle name="Currency 5 2 2 2 4 4" xfId="33999"/>
    <cellStyle name="Currency 5 2 2 2 4 5" xfId="39464"/>
    <cellStyle name="Currency 5 2 2 2 5" xfId="11198"/>
    <cellStyle name="Currency 5 2 2 2 5 2" xfId="42158"/>
    <cellStyle name="Currency 5 2 2 2 6" xfId="21118"/>
    <cellStyle name="Currency 5 2 2 2 7" xfId="30525"/>
    <cellStyle name="Currency 5 2 2 2 8" xfId="35991"/>
    <cellStyle name="Currency 5 2 2 3" xfId="1022"/>
    <cellStyle name="Currency 5 2 2 3 2" xfId="3545"/>
    <cellStyle name="Currency 5 2 2 3 2 2" xfId="13427"/>
    <cellStyle name="Currency 5 2 2 3 2 2 2" xfId="44387"/>
    <cellStyle name="Currency 5 2 2 3 2 3" xfId="23347"/>
    <cellStyle name="Currency 5 2 2 3 2 4" xfId="31764"/>
    <cellStyle name="Currency 5 2 2 3 2 5" xfId="37230"/>
    <cellStyle name="Currency 5 2 2 3 3" xfId="6251"/>
    <cellStyle name="Currency 5 2 2 3 3 2" xfId="16133"/>
    <cellStyle name="Currency 5 2 2 3 3 2 2" xfId="47093"/>
    <cellStyle name="Currency 5 2 2 3 3 3" xfId="26053"/>
    <cellStyle name="Currency 5 2 2 3 3 4" xfId="32764"/>
    <cellStyle name="Currency 5 2 2 3 3 5" xfId="38230"/>
    <cellStyle name="Currency 5 2 2 3 4" xfId="8721"/>
    <cellStyle name="Currency 5 2 2 3 4 2" xfId="18603"/>
    <cellStyle name="Currency 5 2 2 3 4 2 2" xfId="49563"/>
    <cellStyle name="Currency 5 2 2 3 4 3" xfId="28523"/>
    <cellStyle name="Currency 5 2 2 3 4 4" xfId="34000"/>
    <cellStyle name="Currency 5 2 2 3 4 5" xfId="39465"/>
    <cellStyle name="Currency 5 2 2 3 5" xfId="11199"/>
    <cellStyle name="Currency 5 2 2 3 5 2" xfId="42159"/>
    <cellStyle name="Currency 5 2 2 3 6" xfId="21119"/>
    <cellStyle name="Currency 5 2 2 3 7" xfId="30762"/>
    <cellStyle name="Currency 5 2 2 3 8" xfId="36228"/>
    <cellStyle name="Currency 5 2 2 4" xfId="1023"/>
    <cellStyle name="Currency 5 2 2 4 2" xfId="3787"/>
    <cellStyle name="Currency 5 2 2 4 2 2" xfId="13669"/>
    <cellStyle name="Currency 5 2 2 4 2 2 2" xfId="44629"/>
    <cellStyle name="Currency 5 2 2 4 2 3" xfId="23589"/>
    <cellStyle name="Currency 5 2 2 4 2 4" xfId="32006"/>
    <cellStyle name="Currency 5 2 2 4 2 5" xfId="37472"/>
    <cellStyle name="Currency 5 2 2 4 3" xfId="6252"/>
    <cellStyle name="Currency 5 2 2 4 3 2" xfId="16134"/>
    <cellStyle name="Currency 5 2 2 4 3 2 2" xfId="47094"/>
    <cellStyle name="Currency 5 2 2 4 3 3" xfId="26054"/>
    <cellStyle name="Currency 5 2 2 4 3 4" xfId="33006"/>
    <cellStyle name="Currency 5 2 2 4 3 5" xfId="38472"/>
    <cellStyle name="Currency 5 2 2 4 4" xfId="8722"/>
    <cellStyle name="Currency 5 2 2 4 4 2" xfId="18604"/>
    <cellStyle name="Currency 5 2 2 4 4 2 2" xfId="49564"/>
    <cellStyle name="Currency 5 2 2 4 4 3" xfId="28524"/>
    <cellStyle name="Currency 5 2 2 4 4 4" xfId="34001"/>
    <cellStyle name="Currency 5 2 2 4 4 5" xfId="39466"/>
    <cellStyle name="Currency 5 2 2 4 5" xfId="11200"/>
    <cellStyle name="Currency 5 2 2 4 5 2" xfId="42160"/>
    <cellStyle name="Currency 5 2 2 4 6" xfId="21120"/>
    <cellStyle name="Currency 5 2 2 4 7" xfId="31004"/>
    <cellStyle name="Currency 5 2 2 4 8" xfId="36470"/>
    <cellStyle name="Currency 5 2 2 5" xfId="1455"/>
    <cellStyle name="Currency 5 2 2 5 2" xfId="4218"/>
    <cellStyle name="Currency 5 2 2 5 2 2" xfId="14100"/>
    <cellStyle name="Currency 5 2 2 5 2 2 2" xfId="45060"/>
    <cellStyle name="Currency 5 2 2 5 2 3" xfId="24020"/>
    <cellStyle name="Currency 5 2 2 5 2 4" xfId="34433"/>
    <cellStyle name="Currency 5 2 2 5 2 5" xfId="39898"/>
    <cellStyle name="Currency 5 2 2 5 3" xfId="6684"/>
    <cellStyle name="Currency 5 2 2 5 3 2" xfId="16566"/>
    <cellStyle name="Currency 5 2 2 5 3 3" xfId="26486"/>
    <cellStyle name="Currency 5 2 2 5 3 4" xfId="47526"/>
    <cellStyle name="Currency 5 2 2 5 4" xfId="9154"/>
    <cellStyle name="Currency 5 2 2 5 4 2" xfId="19036"/>
    <cellStyle name="Currency 5 2 2 5 4 3" xfId="28956"/>
    <cellStyle name="Currency 5 2 2 5 4 4" xfId="49996"/>
    <cellStyle name="Currency 5 2 2 5 5" xfId="11632"/>
    <cellStyle name="Currency 5 2 2 5 5 2" xfId="42592"/>
    <cellStyle name="Currency 5 2 2 5 6" xfId="21552"/>
    <cellStyle name="Currency 5 2 2 5 7" xfId="31253"/>
    <cellStyle name="Currency 5 2 2 5 8" xfId="36719"/>
    <cellStyle name="Currency 5 2 2 6" xfId="1948"/>
    <cellStyle name="Currency 5 2 2 6 2" xfId="4711"/>
    <cellStyle name="Currency 5 2 2 6 2 2" xfId="14593"/>
    <cellStyle name="Currency 5 2 2 6 2 2 2" xfId="45553"/>
    <cellStyle name="Currency 5 2 2 6 2 3" xfId="24513"/>
    <cellStyle name="Currency 5 2 2 6 2 4" xfId="34926"/>
    <cellStyle name="Currency 5 2 2 6 2 5" xfId="40391"/>
    <cellStyle name="Currency 5 2 2 6 3" xfId="7177"/>
    <cellStyle name="Currency 5 2 2 6 3 2" xfId="17059"/>
    <cellStyle name="Currency 5 2 2 6 3 3" xfId="26979"/>
    <cellStyle name="Currency 5 2 2 6 3 4" xfId="48019"/>
    <cellStyle name="Currency 5 2 2 6 4" xfId="9647"/>
    <cellStyle name="Currency 5 2 2 6 4 2" xfId="19529"/>
    <cellStyle name="Currency 5 2 2 6 4 3" xfId="29449"/>
    <cellStyle name="Currency 5 2 2 6 4 4" xfId="50489"/>
    <cellStyle name="Currency 5 2 2 6 5" xfId="12125"/>
    <cellStyle name="Currency 5 2 2 6 5 2" xfId="43085"/>
    <cellStyle name="Currency 5 2 2 6 6" xfId="22045"/>
    <cellStyle name="Currency 5 2 2 6 7" xfId="32253"/>
    <cellStyle name="Currency 5 2 2 6 8" xfId="37719"/>
    <cellStyle name="Currency 5 2 2 7" xfId="2523"/>
    <cellStyle name="Currency 5 2 2 7 2" xfId="4991"/>
    <cellStyle name="Currency 5 2 2 7 2 2" xfId="14873"/>
    <cellStyle name="Currency 5 2 2 7 2 3" xfId="24793"/>
    <cellStyle name="Currency 5 2 2 7 2 4" xfId="45833"/>
    <cellStyle name="Currency 5 2 2 7 3" xfId="7457"/>
    <cellStyle name="Currency 5 2 2 7 3 2" xfId="17339"/>
    <cellStyle name="Currency 5 2 2 7 3 3" xfId="27259"/>
    <cellStyle name="Currency 5 2 2 7 3 4" xfId="48299"/>
    <cellStyle name="Currency 5 2 2 7 4" xfId="9927"/>
    <cellStyle name="Currency 5 2 2 7 4 2" xfId="19809"/>
    <cellStyle name="Currency 5 2 2 7 4 3" xfId="29729"/>
    <cellStyle name="Currency 5 2 2 7 4 4" xfId="50769"/>
    <cellStyle name="Currency 5 2 2 7 5" xfId="12405"/>
    <cellStyle name="Currency 5 2 2 7 5 2" xfId="43365"/>
    <cellStyle name="Currency 5 2 2 7 6" xfId="22325"/>
    <cellStyle name="Currency 5 2 2 7 7" xfId="35207"/>
    <cellStyle name="Currency 5 2 2 7 8" xfId="40671"/>
    <cellStyle name="Currency 5 2 2 8" xfId="3034"/>
    <cellStyle name="Currency 5 2 2 8 2" xfId="12916"/>
    <cellStyle name="Currency 5 2 2 8 2 2" xfId="43876"/>
    <cellStyle name="Currency 5 2 2 8 3" xfId="22836"/>
    <cellStyle name="Currency 5 2 2 8 4" xfId="33289"/>
    <cellStyle name="Currency 5 2 2 8 5" xfId="38755"/>
    <cellStyle name="Currency 5 2 2 9" xfId="5541"/>
    <cellStyle name="Currency 5 2 2 9 2" xfId="15423"/>
    <cellStyle name="Currency 5 2 2 9 3" xfId="25343"/>
    <cellStyle name="Currency 5 2 2 9 4" xfId="46383"/>
    <cellStyle name="Currency 5 2 20" xfId="10404"/>
    <cellStyle name="Currency 5 2 20 2" xfId="41364"/>
    <cellStyle name="Currency 5 2 21" xfId="20324"/>
    <cellStyle name="Currency 5 2 22" xfId="30206"/>
    <cellStyle name="Currency 5 2 23" xfId="35672"/>
    <cellStyle name="Currency 5 2 3" xfId="221"/>
    <cellStyle name="Currency 5 2 3 10" xfId="8046"/>
    <cellStyle name="Currency 5 2 3 10 2" xfId="17928"/>
    <cellStyle name="Currency 5 2 3 10 3" xfId="27848"/>
    <cellStyle name="Currency 5 2 3 10 4" xfId="48888"/>
    <cellStyle name="Currency 5 2 3 11" xfId="10524"/>
    <cellStyle name="Currency 5 2 3 11 2" xfId="41484"/>
    <cellStyle name="Currency 5 2 3 12" xfId="20444"/>
    <cellStyle name="Currency 5 2 3 13" xfId="30286"/>
    <cellStyle name="Currency 5 2 3 14" xfId="35752"/>
    <cellStyle name="Currency 5 2 3 2" xfId="1024"/>
    <cellStyle name="Currency 5 2 3 2 2" xfId="3343"/>
    <cellStyle name="Currency 5 2 3 2 2 2" xfId="13225"/>
    <cellStyle name="Currency 5 2 3 2 2 2 2" xfId="44185"/>
    <cellStyle name="Currency 5 2 3 2 2 3" xfId="23145"/>
    <cellStyle name="Currency 5 2 3 2 2 4" xfId="31562"/>
    <cellStyle name="Currency 5 2 3 2 2 5" xfId="37028"/>
    <cellStyle name="Currency 5 2 3 2 3" xfId="6253"/>
    <cellStyle name="Currency 5 2 3 2 3 2" xfId="16135"/>
    <cellStyle name="Currency 5 2 3 2 3 2 2" xfId="47095"/>
    <cellStyle name="Currency 5 2 3 2 3 3" xfId="26055"/>
    <cellStyle name="Currency 5 2 3 2 3 4" xfId="32562"/>
    <cellStyle name="Currency 5 2 3 2 3 5" xfId="38028"/>
    <cellStyle name="Currency 5 2 3 2 4" xfId="8723"/>
    <cellStyle name="Currency 5 2 3 2 4 2" xfId="18605"/>
    <cellStyle name="Currency 5 2 3 2 4 2 2" xfId="49565"/>
    <cellStyle name="Currency 5 2 3 2 4 3" xfId="28525"/>
    <cellStyle name="Currency 5 2 3 2 4 4" xfId="34002"/>
    <cellStyle name="Currency 5 2 3 2 4 5" xfId="39467"/>
    <cellStyle name="Currency 5 2 3 2 5" xfId="11201"/>
    <cellStyle name="Currency 5 2 3 2 5 2" xfId="42161"/>
    <cellStyle name="Currency 5 2 3 2 6" xfId="21121"/>
    <cellStyle name="Currency 5 2 3 2 7" xfId="30560"/>
    <cellStyle name="Currency 5 2 3 2 8" xfId="36026"/>
    <cellStyle name="Currency 5 2 3 3" xfId="1025"/>
    <cellStyle name="Currency 5 2 3 3 2" xfId="3580"/>
    <cellStyle name="Currency 5 2 3 3 2 2" xfId="13462"/>
    <cellStyle name="Currency 5 2 3 3 2 2 2" xfId="44422"/>
    <cellStyle name="Currency 5 2 3 3 2 3" xfId="23382"/>
    <cellStyle name="Currency 5 2 3 3 2 4" xfId="31799"/>
    <cellStyle name="Currency 5 2 3 3 2 5" xfId="37265"/>
    <cellStyle name="Currency 5 2 3 3 3" xfId="6254"/>
    <cellStyle name="Currency 5 2 3 3 3 2" xfId="16136"/>
    <cellStyle name="Currency 5 2 3 3 3 2 2" xfId="47096"/>
    <cellStyle name="Currency 5 2 3 3 3 3" xfId="26056"/>
    <cellStyle name="Currency 5 2 3 3 3 4" xfId="32799"/>
    <cellStyle name="Currency 5 2 3 3 3 5" xfId="38265"/>
    <cellStyle name="Currency 5 2 3 3 4" xfId="8724"/>
    <cellStyle name="Currency 5 2 3 3 4 2" xfId="18606"/>
    <cellStyle name="Currency 5 2 3 3 4 2 2" xfId="49566"/>
    <cellStyle name="Currency 5 2 3 3 4 3" xfId="28526"/>
    <cellStyle name="Currency 5 2 3 3 4 4" xfId="34003"/>
    <cellStyle name="Currency 5 2 3 3 4 5" xfId="39468"/>
    <cellStyle name="Currency 5 2 3 3 5" xfId="11202"/>
    <cellStyle name="Currency 5 2 3 3 5 2" xfId="42162"/>
    <cellStyle name="Currency 5 2 3 3 6" xfId="21122"/>
    <cellStyle name="Currency 5 2 3 3 7" xfId="30797"/>
    <cellStyle name="Currency 5 2 3 3 8" xfId="36263"/>
    <cellStyle name="Currency 5 2 3 4" xfId="1026"/>
    <cellStyle name="Currency 5 2 3 4 2" xfId="3822"/>
    <cellStyle name="Currency 5 2 3 4 2 2" xfId="13704"/>
    <cellStyle name="Currency 5 2 3 4 2 2 2" xfId="44664"/>
    <cellStyle name="Currency 5 2 3 4 2 3" xfId="23624"/>
    <cellStyle name="Currency 5 2 3 4 2 4" xfId="32041"/>
    <cellStyle name="Currency 5 2 3 4 2 5" xfId="37507"/>
    <cellStyle name="Currency 5 2 3 4 3" xfId="6255"/>
    <cellStyle name="Currency 5 2 3 4 3 2" xfId="16137"/>
    <cellStyle name="Currency 5 2 3 4 3 2 2" xfId="47097"/>
    <cellStyle name="Currency 5 2 3 4 3 3" xfId="26057"/>
    <cellStyle name="Currency 5 2 3 4 3 4" xfId="33041"/>
    <cellStyle name="Currency 5 2 3 4 3 5" xfId="38507"/>
    <cellStyle name="Currency 5 2 3 4 4" xfId="8725"/>
    <cellStyle name="Currency 5 2 3 4 4 2" xfId="18607"/>
    <cellStyle name="Currency 5 2 3 4 4 2 2" xfId="49567"/>
    <cellStyle name="Currency 5 2 3 4 4 3" xfId="28527"/>
    <cellStyle name="Currency 5 2 3 4 4 4" xfId="34004"/>
    <cellStyle name="Currency 5 2 3 4 4 5" xfId="39469"/>
    <cellStyle name="Currency 5 2 3 4 5" xfId="11203"/>
    <cellStyle name="Currency 5 2 3 4 5 2" xfId="42163"/>
    <cellStyle name="Currency 5 2 3 4 6" xfId="21123"/>
    <cellStyle name="Currency 5 2 3 4 7" xfId="31039"/>
    <cellStyle name="Currency 5 2 3 4 8" xfId="36505"/>
    <cellStyle name="Currency 5 2 3 5" xfId="1490"/>
    <cellStyle name="Currency 5 2 3 5 2" xfId="4253"/>
    <cellStyle name="Currency 5 2 3 5 2 2" xfId="14135"/>
    <cellStyle name="Currency 5 2 3 5 2 2 2" xfId="45095"/>
    <cellStyle name="Currency 5 2 3 5 2 3" xfId="24055"/>
    <cellStyle name="Currency 5 2 3 5 2 4" xfId="34468"/>
    <cellStyle name="Currency 5 2 3 5 2 5" xfId="39933"/>
    <cellStyle name="Currency 5 2 3 5 3" xfId="6719"/>
    <cellStyle name="Currency 5 2 3 5 3 2" xfId="16601"/>
    <cellStyle name="Currency 5 2 3 5 3 3" xfId="26521"/>
    <cellStyle name="Currency 5 2 3 5 3 4" xfId="47561"/>
    <cellStyle name="Currency 5 2 3 5 4" xfId="9189"/>
    <cellStyle name="Currency 5 2 3 5 4 2" xfId="19071"/>
    <cellStyle name="Currency 5 2 3 5 4 3" xfId="28991"/>
    <cellStyle name="Currency 5 2 3 5 4 4" xfId="50031"/>
    <cellStyle name="Currency 5 2 3 5 5" xfId="11667"/>
    <cellStyle name="Currency 5 2 3 5 5 2" xfId="42627"/>
    <cellStyle name="Currency 5 2 3 5 6" xfId="21587"/>
    <cellStyle name="Currency 5 2 3 5 7" xfId="31288"/>
    <cellStyle name="Currency 5 2 3 5 8" xfId="36754"/>
    <cellStyle name="Currency 5 2 3 6" xfId="1993"/>
    <cellStyle name="Currency 5 2 3 6 2" xfId="4756"/>
    <cellStyle name="Currency 5 2 3 6 2 2" xfId="14638"/>
    <cellStyle name="Currency 5 2 3 6 2 2 2" xfId="45598"/>
    <cellStyle name="Currency 5 2 3 6 2 3" xfId="24558"/>
    <cellStyle name="Currency 5 2 3 6 2 4" xfId="34971"/>
    <cellStyle name="Currency 5 2 3 6 2 5" xfId="40436"/>
    <cellStyle name="Currency 5 2 3 6 3" xfId="7222"/>
    <cellStyle name="Currency 5 2 3 6 3 2" xfId="17104"/>
    <cellStyle name="Currency 5 2 3 6 3 3" xfId="27024"/>
    <cellStyle name="Currency 5 2 3 6 3 4" xfId="48064"/>
    <cellStyle name="Currency 5 2 3 6 4" xfId="9692"/>
    <cellStyle name="Currency 5 2 3 6 4 2" xfId="19574"/>
    <cellStyle name="Currency 5 2 3 6 4 3" xfId="29494"/>
    <cellStyle name="Currency 5 2 3 6 4 4" xfId="50534"/>
    <cellStyle name="Currency 5 2 3 6 5" xfId="12170"/>
    <cellStyle name="Currency 5 2 3 6 5 2" xfId="43130"/>
    <cellStyle name="Currency 5 2 3 6 6" xfId="22090"/>
    <cellStyle name="Currency 5 2 3 6 7" xfId="32288"/>
    <cellStyle name="Currency 5 2 3 6 8" xfId="37754"/>
    <cellStyle name="Currency 5 2 3 7" xfId="2558"/>
    <cellStyle name="Currency 5 2 3 7 2" xfId="5026"/>
    <cellStyle name="Currency 5 2 3 7 2 2" xfId="14908"/>
    <cellStyle name="Currency 5 2 3 7 2 3" xfId="24828"/>
    <cellStyle name="Currency 5 2 3 7 2 4" xfId="45868"/>
    <cellStyle name="Currency 5 2 3 7 3" xfId="7492"/>
    <cellStyle name="Currency 5 2 3 7 3 2" xfId="17374"/>
    <cellStyle name="Currency 5 2 3 7 3 3" xfId="27294"/>
    <cellStyle name="Currency 5 2 3 7 3 4" xfId="48334"/>
    <cellStyle name="Currency 5 2 3 7 4" xfId="9962"/>
    <cellStyle name="Currency 5 2 3 7 4 2" xfId="19844"/>
    <cellStyle name="Currency 5 2 3 7 4 3" xfId="29764"/>
    <cellStyle name="Currency 5 2 3 7 4 4" xfId="50804"/>
    <cellStyle name="Currency 5 2 3 7 5" xfId="12440"/>
    <cellStyle name="Currency 5 2 3 7 5 2" xfId="43400"/>
    <cellStyle name="Currency 5 2 3 7 6" xfId="22360"/>
    <cellStyle name="Currency 5 2 3 7 7" xfId="35242"/>
    <cellStyle name="Currency 5 2 3 7 8" xfId="40706"/>
    <cellStyle name="Currency 5 2 3 8" xfId="3069"/>
    <cellStyle name="Currency 5 2 3 8 2" xfId="12951"/>
    <cellStyle name="Currency 5 2 3 8 2 2" xfId="43911"/>
    <cellStyle name="Currency 5 2 3 8 3" xfId="22871"/>
    <cellStyle name="Currency 5 2 3 8 4" xfId="33324"/>
    <cellStyle name="Currency 5 2 3 8 5" xfId="38790"/>
    <cellStyle name="Currency 5 2 3 9" xfId="5576"/>
    <cellStyle name="Currency 5 2 3 9 2" xfId="15458"/>
    <cellStyle name="Currency 5 2 3 9 3" xfId="25378"/>
    <cellStyle name="Currency 5 2 3 9 4" xfId="46418"/>
    <cellStyle name="Currency 5 2 4" xfId="258"/>
    <cellStyle name="Currency 5 2 4 10" xfId="8083"/>
    <cellStyle name="Currency 5 2 4 10 2" xfId="17965"/>
    <cellStyle name="Currency 5 2 4 10 3" xfId="27885"/>
    <cellStyle name="Currency 5 2 4 10 4" xfId="48925"/>
    <cellStyle name="Currency 5 2 4 11" xfId="10561"/>
    <cellStyle name="Currency 5 2 4 11 2" xfId="41521"/>
    <cellStyle name="Currency 5 2 4 12" xfId="20481"/>
    <cellStyle name="Currency 5 2 4 13" xfId="30323"/>
    <cellStyle name="Currency 5 2 4 14" xfId="35789"/>
    <cellStyle name="Currency 5 2 4 2" xfId="1027"/>
    <cellStyle name="Currency 5 2 4 2 2" xfId="3380"/>
    <cellStyle name="Currency 5 2 4 2 2 2" xfId="13262"/>
    <cellStyle name="Currency 5 2 4 2 2 2 2" xfId="44222"/>
    <cellStyle name="Currency 5 2 4 2 2 3" xfId="23182"/>
    <cellStyle name="Currency 5 2 4 2 2 4" xfId="31599"/>
    <cellStyle name="Currency 5 2 4 2 2 5" xfId="37065"/>
    <cellStyle name="Currency 5 2 4 2 3" xfId="6256"/>
    <cellStyle name="Currency 5 2 4 2 3 2" xfId="16138"/>
    <cellStyle name="Currency 5 2 4 2 3 2 2" xfId="47098"/>
    <cellStyle name="Currency 5 2 4 2 3 3" xfId="26058"/>
    <cellStyle name="Currency 5 2 4 2 3 4" xfId="32599"/>
    <cellStyle name="Currency 5 2 4 2 3 5" xfId="38065"/>
    <cellStyle name="Currency 5 2 4 2 4" xfId="8726"/>
    <cellStyle name="Currency 5 2 4 2 4 2" xfId="18608"/>
    <cellStyle name="Currency 5 2 4 2 4 2 2" xfId="49568"/>
    <cellStyle name="Currency 5 2 4 2 4 3" xfId="28528"/>
    <cellStyle name="Currency 5 2 4 2 4 4" xfId="34005"/>
    <cellStyle name="Currency 5 2 4 2 4 5" xfId="39470"/>
    <cellStyle name="Currency 5 2 4 2 5" xfId="11204"/>
    <cellStyle name="Currency 5 2 4 2 5 2" xfId="42164"/>
    <cellStyle name="Currency 5 2 4 2 6" xfId="21124"/>
    <cellStyle name="Currency 5 2 4 2 7" xfId="30597"/>
    <cellStyle name="Currency 5 2 4 2 8" xfId="36063"/>
    <cellStyle name="Currency 5 2 4 3" xfId="1028"/>
    <cellStyle name="Currency 5 2 4 3 2" xfId="3617"/>
    <cellStyle name="Currency 5 2 4 3 2 2" xfId="13499"/>
    <cellStyle name="Currency 5 2 4 3 2 2 2" xfId="44459"/>
    <cellStyle name="Currency 5 2 4 3 2 3" xfId="23419"/>
    <cellStyle name="Currency 5 2 4 3 2 4" xfId="31836"/>
    <cellStyle name="Currency 5 2 4 3 2 5" xfId="37302"/>
    <cellStyle name="Currency 5 2 4 3 3" xfId="6257"/>
    <cellStyle name="Currency 5 2 4 3 3 2" xfId="16139"/>
    <cellStyle name="Currency 5 2 4 3 3 2 2" xfId="47099"/>
    <cellStyle name="Currency 5 2 4 3 3 3" xfId="26059"/>
    <cellStyle name="Currency 5 2 4 3 3 4" xfId="32836"/>
    <cellStyle name="Currency 5 2 4 3 3 5" xfId="38302"/>
    <cellStyle name="Currency 5 2 4 3 4" xfId="8727"/>
    <cellStyle name="Currency 5 2 4 3 4 2" xfId="18609"/>
    <cellStyle name="Currency 5 2 4 3 4 2 2" xfId="49569"/>
    <cellStyle name="Currency 5 2 4 3 4 3" xfId="28529"/>
    <cellStyle name="Currency 5 2 4 3 4 4" xfId="34006"/>
    <cellStyle name="Currency 5 2 4 3 4 5" xfId="39471"/>
    <cellStyle name="Currency 5 2 4 3 5" xfId="11205"/>
    <cellStyle name="Currency 5 2 4 3 5 2" xfId="42165"/>
    <cellStyle name="Currency 5 2 4 3 6" xfId="21125"/>
    <cellStyle name="Currency 5 2 4 3 7" xfId="30834"/>
    <cellStyle name="Currency 5 2 4 3 8" xfId="36300"/>
    <cellStyle name="Currency 5 2 4 4" xfId="1029"/>
    <cellStyle name="Currency 5 2 4 4 2" xfId="3859"/>
    <cellStyle name="Currency 5 2 4 4 2 2" xfId="13741"/>
    <cellStyle name="Currency 5 2 4 4 2 2 2" xfId="44701"/>
    <cellStyle name="Currency 5 2 4 4 2 3" xfId="23661"/>
    <cellStyle name="Currency 5 2 4 4 2 4" xfId="32078"/>
    <cellStyle name="Currency 5 2 4 4 2 5" xfId="37544"/>
    <cellStyle name="Currency 5 2 4 4 3" xfId="6258"/>
    <cellStyle name="Currency 5 2 4 4 3 2" xfId="16140"/>
    <cellStyle name="Currency 5 2 4 4 3 2 2" xfId="47100"/>
    <cellStyle name="Currency 5 2 4 4 3 3" xfId="26060"/>
    <cellStyle name="Currency 5 2 4 4 3 4" xfId="33078"/>
    <cellStyle name="Currency 5 2 4 4 3 5" xfId="38544"/>
    <cellStyle name="Currency 5 2 4 4 4" xfId="8728"/>
    <cellStyle name="Currency 5 2 4 4 4 2" xfId="18610"/>
    <cellStyle name="Currency 5 2 4 4 4 2 2" xfId="49570"/>
    <cellStyle name="Currency 5 2 4 4 4 3" xfId="28530"/>
    <cellStyle name="Currency 5 2 4 4 4 4" xfId="34007"/>
    <cellStyle name="Currency 5 2 4 4 4 5" xfId="39472"/>
    <cellStyle name="Currency 5 2 4 4 5" xfId="11206"/>
    <cellStyle name="Currency 5 2 4 4 5 2" xfId="42166"/>
    <cellStyle name="Currency 5 2 4 4 6" xfId="21126"/>
    <cellStyle name="Currency 5 2 4 4 7" xfId="31076"/>
    <cellStyle name="Currency 5 2 4 4 8" xfId="36542"/>
    <cellStyle name="Currency 5 2 4 5" xfId="1527"/>
    <cellStyle name="Currency 5 2 4 5 2" xfId="4290"/>
    <cellStyle name="Currency 5 2 4 5 2 2" xfId="14172"/>
    <cellStyle name="Currency 5 2 4 5 2 2 2" xfId="45132"/>
    <cellStyle name="Currency 5 2 4 5 2 3" xfId="24092"/>
    <cellStyle name="Currency 5 2 4 5 2 4" xfId="34505"/>
    <cellStyle name="Currency 5 2 4 5 2 5" xfId="39970"/>
    <cellStyle name="Currency 5 2 4 5 3" xfId="6756"/>
    <cellStyle name="Currency 5 2 4 5 3 2" xfId="16638"/>
    <cellStyle name="Currency 5 2 4 5 3 3" xfId="26558"/>
    <cellStyle name="Currency 5 2 4 5 3 4" xfId="47598"/>
    <cellStyle name="Currency 5 2 4 5 4" xfId="9226"/>
    <cellStyle name="Currency 5 2 4 5 4 2" xfId="19108"/>
    <cellStyle name="Currency 5 2 4 5 4 3" xfId="29028"/>
    <cellStyle name="Currency 5 2 4 5 4 4" xfId="50068"/>
    <cellStyle name="Currency 5 2 4 5 5" xfId="11704"/>
    <cellStyle name="Currency 5 2 4 5 5 2" xfId="42664"/>
    <cellStyle name="Currency 5 2 4 5 6" xfId="21624"/>
    <cellStyle name="Currency 5 2 4 5 7" xfId="31325"/>
    <cellStyle name="Currency 5 2 4 5 8" xfId="36791"/>
    <cellStyle name="Currency 5 2 4 6" xfId="2038"/>
    <cellStyle name="Currency 5 2 4 6 2" xfId="4801"/>
    <cellStyle name="Currency 5 2 4 6 2 2" xfId="14683"/>
    <cellStyle name="Currency 5 2 4 6 2 2 2" xfId="45643"/>
    <cellStyle name="Currency 5 2 4 6 2 3" xfId="24603"/>
    <cellStyle name="Currency 5 2 4 6 2 4" xfId="35016"/>
    <cellStyle name="Currency 5 2 4 6 2 5" xfId="40481"/>
    <cellStyle name="Currency 5 2 4 6 3" xfId="7267"/>
    <cellStyle name="Currency 5 2 4 6 3 2" xfId="17149"/>
    <cellStyle name="Currency 5 2 4 6 3 3" xfId="27069"/>
    <cellStyle name="Currency 5 2 4 6 3 4" xfId="48109"/>
    <cellStyle name="Currency 5 2 4 6 4" xfId="9737"/>
    <cellStyle name="Currency 5 2 4 6 4 2" xfId="19619"/>
    <cellStyle name="Currency 5 2 4 6 4 3" xfId="29539"/>
    <cellStyle name="Currency 5 2 4 6 4 4" xfId="50579"/>
    <cellStyle name="Currency 5 2 4 6 5" xfId="12215"/>
    <cellStyle name="Currency 5 2 4 6 5 2" xfId="43175"/>
    <cellStyle name="Currency 5 2 4 6 6" xfId="22135"/>
    <cellStyle name="Currency 5 2 4 6 7" xfId="32325"/>
    <cellStyle name="Currency 5 2 4 6 8" xfId="37791"/>
    <cellStyle name="Currency 5 2 4 7" xfId="2595"/>
    <cellStyle name="Currency 5 2 4 7 2" xfId="5063"/>
    <cellStyle name="Currency 5 2 4 7 2 2" xfId="14945"/>
    <cellStyle name="Currency 5 2 4 7 2 3" xfId="24865"/>
    <cellStyle name="Currency 5 2 4 7 2 4" xfId="45905"/>
    <cellStyle name="Currency 5 2 4 7 3" xfId="7529"/>
    <cellStyle name="Currency 5 2 4 7 3 2" xfId="17411"/>
    <cellStyle name="Currency 5 2 4 7 3 3" xfId="27331"/>
    <cellStyle name="Currency 5 2 4 7 3 4" xfId="48371"/>
    <cellStyle name="Currency 5 2 4 7 4" xfId="9999"/>
    <cellStyle name="Currency 5 2 4 7 4 2" xfId="19881"/>
    <cellStyle name="Currency 5 2 4 7 4 3" xfId="29801"/>
    <cellStyle name="Currency 5 2 4 7 4 4" xfId="50841"/>
    <cellStyle name="Currency 5 2 4 7 5" xfId="12477"/>
    <cellStyle name="Currency 5 2 4 7 5 2" xfId="43437"/>
    <cellStyle name="Currency 5 2 4 7 6" xfId="22397"/>
    <cellStyle name="Currency 5 2 4 7 7" xfId="35279"/>
    <cellStyle name="Currency 5 2 4 7 8" xfId="40743"/>
    <cellStyle name="Currency 5 2 4 8" xfId="3106"/>
    <cellStyle name="Currency 5 2 4 8 2" xfId="12988"/>
    <cellStyle name="Currency 5 2 4 8 2 2" xfId="43948"/>
    <cellStyle name="Currency 5 2 4 8 3" xfId="22908"/>
    <cellStyle name="Currency 5 2 4 8 4" xfId="33361"/>
    <cellStyle name="Currency 5 2 4 8 5" xfId="38827"/>
    <cellStyle name="Currency 5 2 4 9" xfId="5613"/>
    <cellStyle name="Currency 5 2 4 9 2" xfId="15495"/>
    <cellStyle name="Currency 5 2 4 9 3" xfId="25415"/>
    <cellStyle name="Currency 5 2 4 9 4" xfId="46455"/>
    <cellStyle name="Currency 5 2 5" xfId="295"/>
    <cellStyle name="Currency 5 2 5 10" xfId="8120"/>
    <cellStyle name="Currency 5 2 5 10 2" xfId="18002"/>
    <cellStyle name="Currency 5 2 5 10 3" xfId="27922"/>
    <cellStyle name="Currency 5 2 5 10 4" xfId="48962"/>
    <cellStyle name="Currency 5 2 5 11" xfId="10598"/>
    <cellStyle name="Currency 5 2 5 11 2" xfId="41558"/>
    <cellStyle name="Currency 5 2 5 12" xfId="20518"/>
    <cellStyle name="Currency 5 2 5 13" xfId="30360"/>
    <cellStyle name="Currency 5 2 5 14" xfId="35826"/>
    <cellStyle name="Currency 5 2 5 2" xfId="1030"/>
    <cellStyle name="Currency 5 2 5 2 2" xfId="3417"/>
    <cellStyle name="Currency 5 2 5 2 2 2" xfId="13299"/>
    <cellStyle name="Currency 5 2 5 2 2 2 2" xfId="44259"/>
    <cellStyle name="Currency 5 2 5 2 2 3" xfId="23219"/>
    <cellStyle name="Currency 5 2 5 2 2 4" xfId="31636"/>
    <cellStyle name="Currency 5 2 5 2 2 5" xfId="37102"/>
    <cellStyle name="Currency 5 2 5 2 3" xfId="6259"/>
    <cellStyle name="Currency 5 2 5 2 3 2" xfId="16141"/>
    <cellStyle name="Currency 5 2 5 2 3 2 2" xfId="47101"/>
    <cellStyle name="Currency 5 2 5 2 3 3" xfId="26061"/>
    <cellStyle name="Currency 5 2 5 2 3 4" xfId="32636"/>
    <cellStyle name="Currency 5 2 5 2 3 5" xfId="38102"/>
    <cellStyle name="Currency 5 2 5 2 4" xfId="8729"/>
    <cellStyle name="Currency 5 2 5 2 4 2" xfId="18611"/>
    <cellStyle name="Currency 5 2 5 2 4 2 2" xfId="49571"/>
    <cellStyle name="Currency 5 2 5 2 4 3" xfId="28531"/>
    <cellStyle name="Currency 5 2 5 2 4 4" xfId="34008"/>
    <cellStyle name="Currency 5 2 5 2 4 5" xfId="39473"/>
    <cellStyle name="Currency 5 2 5 2 5" xfId="11207"/>
    <cellStyle name="Currency 5 2 5 2 5 2" xfId="42167"/>
    <cellStyle name="Currency 5 2 5 2 6" xfId="21127"/>
    <cellStyle name="Currency 5 2 5 2 7" xfId="30634"/>
    <cellStyle name="Currency 5 2 5 2 8" xfId="36100"/>
    <cellStyle name="Currency 5 2 5 3" xfId="1031"/>
    <cellStyle name="Currency 5 2 5 3 2" xfId="3654"/>
    <cellStyle name="Currency 5 2 5 3 2 2" xfId="13536"/>
    <cellStyle name="Currency 5 2 5 3 2 2 2" xfId="44496"/>
    <cellStyle name="Currency 5 2 5 3 2 3" xfId="23456"/>
    <cellStyle name="Currency 5 2 5 3 2 4" xfId="31873"/>
    <cellStyle name="Currency 5 2 5 3 2 5" xfId="37339"/>
    <cellStyle name="Currency 5 2 5 3 3" xfId="6260"/>
    <cellStyle name="Currency 5 2 5 3 3 2" xfId="16142"/>
    <cellStyle name="Currency 5 2 5 3 3 2 2" xfId="47102"/>
    <cellStyle name="Currency 5 2 5 3 3 3" xfId="26062"/>
    <cellStyle name="Currency 5 2 5 3 3 4" xfId="32873"/>
    <cellStyle name="Currency 5 2 5 3 3 5" xfId="38339"/>
    <cellStyle name="Currency 5 2 5 3 4" xfId="8730"/>
    <cellStyle name="Currency 5 2 5 3 4 2" xfId="18612"/>
    <cellStyle name="Currency 5 2 5 3 4 2 2" xfId="49572"/>
    <cellStyle name="Currency 5 2 5 3 4 3" xfId="28532"/>
    <cellStyle name="Currency 5 2 5 3 4 4" xfId="34009"/>
    <cellStyle name="Currency 5 2 5 3 4 5" xfId="39474"/>
    <cellStyle name="Currency 5 2 5 3 5" xfId="11208"/>
    <cellStyle name="Currency 5 2 5 3 5 2" xfId="42168"/>
    <cellStyle name="Currency 5 2 5 3 6" xfId="21128"/>
    <cellStyle name="Currency 5 2 5 3 7" xfId="30871"/>
    <cellStyle name="Currency 5 2 5 3 8" xfId="36337"/>
    <cellStyle name="Currency 5 2 5 4" xfId="1032"/>
    <cellStyle name="Currency 5 2 5 4 2" xfId="3896"/>
    <cellStyle name="Currency 5 2 5 4 2 2" xfId="13778"/>
    <cellStyle name="Currency 5 2 5 4 2 2 2" xfId="44738"/>
    <cellStyle name="Currency 5 2 5 4 2 3" xfId="23698"/>
    <cellStyle name="Currency 5 2 5 4 2 4" xfId="32115"/>
    <cellStyle name="Currency 5 2 5 4 2 5" xfId="37581"/>
    <cellStyle name="Currency 5 2 5 4 3" xfId="6261"/>
    <cellStyle name="Currency 5 2 5 4 3 2" xfId="16143"/>
    <cellStyle name="Currency 5 2 5 4 3 2 2" xfId="47103"/>
    <cellStyle name="Currency 5 2 5 4 3 3" xfId="26063"/>
    <cellStyle name="Currency 5 2 5 4 3 4" xfId="33115"/>
    <cellStyle name="Currency 5 2 5 4 3 5" xfId="38581"/>
    <cellStyle name="Currency 5 2 5 4 4" xfId="8731"/>
    <cellStyle name="Currency 5 2 5 4 4 2" xfId="18613"/>
    <cellStyle name="Currency 5 2 5 4 4 2 2" xfId="49573"/>
    <cellStyle name="Currency 5 2 5 4 4 3" xfId="28533"/>
    <cellStyle name="Currency 5 2 5 4 4 4" xfId="34010"/>
    <cellStyle name="Currency 5 2 5 4 4 5" xfId="39475"/>
    <cellStyle name="Currency 5 2 5 4 5" xfId="11209"/>
    <cellStyle name="Currency 5 2 5 4 5 2" xfId="42169"/>
    <cellStyle name="Currency 5 2 5 4 6" xfId="21129"/>
    <cellStyle name="Currency 5 2 5 4 7" xfId="31113"/>
    <cellStyle name="Currency 5 2 5 4 8" xfId="36579"/>
    <cellStyle name="Currency 5 2 5 5" xfId="1564"/>
    <cellStyle name="Currency 5 2 5 5 2" xfId="4327"/>
    <cellStyle name="Currency 5 2 5 5 2 2" xfId="14209"/>
    <cellStyle name="Currency 5 2 5 5 2 2 2" xfId="45169"/>
    <cellStyle name="Currency 5 2 5 5 2 3" xfId="24129"/>
    <cellStyle name="Currency 5 2 5 5 2 4" xfId="34542"/>
    <cellStyle name="Currency 5 2 5 5 2 5" xfId="40007"/>
    <cellStyle name="Currency 5 2 5 5 3" xfId="6793"/>
    <cellStyle name="Currency 5 2 5 5 3 2" xfId="16675"/>
    <cellStyle name="Currency 5 2 5 5 3 3" xfId="26595"/>
    <cellStyle name="Currency 5 2 5 5 3 4" xfId="47635"/>
    <cellStyle name="Currency 5 2 5 5 4" xfId="9263"/>
    <cellStyle name="Currency 5 2 5 5 4 2" xfId="19145"/>
    <cellStyle name="Currency 5 2 5 5 4 3" xfId="29065"/>
    <cellStyle name="Currency 5 2 5 5 4 4" xfId="50105"/>
    <cellStyle name="Currency 5 2 5 5 5" xfId="11741"/>
    <cellStyle name="Currency 5 2 5 5 5 2" xfId="42701"/>
    <cellStyle name="Currency 5 2 5 5 6" xfId="21661"/>
    <cellStyle name="Currency 5 2 5 5 7" xfId="31362"/>
    <cellStyle name="Currency 5 2 5 5 8" xfId="36828"/>
    <cellStyle name="Currency 5 2 5 6" xfId="2247"/>
    <cellStyle name="Currency 5 2 5 6 2" xfId="4852"/>
    <cellStyle name="Currency 5 2 5 6 2 2" xfId="14734"/>
    <cellStyle name="Currency 5 2 5 6 2 2 2" xfId="45694"/>
    <cellStyle name="Currency 5 2 5 6 2 3" xfId="24654"/>
    <cellStyle name="Currency 5 2 5 6 2 4" xfId="35068"/>
    <cellStyle name="Currency 5 2 5 6 2 5" xfId="40532"/>
    <cellStyle name="Currency 5 2 5 6 3" xfId="7318"/>
    <cellStyle name="Currency 5 2 5 6 3 2" xfId="17200"/>
    <cellStyle name="Currency 5 2 5 6 3 3" xfId="27120"/>
    <cellStyle name="Currency 5 2 5 6 3 4" xfId="48160"/>
    <cellStyle name="Currency 5 2 5 6 4" xfId="9788"/>
    <cellStyle name="Currency 5 2 5 6 4 2" xfId="19670"/>
    <cellStyle name="Currency 5 2 5 6 4 3" xfId="29590"/>
    <cellStyle name="Currency 5 2 5 6 4 4" xfId="50630"/>
    <cellStyle name="Currency 5 2 5 6 5" xfId="12266"/>
    <cellStyle name="Currency 5 2 5 6 5 2" xfId="43226"/>
    <cellStyle name="Currency 5 2 5 6 6" xfId="22186"/>
    <cellStyle name="Currency 5 2 5 6 7" xfId="32362"/>
    <cellStyle name="Currency 5 2 5 6 8" xfId="37828"/>
    <cellStyle name="Currency 5 2 5 7" xfId="2632"/>
    <cellStyle name="Currency 5 2 5 7 2" xfId="5100"/>
    <cellStyle name="Currency 5 2 5 7 2 2" xfId="14982"/>
    <cellStyle name="Currency 5 2 5 7 2 3" xfId="24902"/>
    <cellStyle name="Currency 5 2 5 7 2 4" xfId="45942"/>
    <cellStyle name="Currency 5 2 5 7 3" xfId="7566"/>
    <cellStyle name="Currency 5 2 5 7 3 2" xfId="17448"/>
    <cellStyle name="Currency 5 2 5 7 3 3" xfId="27368"/>
    <cellStyle name="Currency 5 2 5 7 3 4" xfId="48408"/>
    <cellStyle name="Currency 5 2 5 7 4" xfId="10036"/>
    <cellStyle name="Currency 5 2 5 7 4 2" xfId="19918"/>
    <cellStyle name="Currency 5 2 5 7 4 3" xfId="29838"/>
    <cellStyle name="Currency 5 2 5 7 4 4" xfId="50878"/>
    <cellStyle name="Currency 5 2 5 7 5" xfId="12514"/>
    <cellStyle name="Currency 5 2 5 7 5 2" xfId="43474"/>
    <cellStyle name="Currency 5 2 5 7 6" xfId="22434"/>
    <cellStyle name="Currency 5 2 5 7 7" xfId="35316"/>
    <cellStyle name="Currency 5 2 5 7 8" xfId="40780"/>
    <cellStyle name="Currency 5 2 5 8" xfId="3143"/>
    <cellStyle name="Currency 5 2 5 8 2" xfId="13025"/>
    <cellStyle name="Currency 5 2 5 8 2 2" xfId="43985"/>
    <cellStyle name="Currency 5 2 5 8 3" xfId="22945"/>
    <cellStyle name="Currency 5 2 5 8 4" xfId="33398"/>
    <cellStyle name="Currency 5 2 5 8 5" xfId="38864"/>
    <cellStyle name="Currency 5 2 5 9" xfId="5650"/>
    <cellStyle name="Currency 5 2 5 9 2" xfId="15532"/>
    <cellStyle name="Currency 5 2 5 9 3" xfId="25452"/>
    <cellStyle name="Currency 5 2 5 9 4" xfId="46492"/>
    <cellStyle name="Currency 5 2 6" xfId="335"/>
    <cellStyle name="Currency 5 2 6 10" xfId="10638"/>
    <cellStyle name="Currency 5 2 6 10 2" xfId="41598"/>
    <cellStyle name="Currency 5 2 6 11" xfId="20558"/>
    <cellStyle name="Currency 5 2 6 12" xfId="30400"/>
    <cellStyle name="Currency 5 2 6 13" xfId="35866"/>
    <cellStyle name="Currency 5 2 6 2" xfId="1033"/>
    <cellStyle name="Currency 5 2 6 2 2" xfId="3457"/>
    <cellStyle name="Currency 5 2 6 2 2 2" xfId="13339"/>
    <cellStyle name="Currency 5 2 6 2 2 2 2" xfId="44299"/>
    <cellStyle name="Currency 5 2 6 2 2 3" xfId="23259"/>
    <cellStyle name="Currency 5 2 6 2 2 4" xfId="31676"/>
    <cellStyle name="Currency 5 2 6 2 2 5" xfId="37142"/>
    <cellStyle name="Currency 5 2 6 2 3" xfId="6262"/>
    <cellStyle name="Currency 5 2 6 2 3 2" xfId="16144"/>
    <cellStyle name="Currency 5 2 6 2 3 2 2" xfId="47104"/>
    <cellStyle name="Currency 5 2 6 2 3 3" xfId="26064"/>
    <cellStyle name="Currency 5 2 6 2 3 4" xfId="32676"/>
    <cellStyle name="Currency 5 2 6 2 3 5" xfId="38142"/>
    <cellStyle name="Currency 5 2 6 2 4" xfId="8732"/>
    <cellStyle name="Currency 5 2 6 2 4 2" xfId="18614"/>
    <cellStyle name="Currency 5 2 6 2 4 2 2" xfId="49574"/>
    <cellStyle name="Currency 5 2 6 2 4 3" xfId="28534"/>
    <cellStyle name="Currency 5 2 6 2 4 4" xfId="34011"/>
    <cellStyle name="Currency 5 2 6 2 4 5" xfId="39476"/>
    <cellStyle name="Currency 5 2 6 2 5" xfId="11210"/>
    <cellStyle name="Currency 5 2 6 2 5 2" xfId="42170"/>
    <cellStyle name="Currency 5 2 6 2 6" xfId="21130"/>
    <cellStyle name="Currency 5 2 6 2 7" xfId="30674"/>
    <cellStyle name="Currency 5 2 6 2 8" xfId="36140"/>
    <cellStyle name="Currency 5 2 6 3" xfId="1034"/>
    <cellStyle name="Currency 5 2 6 3 2" xfId="3694"/>
    <cellStyle name="Currency 5 2 6 3 2 2" xfId="13576"/>
    <cellStyle name="Currency 5 2 6 3 2 2 2" xfId="44536"/>
    <cellStyle name="Currency 5 2 6 3 2 3" xfId="23496"/>
    <cellStyle name="Currency 5 2 6 3 2 4" xfId="31913"/>
    <cellStyle name="Currency 5 2 6 3 2 5" xfId="37379"/>
    <cellStyle name="Currency 5 2 6 3 3" xfId="6263"/>
    <cellStyle name="Currency 5 2 6 3 3 2" xfId="16145"/>
    <cellStyle name="Currency 5 2 6 3 3 2 2" xfId="47105"/>
    <cellStyle name="Currency 5 2 6 3 3 3" xfId="26065"/>
    <cellStyle name="Currency 5 2 6 3 3 4" xfId="32913"/>
    <cellStyle name="Currency 5 2 6 3 3 5" xfId="38379"/>
    <cellStyle name="Currency 5 2 6 3 4" xfId="8733"/>
    <cellStyle name="Currency 5 2 6 3 4 2" xfId="18615"/>
    <cellStyle name="Currency 5 2 6 3 4 2 2" xfId="49575"/>
    <cellStyle name="Currency 5 2 6 3 4 3" xfId="28535"/>
    <cellStyle name="Currency 5 2 6 3 4 4" xfId="34012"/>
    <cellStyle name="Currency 5 2 6 3 4 5" xfId="39477"/>
    <cellStyle name="Currency 5 2 6 3 5" xfId="11211"/>
    <cellStyle name="Currency 5 2 6 3 5 2" xfId="42171"/>
    <cellStyle name="Currency 5 2 6 3 6" xfId="21131"/>
    <cellStyle name="Currency 5 2 6 3 7" xfId="30911"/>
    <cellStyle name="Currency 5 2 6 3 8" xfId="36377"/>
    <cellStyle name="Currency 5 2 6 4" xfId="1035"/>
    <cellStyle name="Currency 5 2 6 4 2" xfId="3936"/>
    <cellStyle name="Currency 5 2 6 4 2 2" xfId="13818"/>
    <cellStyle name="Currency 5 2 6 4 2 2 2" xfId="44778"/>
    <cellStyle name="Currency 5 2 6 4 2 3" xfId="23738"/>
    <cellStyle name="Currency 5 2 6 4 2 4" xfId="32155"/>
    <cellStyle name="Currency 5 2 6 4 2 5" xfId="37621"/>
    <cellStyle name="Currency 5 2 6 4 3" xfId="6264"/>
    <cellStyle name="Currency 5 2 6 4 3 2" xfId="16146"/>
    <cellStyle name="Currency 5 2 6 4 3 2 2" xfId="47106"/>
    <cellStyle name="Currency 5 2 6 4 3 3" xfId="26066"/>
    <cellStyle name="Currency 5 2 6 4 3 4" xfId="33155"/>
    <cellStyle name="Currency 5 2 6 4 3 5" xfId="38621"/>
    <cellStyle name="Currency 5 2 6 4 4" xfId="8734"/>
    <cellStyle name="Currency 5 2 6 4 4 2" xfId="18616"/>
    <cellStyle name="Currency 5 2 6 4 4 2 2" xfId="49576"/>
    <cellStyle name="Currency 5 2 6 4 4 3" xfId="28536"/>
    <cellStyle name="Currency 5 2 6 4 4 4" xfId="34013"/>
    <cellStyle name="Currency 5 2 6 4 4 5" xfId="39478"/>
    <cellStyle name="Currency 5 2 6 4 5" xfId="11212"/>
    <cellStyle name="Currency 5 2 6 4 5 2" xfId="42172"/>
    <cellStyle name="Currency 5 2 6 4 6" xfId="21132"/>
    <cellStyle name="Currency 5 2 6 4 7" xfId="31153"/>
    <cellStyle name="Currency 5 2 6 4 8" xfId="36619"/>
    <cellStyle name="Currency 5 2 6 5" xfId="1604"/>
    <cellStyle name="Currency 5 2 6 5 2" xfId="4367"/>
    <cellStyle name="Currency 5 2 6 5 2 2" xfId="14249"/>
    <cellStyle name="Currency 5 2 6 5 2 2 2" xfId="45209"/>
    <cellStyle name="Currency 5 2 6 5 2 3" xfId="24169"/>
    <cellStyle name="Currency 5 2 6 5 2 4" xfId="34582"/>
    <cellStyle name="Currency 5 2 6 5 2 5" xfId="40047"/>
    <cellStyle name="Currency 5 2 6 5 3" xfId="6833"/>
    <cellStyle name="Currency 5 2 6 5 3 2" xfId="16715"/>
    <cellStyle name="Currency 5 2 6 5 3 3" xfId="26635"/>
    <cellStyle name="Currency 5 2 6 5 3 4" xfId="47675"/>
    <cellStyle name="Currency 5 2 6 5 4" xfId="9303"/>
    <cellStyle name="Currency 5 2 6 5 4 2" xfId="19185"/>
    <cellStyle name="Currency 5 2 6 5 4 3" xfId="29105"/>
    <cellStyle name="Currency 5 2 6 5 4 4" xfId="50145"/>
    <cellStyle name="Currency 5 2 6 5 5" xfId="11781"/>
    <cellStyle name="Currency 5 2 6 5 5 2" xfId="42741"/>
    <cellStyle name="Currency 5 2 6 5 6" xfId="21701"/>
    <cellStyle name="Currency 5 2 6 5 7" xfId="31402"/>
    <cellStyle name="Currency 5 2 6 5 8" xfId="36868"/>
    <cellStyle name="Currency 5 2 6 6" xfId="2672"/>
    <cellStyle name="Currency 5 2 6 6 2" xfId="5140"/>
    <cellStyle name="Currency 5 2 6 6 2 2" xfId="15022"/>
    <cellStyle name="Currency 5 2 6 6 2 2 2" xfId="45982"/>
    <cellStyle name="Currency 5 2 6 6 2 3" xfId="24942"/>
    <cellStyle name="Currency 5 2 6 6 2 4" xfId="35356"/>
    <cellStyle name="Currency 5 2 6 6 2 5" xfId="40820"/>
    <cellStyle name="Currency 5 2 6 6 3" xfId="7606"/>
    <cellStyle name="Currency 5 2 6 6 3 2" xfId="17488"/>
    <cellStyle name="Currency 5 2 6 6 3 3" xfId="27408"/>
    <cellStyle name="Currency 5 2 6 6 3 4" xfId="48448"/>
    <cellStyle name="Currency 5 2 6 6 4" xfId="10076"/>
    <cellStyle name="Currency 5 2 6 6 4 2" xfId="19958"/>
    <cellStyle name="Currency 5 2 6 6 4 3" xfId="29878"/>
    <cellStyle name="Currency 5 2 6 6 4 4" xfId="50918"/>
    <cellStyle name="Currency 5 2 6 6 5" xfId="12554"/>
    <cellStyle name="Currency 5 2 6 6 5 2" xfId="43514"/>
    <cellStyle name="Currency 5 2 6 6 6" xfId="22474"/>
    <cellStyle name="Currency 5 2 6 6 7" xfId="32402"/>
    <cellStyle name="Currency 5 2 6 6 8" xfId="37868"/>
    <cellStyle name="Currency 5 2 6 7" xfId="3183"/>
    <cellStyle name="Currency 5 2 6 7 2" xfId="13065"/>
    <cellStyle name="Currency 5 2 6 7 2 2" xfId="44025"/>
    <cellStyle name="Currency 5 2 6 7 3" xfId="22985"/>
    <cellStyle name="Currency 5 2 6 7 4" xfId="33438"/>
    <cellStyle name="Currency 5 2 6 7 5" xfId="38904"/>
    <cellStyle name="Currency 5 2 6 8" xfId="5690"/>
    <cellStyle name="Currency 5 2 6 8 2" xfId="15572"/>
    <cellStyle name="Currency 5 2 6 8 3" xfId="25492"/>
    <cellStyle name="Currency 5 2 6 8 4" xfId="46532"/>
    <cellStyle name="Currency 5 2 6 9" xfId="8160"/>
    <cellStyle name="Currency 5 2 6 9 2" xfId="18042"/>
    <cellStyle name="Currency 5 2 6 9 3" xfId="27962"/>
    <cellStyle name="Currency 5 2 6 9 4" xfId="49002"/>
    <cellStyle name="Currency 5 2 7" xfId="129"/>
    <cellStyle name="Currency 5 2 7 10" xfId="35903"/>
    <cellStyle name="Currency 5 2 7 2" xfId="1410"/>
    <cellStyle name="Currency 5 2 7 2 2" xfId="4173"/>
    <cellStyle name="Currency 5 2 7 2 2 2" xfId="14055"/>
    <cellStyle name="Currency 5 2 7 2 2 2 2" xfId="45015"/>
    <cellStyle name="Currency 5 2 7 2 2 3" xfId="23975"/>
    <cellStyle name="Currency 5 2 7 2 2 4" xfId="34388"/>
    <cellStyle name="Currency 5 2 7 2 2 5" xfId="39853"/>
    <cellStyle name="Currency 5 2 7 2 3" xfId="6639"/>
    <cellStyle name="Currency 5 2 7 2 3 2" xfId="16521"/>
    <cellStyle name="Currency 5 2 7 2 3 3" xfId="26441"/>
    <cellStyle name="Currency 5 2 7 2 3 4" xfId="47481"/>
    <cellStyle name="Currency 5 2 7 2 4" xfId="9109"/>
    <cellStyle name="Currency 5 2 7 2 4 2" xfId="18991"/>
    <cellStyle name="Currency 5 2 7 2 4 3" xfId="28911"/>
    <cellStyle name="Currency 5 2 7 2 4 4" xfId="49951"/>
    <cellStyle name="Currency 5 2 7 2 5" xfId="11587"/>
    <cellStyle name="Currency 5 2 7 2 5 2" xfId="42547"/>
    <cellStyle name="Currency 5 2 7 2 6" xfId="21507"/>
    <cellStyle name="Currency 5 2 7 2 7" xfId="31439"/>
    <cellStyle name="Currency 5 2 7 2 8" xfId="36905"/>
    <cellStyle name="Currency 5 2 7 3" xfId="2478"/>
    <cellStyle name="Currency 5 2 7 3 2" xfId="4946"/>
    <cellStyle name="Currency 5 2 7 3 2 2" xfId="14828"/>
    <cellStyle name="Currency 5 2 7 3 2 2 2" xfId="45788"/>
    <cellStyle name="Currency 5 2 7 3 2 3" xfId="24748"/>
    <cellStyle name="Currency 5 2 7 3 2 4" xfId="35162"/>
    <cellStyle name="Currency 5 2 7 3 2 5" xfId="40626"/>
    <cellStyle name="Currency 5 2 7 3 3" xfId="7412"/>
    <cellStyle name="Currency 5 2 7 3 3 2" xfId="17294"/>
    <cellStyle name="Currency 5 2 7 3 3 3" xfId="27214"/>
    <cellStyle name="Currency 5 2 7 3 3 4" xfId="48254"/>
    <cellStyle name="Currency 5 2 7 3 4" xfId="9882"/>
    <cellStyle name="Currency 5 2 7 3 4 2" xfId="19764"/>
    <cellStyle name="Currency 5 2 7 3 4 3" xfId="29684"/>
    <cellStyle name="Currency 5 2 7 3 4 4" xfId="50724"/>
    <cellStyle name="Currency 5 2 7 3 5" xfId="12360"/>
    <cellStyle name="Currency 5 2 7 3 5 2" xfId="43320"/>
    <cellStyle name="Currency 5 2 7 3 6" xfId="22280"/>
    <cellStyle name="Currency 5 2 7 3 7" xfId="32439"/>
    <cellStyle name="Currency 5 2 7 3 8" xfId="37905"/>
    <cellStyle name="Currency 5 2 7 4" xfId="3220"/>
    <cellStyle name="Currency 5 2 7 4 2" xfId="13102"/>
    <cellStyle name="Currency 5 2 7 4 2 2" xfId="44062"/>
    <cellStyle name="Currency 5 2 7 4 3" xfId="23022"/>
    <cellStyle name="Currency 5 2 7 4 4" xfId="33244"/>
    <cellStyle name="Currency 5 2 7 4 5" xfId="38710"/>
    <cellStyle name="Currency 5 2 7 5" xfId="5496"/>
    <cellStyle name="Currency 5 2 7 5 2" xfId="15378"/>
    <cellStyle name="Currency 5 2 7 5 3" xfId="25298"/>
    <cellStyle name="Currency 5 2 7 5 4" xfId="46338"/>
    <cellStyle name="Currency 5 2 7 6" xfId="7966"/>
    <cellStyle name="Currency 5 2 7 6 2" xfId="17848"/>
    <cellStyle name="Currency 5 2 7 6 3" xfId="27768"/>
    <cellStyle name="Currency 5 2 7 6 4" xfId="48808"/>
    <cellStyle name="Currency 5 2 7 7" xfId="10444"/>
    <cellStyle name="Currency 5 2 7 7 2" xfId="41404"/>
    <cellStyle name="Currency 5 2 7 8" xfId="20364"/>
    <cellStyle name="Currency 5 2 7 9" xfId="30437"/>
    <cellStyle name="Currency 5 2 8" xfId="378"/>
    <cellStyle name="Currency 5 2 8 10" xfId="35946"/>
    <cellStyle name="Currency 5 2 8 2" xfId="1647"/>
    <cellStyle name="Currency 5 2 8 2 2" xfId="4410"/>
    <cellStyle name="Currency 5 2 8 2 2 2" xfId="14292"/>
    <cellStyle name="Currency 5 2 8 2 2 2 2" xfId="45252"/>
    <cellStyle name="Currency 5 2 8 2 2 3" xfId="24212"/>
    <cellStyle name="Currency 5 2 8 2 2 4" xfId="34625"/>
    <cellStyle name="Currency 5 2 8 2 2 5" xfId="40090"/>
    <cellStyle name="Currency 5 2 8 2 3" xfId="6876"/>
    <cellStyle name="Currency 5 2 8 2 3 2" xfId="16758"/>
    <cellStyle name="Currency 5 2 8 2 3 3" xfId="26678"/>
    <cellStyle name="Currency 5 2 8 2 3 4" xfId="47718"/>
    <cellStyle name="Currency 5 2 8 2 4" xfId="9346"/>
    <cellStyle name="Currency 5 2 8 2 4 2" xfId="19228"/>
    <cellStyle name="Currency 5 2 8 2 4 3" xfId="29148"/>
    <cellStyle name="Currency 5 2 8 2 4 4" xfId="50188"/>
    <cellStyle name="Currency 5 2 8 2 5" xfId="11824"/>
    <cellStyle name="Currency 5 2 8 2 5 2" xfId="42784"/>
    <cellStyle name="Currency 5 2 8 2 6" xfId="21744"/>
    <cellStyle name="Currency 5 2 8 2 7" xfId="31482"/>
    <cellStyle name="Currency 5 2 8 2 8" xfId="36948"/>
    <cellStyle name="Currency 5 2 8 3" xfId="2715"/>
    <cellStyle name="Currency 5 2 8 3 2" xfId="5183"/>
    <cellStyle name="Currency 5 2 8 3 2 2" xfId="15065"/>
    <cellStyle name="Currency 5 2 8 3 2 2 2" xfId="46025"/>
    <cellStyle name="Currency 5 2 8 3 2 3" xfId="24985"/>
    <cellStyle name="Currency 5 2 8 3 2 4" xfId="35399"/>
    <cellStyle name="Currency 5 2 8 3 2 5" xfId="40863"/>
    <cellStyle name="Currency 5 2 8 3 3" xfId="7649"/>
    <cellStyle name="Currency 5 2 8 3 3 2" xfId="17531"/>
    <cellStyle name="Currency 5 2 8 3 3 3" xfId="27451"/>
    <cellStyle name="Currency 5 2 8 3 3 4" xfId="48491"/>
    <cellStyle name="Currency 5 2 8 3 4" xfId="10119"/>
    <cellStyle name="Currency 5 2 8 3 4 2" xfId="20001"/>
    <cellStyle name="Currency 5 2 8 3 4 3" xfId="29921"/>
    <cellStyle name="Currency 5 2 8 3 4 4" xfId="50961"/>
    <cellStyle name="Currency 5 2 8 3 5" xfId="12597"/>
    <cellStyle name="Currency 5 2 8 3 5 2" xfId="43557"/>
    <cellStyle name="Currency 5 2 8 3 6" xfId="22517"/>
    <cellStyle name="Currency 5 2 8 3 7" xfId="32482"/>
    <cellStyle name="Currency 5 2 8 3 8" xfId="37948"/>
    <cellStyle name="Currency 5 2 8 4" xfId="3263"/>
    <cellStyle name="Currency 5 2 8 4 2" xfId="13145"/>
    <cellStyle name="Currency 5 2 8 4 2 2" xfId="44105"/>
    <cellStyle name="Currency 5 2 8 4 3" xfId="23065"/>
    <cellStyle name="Currency 5 2 8 4 4" xfId="33481"/>
    <cellStyle name="Currency 5 2 8 4 5" xfId="38947"/>
    <cellStyle name="Currency 5 2 8 5" xfId="5733"/>
    <cellStyle name="Currency 5 2 8 5 2" xfId="15615"/>
    <cellStyle name="Currency 5 2 8 5 3" xfId="25535"/>
    <cellStyle name="Currency 5 2 8 5 4" xfId="46575"/>
    <cellStyle name="Currency 5 2 8 6" xfId="8203"/>
    <cellStyle name="Currency 5 2 8 6 2" xfId="18085"/>
    <cellStyle name="Currency 5 2 8 6 3" xfId="28005"/>
    <cellStyle name="Currency 5 2 8 6 4" xfId="49045"/>
    <cellStyle name="Currency 5 2 8 7" xfId="10681"/>
    <cellStyle name="Currency 5 2 8 7 2" xfId="41641"/>
    <cellStyle name="Currency 5 2 8 8" xfId="20601"/>
    <cellStyle name="Currency 5 2 8 9" xfId="30480"/>
    <cellStyle name="Currency 5 2 9" xfId="415"/>
    <cellStyle name="Currency 5 2 9 10" xfId="36183"/>
    <cellStyle name="Currency 5 2 9 2" xfId="1684"/>
    <cellStyle name="Currency 5 2 9 2 2" xfId="4447"/>
    <cellStyle name="Currency 5 2 9 2 2 2" xfId="14329"/>
    <cellStyle name="Currency 5 2 9 2 2 2 2" xfId="45289"/>
    <cellStyle name="Currency 5 2 9 2 2 3" xfId="24249"/>
    <cellStyle name="Currency 5 2 9 2 2 4" xfId="34662"/>
    <cellStyle name="Currency 5 2 9 2 2 5" xfId="40127"/>
    <cellStyle name="Currency 5 2 9 2 3" xfId="6913"/>
    <cellStyle name="Currency 5 2 9 2 3 2" xfId="16795"/>
    <cellStyle name="Currency 5 2 9 2 3 3" xfId="26715"/>
    <cellStyle name="Currency 5 2 9 2 3 4" xfId="47755"/>
    <cellStyle name="Currency 5 2 9 2 4" xfId="9383"/>
    <cellStyle name="Currency 5 2 9 2 4 2" xfId="19265"/>
    <cellStyle name="Currency 5 2 9 2 4 3" xfId="29185"/>
    <cellStyle name="Currency 5 2 9 2 4 4" xfId="50225"/>
    <cellStyle name="Currency 5 2 9 2 5" xfId="11861"/>
    <cellStyle name="Currency 5 2 9 2 5 2" xfId="42821"/>
    <cellStyle name="Currency 5 2 9 2 6" xfId="21781"/>
    <cellStyle name="Currency 5 2 9 2 7" xfId="31719"/>
    <cellStyle name="Currency 5 2 9 2 8" xfId="37185"/>
    <cellStyle name="Currency 5 2 9 3" xfId="2752"/>
    <cellStyle name="Currency 5 2 9 3 2" xfId="5220"/>
    <cellStyle name="Currency 5 2 9 3 2 2" xfId="15102"/>
    <cellStyle name="Currency 5 2 9 3 2 2 2" xfId="46062"/>
    <cellStyle name="Currency 5 2 9 3 2 3" xfId="25022"/>
    <cellStyle name="Currency 5 2 9 3 2 4" xfId="35436"/>
    <cellStyle name="Currency 5 2 9 3 2 5" xfId="40900"/>
    <cellStyle name="Currency 5 2 9 3 3" xfId="7686"/>
    <cellStyle name="Currency 5 2 9 3 3 2" xfId="17568"/>
    <cellStyle name="Currency 5 2 9 3 3 3" xfId="27488"/>
    <cellStyle name="Currency 5 2 9 3 3 4" xfId="48528"/>
    <cellStyle name="Currency 5 2 9 3 4" xfId="10156"/>
    <cellStyle name="Currency 5 2 9 3 4 2" xfId="20038"/>
    <cellStyle name="Currency 5 2 9 3 4 3" xfId="29958"/>
    <cellStyle name="Currency 5 2 9 3 4 4" xfId="50998"/>
    <cellStyle name="Currency 5 2 9 3 5" xfId="12634"/>
    <cellStyle name="Currency 5 2 9 3 5 2" xfId="43594"/>
    <cellStyle name="Currency 5 2 9 3 6" xfId="22554"/>
    <cellStyle name="Currency 5 2 9 3 7" xfId="32719"/>
    <cellStyle name="Currency 5 2 9 3 8" xfId="38185"/>
    <cellStyle name="Currency 5 2 9 4" xfId="3500"/>
    <cellStyle name="Currency 5 2 9 4 2" xfId="13382"/>
    <cellStyle name="Currency 5 2 9 4 2 2" xfId="44342"/>
    <cellStyle name="Currency 5 2 9 4 3" xfId="23302"/>
    <cellStyle name="Currency 5 2 9 4 4" xfId="33518"/>
    <cellStyle name="Currency 5 2 9 4 5" xfId="38984"/>
    <cellStyle name="Currency 5 2 9 5" xfId="5770"/>
    <cellStyle name="Currency 5 2 9 5 2" xfId="15652"/>
    <cellStyle name="Currency 5 2 9 5 3" xfId="25572"/>
    <cellStyle name="Currency 5 2 9 5 4" xfId="46612"/>
    <cellStyle name="Currency 5 2 9 6" xfId="8240"/>
    <cellStyle name="Currency 5 2 9 6 2" xfId="18122"/>
    <cellStyle name="Currency 5 2 9 6 3" xfId="28042"/>
    <cellStyle name="Currency 5 2 9 6 4" xfId="49082"/>
    <cellStyle name="Currency 5 2 9 7" xfId="10718"/>
    <cellStyle name="Currency 5 2 9 7 2" xfId="41678"/>
    <cellStyle name="Currency 5 2 9 8" xfId="20638"/>
    <cellStyle name="Currency 5 2 9 9" xfId="30717"/>
    <cellStyle name="Currency 5 20" xfId="7912"/>
    <cellStyle name="Currency 5 20 2" xfId="17794"/>
    <cellStyle name="Currency 5 20 3" xfId="27714"/>
    <cellStyle name="Currency 5 20 4" xfId="48754"/>
    <cellStyle name="Currency 5 21" xfId="10390"/>
    <cellStyle name="Currency 5 21 2" xfId="41350"/>
    <cellStyle name="Currency 5 22" xfId="20310"/>
    <cellStyle name="Currency 5 23" xfId="30192"/>
    <cellStyle name="Currency 5 24" xfId="35658"/>
    <cellStyle name="Currency 5 3" xfId="169"/>
    <cellStyle name="Currency 5 3 10" xfId="7998"/>
    <cellStyle name="Currency 5 3 10 2" xfId="17880"/>
    <cellStyle name="Currency 5 3 10 3" xfId="27800"/>
    <cellStyle name="Currency 5 3 10 4" xfId="48840"/>
    <cellStyle name="Currency 5 3 11" xfId="10476"/>
    <cellStyle name="Currency 5 3 11 2" xfId="41436"/>
    <cellStyle name="Currency 5 3 12" xfId="20396"/>
    <cellStyle name="Currency 5 3 13" xfId="30238"/>
    <cellStyle name="Currency 5 3 14" xfId="35704"/>
    <cellStyle name="Currency 5 3 2" xfId="683"/>
    <cellStyle name="Currency 5 3 2 10" xfId="30512"/>
    <cellStyle name="Currency 5 3 2 11" xfId="35978"/>
    <cellStyle name="Currency 5 3 2 2" xfId="1826"/>
    <cellStyle name="Currency 5 3 2 2 2" xfId="4589"/>
    <cellStyle name="Currency 5 3 2 2 2 2" xfId="14471"/>
    <cellStyle name="Currency 5 3 2 2 2 2 2" xfId="45431"/>
    <cellStyle name="Currency 5 3 2 2 2 3" xfId="24391"/>
    <cellStyle name="Currency 5 3 2 2 2 4" xfId="34804"/>
    <cellStyle name="Currency 5 3 2 2 2 5" xfId="40269"/>
    <cellStyle name="Currency 5 3 2 2 3" xfId="7055"/>
    <cellStyle name="Currency 5 3 2 2 3 2" xfId="16937"/>
    <cellStyle name="Currency 5 3 2 2 3 3" xfId="26857"/>
    <cellStyle name="Currency 5 3 2 2 3 4" xfId="47897"/>
    <cellStyle name="Currency 5 3 2 2 4" xfId="9525"/>
    <cellStyle name="Currency 5 3 2 2 4 2" xfId="19407"/>
    <cellStyle name="Currency 5 3 2 2 4 3" xfId="29327"/>
    <cellStyle name="Currency 5 3 2 2 4 4" xfId="50367"/>
    <cellStyle name="Currency 5 3 2 2 5" xfId="12003"/>
    <cellStyle name="Currency 5 3 2 2 5 2" xfId="42963"/>
    <cellStyle name="Currency 5 3 2 2 6" xfId="21923"/>
    <cellStyle name="Currency 5 3 2 2 7" xfId="31514"/>
    <cellStyle name="Currency 5 3 2 2 8" xfId="36980"/>
    <cellStyle name="Currency 5 3 2 3" xfId="1959"/>
    <cellStyle name="Currency 5 3 2 3 2" xfId="4722"/>
    <cellStyle name="Currency 5 3 2 3 2 2" xfId="14604"/>
    <cellStyle name="Currency 5 3 2 3 2 2 2" xfId="45564"/>
    <cellStyle name="Currency 5 3 2 3 2 3" xfId="24524"/>
    <cellStyle name="Currency 5 3 2 3 2 4" xfId="34937"/>
    <cellStyle name="Currency 5 3 2 3 2 5" xfId="40402"/>
    <cellStyle name="Currency 5 3 2 3 3" xfId="7188"/>
    <cellStyle name="Currency 5 3 2 3 3 2" xfId="17070"/>
    <cellStyle name="Currency 5 3 2 3 3 3" xfId="26990"/>
    <cellStyle name="Currency 5 3 2 3 3 4" xfId="48030"/>
    <cellStyle name="Currency 5 3 2 3 4" xfId="9658"/>
    <cellStyle name="Currency 5 3 2 3 4 2" xfId="19540"/>
    <cellStyle name="Currency 5 3 2 3 4 3" xfId="29460"/>
    <cellStyle name="Currency 5 3 2 3 4 4" xfId="50500"/>
    <cellStyle name="Currency 5 3 2 3 5" xfId="12136"/>
    <cellStyle name="Currency 5 3 2 3 5 2" xfId="43096"/>
    <cellStyle name="Currency 5 3 2 3 6" xfId="22056"/>
    <cellStyle name="Currency 5 3 2 3 7" xfId="32514"/>
    <cellStyle name="Currency 5 3 2 3 8" xfId="37980"/>
    <cellStyle name="Currency 5 3 2 4" xfId="2894"/>
    <cellStyle name="Currency 5 3 2 4 2" xfId="5362"/>
    <cellStyle name="Currency 5 3 2 4 2 2" xfId="15244"/>
    <cellStyle name="Currency 5 3 2 4 2 3" xfId="25164"/>
    <cellStyle name="Currency 5 3 2 4 2 4" xfId="46204"/>
    <cellStyle name="Currency 5 3 2 4 3" xfId="7828"/>
    <cellStyle name="Currency 5 3 2 4 3 2" xfId="17710"/>
    <cellStyle name="Currency 5 3 2 4 3 3" xfId="27630"/>
    <cellStyle name="Currency 5 3 2 4 3 4" xfId="48670"/>
    <cellStyle name="Currency 5 3 2 4 4" xfId="10298"/>
    <cellStyle name="Currency 5 3 2 4 4 2" xfId="20180"/>
    <cellStyle name="Currency 5 3 2 4 4 3" xfId="30100"/>
    <cellStyle name="Currency 5 3 2 4 4 4" xfId="51140"/>
    <cellStyle name="Currency 5 3 2 4 5" xfId="12776"/>
    <cellStyle name="Currency 5 3 2 4 5 2" xfId="43736"/>
    <cellStyle name="Currency 5 3 2 4 6" xfId="22696"/>
    <cellStyle name="Currency 5 3 2 4 7" xfId="35578"/>
    <cellStyle name="Currency 5 3 2 4 8" xfId="41042"/>
    <cellStyle name="Currency 5 3 2 5" xfId="3295"/>
    <cellStyle name="Currency 5 3 2 5 2" xfId="13177"/>
    <cellStyle name="Currency 5 3 2 5 2 2" xfId="44137"/>
    <cellStyle name="Currency 5 3 2 5 3" xfId="23097"/>
    <cellStyle name="Currency 5 3 2 5 4" xfId="33661"/>
    <cellStyle name="Currency 5 3 2 5 5" xfId="39126"/>
    <cellStyle name="Currency 5 3 2 6" xfId="5912"/>
    <cellStyle name="Currency 5 3 2 6 2" xfId="15794"/>
    <cellStyle name="Currency 5 3 2 6 3" xfId="25714"/>
    <cellStyle name="Currency 5 3 2 6 4" xfId="46754"/>
    <cellStyle name="Currency 5 3 2 7" xfId="8382"/>
    <cellStyle name="Currency 5 3 2 7 2" xfId="18264"/>
    <cellStyle name="Currency 5 3 2 7 3" xfId="28184"/>
    <cellStyle name="Currency 5 3 2 7 4" xfId="49224"/>
    <cellStyle name="Currency 5 3 2 8" xfId="10860"/>
    <cellStyle name="Currency 5 3 2 8 2" xfId="41820"/>
    <cellStyle name="Currency 5 3 2 9" xfId="20780"/>
    <cellStyle name="Currency 5 3 3" xfId="1036"/>
    <cellStyle name="Currency 5 3 3 2" xfId="2004"/>
    <cellStyle name="Currency 5 3 3 2 2" xfId="4767"/>
    <cellStyle name="Currency 5 3 3 2 2 2" xfId="14649"/>
    <cellStyle name="Currency 5 3 3 2 2 2 2" xfId="45609"/>
    <cellStyle name="Currency 5 3 3 2 2 3" xfId="24569"/>
    <cellStyle name="Currency 5 3 3 2 2 4" xfId="34982"/>
    <cellStyle name="Currency 5 3 3 2 2 5" xfId="40447"/>
    <cellStyle name="Currency 5 3 3 2 3" xfId="7233"/>
    <cellStyle name="Currency 5 3 3 2 3 2" xfId="17115"/>
    <cellStyle name="Currency 5 3 3 2 3 3" xfId="27035"/>
    <cellStyle name="Currency 5 3 3 2 3 4" xfId="48075"/>
    <cellStyle name="Currency 5 3 3 2 4" xfId="9703"/>
    <cellStyle name="Currency 5 3 3 2 4 2" xfId="19585"/>
    <cellStyle name="Currency 5 3 3 2 4 3" xfId="29505"/>
    <cellStyle name="Currency 5 3 3 2 4 4" xfId="50545"/>
    <cellStyle name="Currency 5 3 3 2 5" xfId="12181"/>
    <cellStyle name="Currency 5 3 3 2 5 2" xfId="43141"/>
    <cellStyle name="Currency 5 3 3 2 6" xfId="22101"/>
    <cellStyle name="Currency 5 3 3 2 7" xfId="31751"/>
    <cellStyle name="Currency 5 3 3 2 8" xfId="37217"/>
    <cellStyle name="Currency 5 3 3 3" xfId="3532"/>
    <cellStyle name="Currency 5 3 3 3 2" xfId="13414"/>
    <cellStyle name="Currency 5 3 3 3 2 2" xfId="44374"/>
    <cellStyle name="Currency 5 3 3 3 3" xfId="23334"/>
    <cellStyle name="Currency 5 3 3 3 4" xfId="32751"/>
    <cellStyle name="Currency 5 3 3 3 5" xfId="38217"/>
    <cellStyle name="Currency 5 3 3 4" xfId="6265"/>
    <cellStyle name="Currency 5 3 3 4 2" xfId="16147"/>
    <cellStyle name="Currency 5 3 3 4 2 2" xfId="47107"/>
    <cellStyle name="Currency 5 3 3 4 3" xfId="26067"/>
    <cellStyle name="Currency 5 3 3 4 4" xfId="34014"/>
    <cellStyle name="Currency 5 3 3 4 5" xfId="39479"/>
    <cellStyle name="Currency 5 3 3 5" xfId="8735"/>
    <cellStyle name="Currency 5 3 3 5 2" xfId="18617"/>
    <cellStyle name="Currency 5 3 3 5 3" xfId="28537"/>
    <cellStyle name="Currency 5 3 3 5 4" xfId="49577"/>
    <cellStyle name="Currency 5 3 3 6" xfId="11213"/>
    <cellStyle name="Currency 5 3 3 6 2" xfId="42173"/>
    <cellStyle name="Currency 5 3 3 7" xfId="21133"/>
    <cellStyle name="Currency 5 3 3 8" xfId="30749"/>
    <cellStyle name="Currency 5 3 3 9" xfId="36215"/>
    <cellStyle name="Currency 5 3 4" xfId="1037"/>
    <cellStyle name="Currency 5 3 4 2" xfId="2049"/>
    <cellStyle name="Currency 5 3 4 2 2" xfId="4812"/>
    <cellStyle name="Currency 5 3 4 2 2 2" xfId="14694"/>
    <cellStyle name="Currency 5 3 4 2 2 2 2" xfId="45654"/>
    <cellStyle name="Currency 5 3 4 2 2 3" xfId="24614"/>
    <cellStyle name="Currency 5 3 4 2 2 4" xfId="35027"/>
    <cellStyle name="Currency 5 3 4 2 2 5" xfId="40492"/>
    <cellStyle name="Currency 5 3 4 2 3" xfId="7278"/>
    <cellStyle name="Currency 5 3 4 2 3 2" xfId="17160"/>
    <cellStyle name="Currency 5 3 4 2 3 3" xfId="27080"/>
    <cellStyle name="Currency 5 3 4 2 3 4" xfId="48120"/>
    <cellStyle name="Currency 5 3 4 2 4" xfId="9748"/>
    <cellStyle name="Currency 5 3 4 2 4 2" xfId="19630"/>
    <cellStyle name="Currency 5 3 4 2 4 3" xfId="29550"/>
    <cellStyle name="Currency 5 3 4 2 4 4" xfId="50590"/>
    <cellStyle name="Currency 5 3 4 2 5" xfId="12226"/>
    <cellStyle name="Currency 5 3 4 2 5 2" xfId="43186"/>
    <cellStyle name="Currency 5 3 4 2 6" xfId="22146"/>
    <cellStyle name="Currency 5 3 4 2 7" xfId="31993"/>
    <cellStyle name="Currency 5 3 4 2 8" xfId="37459"/>
    <cellStyle name="Currency 5 3 4 3" xfId="3774"/>
    <cellStyle name="Currency 5 3 4 3 2" xfId="13656"/>
    <cellStyle name="Currency 5 3 4 3 2 2" xfId="44616"/>
    <cellStyle name="Currency 5 3 4 3 3" xfId="23576"/>
    <cellStyle name="Currency 5 3 4 3 4" xfId="32993"/>
    <cellStyle name="Currency 5 3 4 3 5" xfId="38459"/>
    <cellStyle name="Currency 5 3 4 4" xfId="6266"/>
    <cellStyle name="Currency 5 3 4 4 2" xfId="16148"/>
    <cellStyle name="Currency 5 3 4 4 2 2" xfId="47108"/>
    <cellStyle name="Currency 5 3 4 4 3" xfId="26068"/>
    <cellStyle name="Currency 5 3 4 4 4" xfId="34015"/>
    <cellStyle name="Currency 5 3 4 4 5" xfId="39480"/>
    <cellStyle name="Currency 5 3 4 5" xfId="8736"/>
    <cellStyle name="Currency 5 3 4 5 2" xfId="18618"/>
    <cellStyle name="Currency 5 3 4 5 3" xfId="28538"/>
    <cellStyle name="Currency 5 3 4 5 4" xfId="49578"/>
    <cellStyle name="Currency 5 3 4 6" xfId="11214"/>
    <cellStyle name="Currency 5 3 4 6 2" xfId="42174"/>
    <cellStyle name="Currency 5 3 4 7" xfId="21134"/>
    <cellStyle name="Currency 5 3 4 8" xfId="30991"/>
    <cellStyle name="Currency 5 3 4 9" xfId="36457"/>
    <cellStyle name="Currency 5 3 5" xfId="1442"/>
    <cellStyle name="Currency 5 3 5 2" xfId="2258"/>
    <cellStyle name="Currency 5 3 5 2 2" xfId="4863"/>
    <cellStyle name="Currency 5 3 5 2 2 2" xfId="14745"/>
    <cellStyle name="Currency 5 3 5 2 2 3" xfId="24665"/>
    <cellStyle name="Currency 5 3 5 2 2 4" xfId="45705"/>
    <cellStyle name="Currency 5 3 5 2 3" xfId="7329"/>
    <cellStyle name="Currency 5 3 5 2 3 2" xfId="17211"/>
    <cellStyle name="Currency 5 3 5 2 3 3" xfId="27131"/>
    <cellStyle name="Currency 5 3 5 2 3 4" xfId="48171"/>
    <cellStyle name="Currency 5 3 5 2 4" xfId="9799"/>
    <cellStyle name="Currency 5 3 5 2 4 2" xfId="19681"/>
    <cellStyle name="Currency 5 3 5 2 4 3" xfId="29601"/>
    <cellStyle name="Currency 5 3 5 2 4 4" xfId="50641"/>
    <cellStyle name="Currency 5 3 5 2 5" xfId="12277"/>
    <cellStyle name="Currency 5 3 5 2 5 2" xfId="43237"/>
    <cellStyle name="Currency 5 3 5 2 6" xfId="22197"/>
    <cellStyle name="Currency 5 3 5 2 7" xfId="35079"/>
    <cellStyle name="Currency 5 3 5 2 8" xfId="40543"/>
    <cellStyle name="Currency 5 3 5 3" xfId="4205"/>
    <cellStyle name="Currency 5 3 5 3 2" xfId="14087"/>
    <cellStyle name="Currency 5 3 5 3 2 2" xfId="45047"/>
    <cellStyle name="Currency 5 3 5 3 3" xfId="24007"/>
    <cellStyle name="Currency 5 3 5 3 4" xfId="34420"/>
    <cellStyle name="Currency 5 3 5 3 5" xfId="39885"/>
    <cellStyle name="Currency 5 3 5 4" xfId="6671"/>
    <cellStyle name="Currency 5 3 5 4 2" xfId="16553"/>
    <cellStyle name="Currency 5 3 5 4 3" xfId="26473"/>
    <cellStyle name="Currency 5 3 5 4 4" xfId="47513"/>
    <cellStyle name="Currency 5 3 5 5" xfId="9141"/>
    <cellStyle name="Currency 5 3 5 5 2" xfId="19023"/>
    <cellStyle name="Currency 5 3 5 5 3" xfId="28943"/>
    <cellStyle name="Currency 5 3 5 5 4" xfId="49983"/>
    <cellStyle name="Currency 5 3 5 6" xfId="11619"/>
    <cellStyle name="Currency 5 3 5 6 2" xfId="42579"/>
    <cellStyle name="Currency 5 3 5 7" xfId="21539"/>
    <cellStyle name="Currency 5 3 5 8" xfId="31240"/>
    <cellStyle name="Currency 5 3 5 9" xfId="36706"/>
    <cellStyle name="Currency 5 3 6" xfId="1914"/>
    <cellStyle name="Currency 5 3 6 2" xfId="4677"/>
    <cellStyle name="Currency 5 3 6 2 2" xfId="14559"/>
    <cellStyle name="Currency 5 3 6 2 2 2" xfId="45519"/>
    <cellStyle name="Currency 5 3 6 2 3" xfId="24479"/>
    <cellStyle name="Currency 5 3 6 2 4" xfId="34892"/>
    <cellStyle name="Currency 5 3 6 2 5" xfId="40357"/>
    <cellStyle name="Currency 5 3 6 3" xfId="7143"/>
    <cellStyle name="Currency 5 3 6 3 2" xfId="17025"/>
    <cellStyle name="Currency 5 3 6 3 3" xfId="26945"/>
    <cellStyle name="Currency 5 3 6 3 4" xfId="47985"/>
    <cellStyle name="Currency 5 3 6 4" xfId="9613"/>
    <cellStyle name="Currency 5 3 6 4 2" xfId="19495"/>
    <cellStyle name="Currency 5 3 6 4 3" xfId="29415"/>
    <cellStyle name="Currency 5 3 6 4 4" xfId="50455"/>
    <cellStyle name="Currency 5 3 6 5" xfId="12091"/>
    <cellStyle name="Currency 5 3 6 5 2" xfId="43051"/>
    <cellStyle name="Currency 5 3 6 6" xfId="22011"/>
    <cellStyle name="Currency 5 3 6 7" xfId="32240"/>
    <cellStyle name="Currency 5 3 6 8" xfId="37706"/>
    <cellStyle name="Currency 5 3 7" xfId="2510"/>
    <cellStyle name="Currency 5 3 7 2" xfId="4978"/>
    <cellStyle name="Currency 5 3 7 2 2" xfId="14860"/>
    <cellStyle name="Currency 5 3 7 2 3" xfId="24780"/>
    <cellStyle name="Currency 5 3 7 2 4" xfId="45820"/>
    <cellStyle name="Currency 5 3 7 3" xfId="7444"/>
    <cellStyle name="Currency 5 3 7 3 2" xfId="17326"/>
    <cellStyle name="Currency 5 3 7 3 3" xfId="27246"/>
    <cellStyle name="Currency 5 3 7 3 4" xfId="48286"/>
    <cellStyle name="Currency 5 3 7 4" xfId="9914"/>
    <cellStyle name="Currency 5 3 7 4 2" xfId="19796"/>
    <cellStyle name="Currency 5 3 7 4 3" xfId="29716"/>
    <cellStyle name="Currency 5 3 7 4 4" xfId="50756"/>
    <cellStyle name="Currency 5 3 7 5" xfId="12392"/>
    <cellStyle name="Currency 5 3 7 5 2" xfId="43352"/>
    <cellStyle name="Currency 5 3 7 6" xfId="22312"/>
    <cellStyle name="Currency 5 3 7 7" xfId="35194"/>
    <cellStyle name="Currency 5 3 7 8" xfId="40658"/>
    <cellStyle name="Currency 5 3 8" xfId="3021"/>
    <cellStyle name="Currency 5 3 8 2" xfId="12903"/>
    <cellStyle name="Currency 5 3 8 2 2" xfId="43863"/>
    <cellStyle name="Currency 5 3 8 3" xfId="22823"/>
    <cellStyle name="Currency 5 3 8 4" xfId="33276"/>
    <cellStyle name="Currency 5 3 8 5" xfId="38742"/>
    <cellStyle name="Currency 5 3 9" xfId="5528"/>
    <cellStyle name="Currency 5 3 9 2" xfId="15410"/>
    <cellStyle name="Currency 5 3 9 3" xfId="25330"/>
    <cellStyle name="Currency 5 3 9 4" xfId="46370"/>
    <cellStyle name="Currency 5 4" xfId="213"/>
    <cellStyle name="Currency 5 4 10" xfId="8038"/>
    <cellStyle name="Currency 5 4 10 2" xfId="17920"/>
    <cellStyle name="Currency 5 4 10 3" xfId="27840"/>
    <cellStyle name="Currency 5 4 10 4" xfId="48880"/>
    <cellStyle name="Currency 5 4 11" xfId="10516"/>
    <cellStyle name="Currency 5 4 11 2" xfId="41476"/>
    <cellStyle name="Currency 5 4 12" xfId="20436"/>
    <cellStyle name="Currency 5 4 13" xfId="30278"/>
    <cellStyle name="Currency 5 4 14" xfId="35744"/>
    <cellStyle name="Currency 5 4 2" xfId="694"/>
    <cellStyle name="Currency 5 4 2 10" xfId="30552"/>
    <cellStyle name="Currency 5 4 2 11" xfId="36018"/>
    <cellStyle name="Currency 5 4 2 2" xfId="1837"/>
    <cellStyle name="Currency 5 4 2 2 2" xfId="4600"/>
    <cellStyle name="Currency 5 4 2 2 2 2" xfId="14482"/>
    <cellStyle name="Currency 5 4 2 2 2 2 2" xfId="45442"/>
    <cellStyle name="Currency 5 4 2 2 2 3" xfId="24402"/>
    <cellStyle name="Currency 5 4 2 2 2 4" xfId="34815"/>
    <cellStyle name="Currency 5 4 2 2 2 5" xfId="40280"/>
    <cellStyle name="Currency 5 4 2 2 3" xfId="7066"/>
    <cellStyle name="Currency 5 4 2 2 3 2" xfId="16948"/>
    <cellStyle name="Currency 5 4 2 2 3 3" xfId="26868"/>
    <cellStyle name="Currency 5 4 2 2 3 4" xfId="47908"/>
    <cellStyle name="Currency 5 4 2 2 4" xfId="9536"/>
    <cellStyle name="Currency 5 4 2 2 4 2" xfId="19418"/>
    <cellStyle name="Currency 5 4 2 2 4 3" xfId="29338"/>
    <cellStyle name="Currency 5 4 2 2 4 4" xfId="50378"/>
    <cellStyle name="Currency 5 4 2 2 5" xfId="12014"/>
    <cellStyle name="Currency 5 4 2 2 5 2" xfId="42974"/>
    <cellStyle name="Currency 5 4 2 2 6" xfId="21934"/>
    <cellStyle name="Currency 5 4 2 2 7" xfId="31554"/>
    <cellStyle name="Currency 5 4 2 2 8" xfId="37020"/>
    <cellStyle name="Currency 5 4 2 3" xfId="1970"/>
    <cellStyle name="Currency 5 4 2 3 2" xfId="4733"/>
    <cellStyle name="Currency 5 4 2 3 2 2" xfId="14615"/>
    <cellStyle name="Currency 5 4 2 3 2 2 2" xfId="45575"/>
    <cellStyle name="Currency 5 4 2 3 2 3" xfId="24535"/>
    <cellStyle name="Currency 5 4 2 3 2 4" xfId="34948"/>
    <cellStyle name="Currency 5 4 2 3 2 5" xfId="40413"/>
    <cellStyle name="Currency 5 4 2 3 3" xfId="7199"/>
    <cellStyle name="Currency 5 4 2 3 3 2" xfId="17081"/>
    <cellStyle name="Currency 5 4 2 3 3 3" xfId="27001"/>
    <cellStyle name="Currency 5 4 2 3 3 4" xfId="48041"/>
    <cellStyle name="Currency 5 4 2 3 4" xfId="9669"/>
    <cellStyle name="Currency 5 4 2 3 4 2" xfId="19551"/>
    <cellStyle name="Currency 5 4 2 3 4 3" xfId="29471"/>
    <cellStyle name="Currency 5 4 2 3 4 4" xfId="50511"/>
    <cellStyle name="Currency 5 4 2 3 5" xfId="12147"/>
    <cellStyle name="Currency 5 4 2 3 5 2" xfId="43107"/>
    <cellStyle name="Currency 5 4 2 3 6" xfId="22067"/>
    <cellStyle name="Currency 5 4 2 3 7" xfId="32554"/>
    <cellStyle name="Currency 5 4 2 3 8" xfId="38020"/>
    <cellStyle name="Currency 5 4 2 4" xfId="2905"/>
    <cellStyle name="Currency 5 4 2 4 2" xfId="5373"/>
    <cellStyle name="Currency 5 4 2 4 2 2" xfId="15255"/>
    <cellStyle name="Currency 5 4 2 4 2 3" xfId="25175"/>
    <cellStyle name="Currency 5 4 2 4 2 4" xfId="46215"/>
    <cellStyle name="Currency 5 4 2 4 3" xfId="7839"/>
    <cellStyle name="Currency 5 4 2 4 3 2" xfId="17721"/>
    <cellStyle name="Currency 5 4 2 4 3 3" xfId="27641"/>
    <cellStyle name="Currency 5 4 2 4 3 4" xfId="48681"/>
    <cellStyle name="Currency 5 4 2 4 4" xfId="10309"/>
    <cellStyle name="Currency 5 4 2 4 4 2" xfId="20191"/>
    <cellStyle name="Currency 5 4 2 4 4 3" xfId="30111"/>
    <cellStyle name="Currency 5 4 2 4 4 4" xfId="51151"/>
    <cellStyle name="Currency 5 4 2 4 5" xfId="12787"/>
    <cellStyle name="Currency 5 4 2 4 5 2" xfId="43747"/>
    <cellStyle name="Currency 5 4 2 4 6" xfId="22707"/>
    <cellStyle name="Currency 5 4 2 4 7" xfId="35589"/>
    <cellStyle name="Currency 5 4 2 4 8" xfId="41053"/>
    <cellStyle name="Currency 5 4 2 5" xfId="3335"/>
    <cellStyle name="Currency 5 4 2 5 2" xfId="13217"/>
    <cellStyle name="Currency 5 4 2 5 2 2" xfId="44177"/>
    <cellStyle name="Currency 5 4 2 5 3" xfId="23137"/>
    <cellStyle name="Currency 5 4 2 5 4" xfId="33672"/>
    <cellStyle name="Currency 5 4 2 5 5" xfId="39137"/>
    <cellStyle name="Currency 5 4 2 6" xfId="5923"/>
    <cellStyle name="Currency 5 4 2 6 2" xfId="15805"/>
    <cellStyle name="Currency 5 4 2 6 3" xfId="25725"/>
    <cellStyle name="Currency 5 4 2 6 4" xfId="46765"/>
    <cellStyle name="Currency 5 4 2 7" xfId="8393"/>
    <cellStyle name="Currency 5 4 2 7 2" xfId="18275"/>
    <cellStyle name="Currency 5 4 2 7 3" xfId="28195"/>
    <cellStyle name="Currency 5 4 2 7 4" xfId="49235"/>
    <cellStyle name="Currency 5 4 2 8" xfId="10871"/>
    <cellStyle name="Currency 5 4 2 8 2" xfId="41831"/>
    <cellStyle name="Currency 5 4 2 9" xfId="20791"/>
    <cellStyle name="Currency 5 4 3" xfId="1038"/>
    <cellStyle name="Currency 5 4 3 2" xfId="2015"/>
    <cellStyle name="Currency 5 4 3 2 2" xfId="4778"/>
    <cellStyle name="Currency 5 4 3 2 2 2" xfId="14660"/>
    <cellStyle name="Currency 5 4 3 2 2 2 2" xfId="45620"/>
    <cellStyle name="Currency 5 4 3 2 2 3" xfId="24580"/>
    <cellStyle name="Currency 5 4 3 2 2 4" xfId="34993"/>
    <cellStyle name="Currency 5 4 3 2 2 5" xfId="40458"/>
    <cellStyle name="Currency 5 4 3 2 3" xfId="7244"/>
    <cellStyle name="Currency 5 4 3 2 3 2" xfId="17126"/>
    <cellStyle name="Currency 5 4 3 2 3 3" xfId="27046"/>
    <cellStyle name="Currency 5 4 3 2 3 4" xfId="48086"/>
    <cellStyle name="Currency 5 4 3 2 4" xfId="9714"/>
    <cellStyle name="Currency 5 4 3 2 4 2" xfId="19596"/>
    <cellStyle name="Currency 5 4 3 2 4 3" xfId="29516"/>
    <cellStyle name="Currency 5 4 3 2 4 4" xfId="50556"/>
    <cellStyle name="Currency 5 4 3 2 5" xfId="12192"/>
    <cellStyle name="Currency 5 4 3 2 5 2" xfId="43152"/>
    <cellStyle name="Currency 5 4 3 2 6" xfId="22112"/>
    <cellStyle name="Currency 5 4 3 2 7" xfId="31791"/>
    <cellStyle name="Currency 5 4 3 2 8" xfId="37257"/>
    <cellStyle name="Currency 5 4 3 3" xfId="3572"/>
    <cellStyle name="Currency 5 4 3 3 2" xfId="13454"/>
    <cellStyle name="Currency 5 4 3 3 2 2" xfId="44414"/>
    <cellStyle name="Currency 5 4 3 3 3" xfId="23374"/>
    <cellStyle name="Currency 5 4 3 3 4" xfId="32791"/>
    <cellStyle name="Currency 5 4 3 3 5" xfId="38257"/>
    <cellStyle name="Currency 5 4 3 4" xfId="6267"/>
    <cellStyle name="Currency 5 4 3 4 2" xfId="16149"/>
    <cellStyle name="Currency 5 4 3 4 2 2" xfId="47109"/>
    <cellStyle name="Currency 5 4 3 4 3" xfId="26069"/>
    <cellStyle name="Currency 5 4 3 4 4" xfId="34016"/>
    <cellStyle name="Currency 5 4 3 4 5" xfId="39481"/>
    <cellStyle name="Currency 5 4 3 5" xfId="8737"/>
    <cellStyle name="Currency 5 4 3 5 2" xfId="18619"/>
    <cellStyle name="Currency 5 4 3 5 3" xfId="28539"/>
    <cellStyle name="Currency 5 4 3 5 4" xfId="49579"/>
    <cellStyle name="Currency 5 4 3 6" xfId="11215"/>
    <cellStyle name="Currency 5 4 3 6 2" xfId="42175"/>
    <cellStyle name="Currency 5 4 3 7" xfId="21135"/>
    <cellStyle name="Currency 5 4 3 8" xfId="30789"/>
    <cellStyle name="Currency 5 4 3 9" xfId="36255"/>
    <cellStyle name="Currency 5 4 4" xfId="1039"/>
    <cellStyle name="Currency 5 4 4 2" xfId="2060"/>
    <cellStyle name="Currency 5 4 4 2 2" xfId="4823"/>
    <cellStyle name="Currency 5 4 4 2 2 2" xfId="14705"/>
    <cellStyle name="Currency 5 4 4 2 2 2 2" xfId="45665"/>
    <cellStyle name="Currency 5 4 4 2 2 3" xfId="24625"/>
    <cellStyle name="Currency 5 4 4 2 2 4" xfId="35038"/>
    <cellStyle name="Currency 5 4 4 2 2 5" xfId="40503"/>
    <cellStyle name="Currency 5 4 4 2 3" xfId="7289"/>
    <cellStyle name="Currency 5 4 4 2 3 2" xfId="17171"/>
    <cellStyle name="Currency 5 4 4 2 3 3" xfId="27091"/>
    <cellStyle name="Currency 5 4 4 2 3 4" xfId="48131"/>
    <cellStyle name="Currency 5 4 4 2 4" xfId="9759"/>
    <cellStyle name="Currency 5 4 4 2 4 2" xfId="19641"/>
    <cellStyle name="Currency 5 4 4 2 4 3" xfId="29561"/>
    <cellStyle name="Currency 5 4 4 2 4 4" xfId="50601"/>
    <cellStyle name="Currency 5 4 4 2 5" xfId="12237"/>
    <cellStyle name="Currency 5 4 4 2 5 2" xfId="43197"/>
    <cellStyle name="Currency 5 4 4 2 6" xfId="22157"/>
    <cellStyle name="Currency 5 4 4 2 7" xfId="32033"/>
    <cellStyle name="Currency 5 4 4 2 8" xfId="37499"/>
    <cellStyle name="Currency 5 4 4 3" xfId="3814"/>
    <cellStyle name="Currency 5 4 4 3 2" xfId="13696"/>
    <cellStyle name="Currency 5 4 4 3 2 2" xfId="44656"/>
    <cellStyle name="Currency 5 4 4 3 3" xfId="23616"/>
    <cellStyle name="Currency 5 4 4 3 4" xfId="33033"/>
    <cellStyle name="Currency 5 4 4 3 5" xfId="38499"/>
    <cellStyle name="Currency 5 4 4 4" xfId="6268"/>
    <cellStyle name="Currency 5 4 4 4 2" xfId="16150"/>
    <cellStyle name="Currency 5 4 4 4 2 2" xfId="47110"/>
    <cellStyle name="Currency 5 4 4 4 3" xfId="26070"/>
    <cellStyle name="Currency 5 4 4 4 4" xfId="34017"/>
    <cellStyle name="Currency 5 4 4 4 5" xfId="39482"/>
    <cellStyle name="Currency 5 4 4 5" xfId="8738"/>
    <cellStyle name="Currency 5 4 4 5 2" xfId="18620"/>
    <cellStyle name="Currency 5 4 4 5 3" xfId="28540"/>
    <cellStyle name="Currency 5 4 4 5 4" xfId="49580"/>
    <cellStyle name="Currency 5 4 4 6" xfId="11216"/>
    <cellStyle name="Currency 5 4 4 6 2" xfId="42176"/>
    <cellStyle name="Currency 5 4 4 7" xfId="21136"/>
    <cellStyle name="Currency 5 4 4 8" xfId="31031"/>
    <cellStyle name="Currency 5 4 4 9" xfId="36497"/>
    <cellStyle name="Currency 5 4 5" xfId="1482"/>
    <cellStyle name="Currency 5 4 5 2" xfId="4245"/>
    <cellStyle name="Currency 5 4 5 2 2" xfId="14127"/>
    <cellStyle name="Currency 5 4 5 2 2 2" xfId="45087"/>
    <cellStyle name="Currency 5 4 5 2 3" xfId="24047"/>
    <cellStyle name="Currency 5 4 5 2 4" xfId="34460"/>
    <cellStyle name="Currency 5 4 5 2 5" xfId="39925"/>
    <cellStyle name="Currency 5 4 5 3" xfId="6711"/>
    <cellStyle name="Currency 5 4 5 3 2" xfId="16593"/>
    <cellStyle name="Currency 5 4 5 3 3" xfId="26513"/>
    <cellStyle name="Currency 5 4 5 3 4" xfId="47553"/>
    <cellStyle name="Currency 5 4 5 4" xfId="9181"/>
    <cellStyle name="Currency 5 4 5 4 2" xfId="19063"/>
    <cellStyle name="Currency 5 4 5 4 3" xfId="28983"/>
    <cellStyle name="Currency 5 4 5 4 4" xfId="50023"/>
    <cellStyle name="Currency 5 4 5 5" xfId="11659"/>
    <cellStyle name="Currency 5 4 5 5 2" xfId="42619"/>
    <cellStyle name="Currency 5 4 5 6" xfId="21579"/>
    <cellStyle name="Currency 5 4 5 7" xfId="31280"/>
    <cellStyle name="Currency 5 4 5 8" xfId="36746"/>
    <cellStyle name="Currency 5 4 6" xfId="1925"/>
    <cellStyle name="Currency 5 4 6 2" xfId="4688"/>
    <cellStyle name="Currency 5 4 6 2 2" xfId="14570"/>
    <cellStyle name="Currency 5 4 6 2 2 2" xfId="45530"/>
    <cellStyle name="Currency 5 4 6 2 3" xfId="24490"/>
    <cellStyle name="Currency 5 4 6 2 4" xfId="34903"/>
    <cellStyle name="Currency 5 4 6 2 5" xfId="40368"/>
    <cellStyle name="Currency 5 4 6 3" xfId="7154"/>
    <cellStyle name="Currency 5 4 6 3 2" xfId="17036"/>
    <cellStyle name="Currency 5 4 6 3 3" xfId="26956"/>
    <cellStyle name="Currency 5 4 6 3 4" xfId="47996"/>
    <cellStyle name="Currency 5 4 6 4" xfId="9624"/>
    <cellStyle name="Currency 5 4 6 4 2" xfId="19506"/>
    <cellStyle name="Currency 5 4 6 4 3" xfId="29426"/>
    <cellStyle name="Currency 5 4 6 4 4" xfId="50466"/>
    <cellStyle name="Currency 5 4 6 5" xfId="12102"/>
    <cellStyle name="Currency 5 4 6 5 2" xfId="43062"/>
    <cellStyle name="Currency 5 4 6 6" xfId="22022"/>
    <cellStyle name="Currency 5 4 6 7" xfId="32280"/>
    <cellStyle name="Currency 5 4 6 8" xfId="37746"/>
    <cellStyle name="Currency 5 4 7" xfId="2550"/>
    <cellStyle name="Currency 5 4 7 2" xfId="5018"/>
    <cellStyle name="Currency 5 4 7 2 2" xfId="14900"/>
    <cellStyle name="Currency 5 4 7 2 3" xfId="24820"/>
    <cellStyle name="Currency 5 4 7 2 4" xfId="45860"/>
    <cellStyle name="Currency 5 4 7 3" xfId="7484"/>
    <cellStyle name="Currency 5 4 7 3 2" xfId="17366"/>
    <cellStyle name="Currency 5 4 7 3 3" xfId="27286"/>
    <cellStyle name="Currency 5 4 7 3 4" xfId="48326"/>
    <cellStyle name="Currency 5 4 7 4" xfId="9954"/>
    <cellStyle name="Currency 5 4 7 4 2" xfId="19836"/>
    <cellStyle name="Currency 5 4 7 4 3" xfId="29756"/>
    <cellStyle name="Currency 5 4 7 4 4" xfId="50796"/>
    <cellStyle name="Currency 5 4 7 5" xfId="12432"/>
    <cellStyle name="Currency 5 4 7 5 2" xfId="43392"/>
    <cellStyle name="Currency 5 4 7 6" xfId="22352"/>
    <cellStyle name="Currency 5 4 7 7" xfId="35234"/>
    <cellStyle name="Currency 5 4 7 8" xfId="40698"/>
    <cellStyle name="Currency 5 4 8" xfId="3061"/>
    <cellStyle name="Currency 5 4 8 2" xfId="12943"/>
    <cellStyle name="Currency 5 4 8 2 2" xfId="43903"/>
    <cellStyle name="Currency 5 4 8 3" xfId="22863"/>
    <cellStyle name="Currency 5 4 8 4" xfId="33316"/>
    <cellStyle name="Currency 5 4 8 5" xfId="38782"/>
    <cellStyle name="Currency 5 4 9" xfId="5568"/>
    <cellStyle name="Currency 5 4 9 2" xfId="15450"/>
    <cellStyle name="Currency 5 4 9 3" xfId="25370"/>
    <cellStyle name="Currency 5 4 9 4" xfId="46410"/>
    <cellStyle name="Currency 5 5" xfId="250"/>
    <cellStyle name="Currency 5 5 10" xfId="8075"/>
    <cellStyle name="Currency 5 5 10 2" xfId="17957"/>
    <cellStyle name="Currency 5 5 10 3" xfId="27877"/>
    <cellStyle name="Currency 5 5 10 4" xfId="48917"/>
    <cellStyle name="Currency 5 5 11" xfId="10553"/>
    <cellStyle name="Currency 5 5 11 2" xfId="41513"/>
    <cellStyle name="Currency 5 5 12" xfId="20473"/>
    <cellStyle name="Currency 5 5 13" xfId="30315"/>
    <cellStyle name="Currency 5 5 14" xfId="35781"/>
    <cellStyle name="Currency 5 5 2" xfId="1040"/>
    <cellStyle name="Currency 5 5 2 2" xfId="3372"/>
    <cellStyle name="Currency 5 5 2 2 2" xfId="13254"/>
    <cellStyle name="Currency 5 5 2 2 2 2" xfId="44214"/>
    <cellStyle name="Currency 5 5 2 2 3" xfId="23174"/>
    <cellStyle name="Currency 5 5 2 2 4" xfId="31591"/>
    <cellStyle name="Currency 5 5 2 2 5" xfId="37057"/>
    <cellStyle name="Currency 5 5 2 3" xfId="6269"/>
    <cellStyle name="Currency 5 5 2 3 2" xfId="16151"/>
    <cellStyle name="Currency 5 5 2 3 2 2" xfId="47111"/>
    <cellStyle name="Currency 5 5 2 3 3" xfId="26071"/>
    <cellStyle name="Currency 5 5 2 3 4" xfId="32591"/>
    <cellStyle name="Currency 5 5 2 3 5" xfId="38057"/>
    <cellStyle name="Currency 5 5 2 4" xfId="8739"/>
    <cellStyle name="Currency 5 5 2 4 2" xfId="18621"/>
    <cellStyle name="Currency 5 5 2 4 2 2" xfId="49581"/>
    <cellStyle name="Currency 5 5 2 4 3" xfId="28541"/>
    <cellStyle name="Currency 5 5 2 4 4" xfId="34018"/>
    <cellStyle name="Currency 5 5 2 4 5" xfId="39483"/>
    <cellStyle name="Currency 5 5 2 5" xfId="11217"/>
    <cellStyle name="Currency 5 5 2 5 2" xfId="42177"/>
    <cellStyle name="Currency 5 5 2 6" xfId="21137"/>
    <cellStyle name="Currency 5 5 2 7" xfId="30589"/>
    <cellStyle name="Currency 5 5 2 8" xfId="36055"/>
    <cellStyle name="Currency 5 5 3" xfId="1041"/>
    <cellStyle name="Currency 5 5 3 2" xfId="3609"/>
    <cellStyle name="Currency 5 5 3 2 2" xfId="13491"/>
    <cellStyle name="Currency 5 5 3 2 2 2" xfId="44451"/>
    <cellStyle name="Currency 5 5 3 2 3" xfId="23411"/>
    <cellStyle name="Currency 5 5 3 2 4" xfId="31828"/>
    <cellStyle name="Currency 5 5 3 2 5" xfId="37294"/>
    <cellStyle name="Currency 5 5 3 3" xfId="6270"/>
    <cellStyle name="Currency 5 5 3 3 2" xfId="16152"/>
    <cellStyle name="Currency 5 5 3 3 2 2" xfId="47112"/>
    <cellStyle name="Currency 5 5 3 3 3" xfId="26072"/>
    <cellStyle name="Currency 5 5 3 3 4" xfId="32828"/>
    <cellStyle name="Currency 5 5 3 3 5" xfId="38294"/>
    <cellStyle name="Currency 5 5 3 4" xfId="8740"/>
    <cellStyle name="Currency 5 5 3 4 2" xfId="18622"/>
    <cellStyle name="Currency 5 5 3 4 2 2" xfId="49582"/>
    <cellStyle name="Currency 5 5 3 4 3" xfId="28542"/>
    <cellStyle name="Currency 5 5 3 4 4" xfId="34019"/>
    <cellStyle name="Currency 5 5 3 4 5" xfId="39484"/>
    <cellStyle name="Currency 5 5 3 5" xfId="11218"/>
    <cellStyle name="Currency 5 5 3 5 2" xfId="42178"/>
    <cellStyle name="Currency 5 5 3 6" xfId="21138"/>
    <cellStyle name="Currency 5 5 3 7" xfId="30826"/>
    <cellStyle name="Currency 5 5 3 8" xfId="36292"/>
    <cellStyle name="Currency 5 5 4" xfId="1042"/>
    <cellStyle name="Currency 5 5 4 2" xfId="3851"/>
    <cellStyle name="Currency 5 5 4 2 2" xfId="13733"/>
    <cellStyle name="Currency 5 5 4 2 2 2" xfId="44693"/>
    <cellStyle name="Currency 5 5 4 2 3" xfId="23653"/>
    <cellStyle name="Currency 5 5 4 2 4" xfId="32070"/>
    <cellStyle name="Currency 5 5 4 2 5" xfId="37536"/>
    <cellStyle name="Currency 5 5 4 3" xfId="6271"/>
    <cellStyle name="Currency 5 5 4 3 2" xfId="16153"/>
    <cellStyle name="Currency 5 5 4 3 2 2" xfId="47113"/>
    <cellStyle name="Currency 5 5 4 3 3" xfId="26073"/>
    <cellStyle name="Currency 5 5 4 3 4" xfId="33070"/>
    <cellStyle name="Currency 5 5 4 3 5" xfId="38536"/>
    <cellStyle name="Currency 5 5 4 4" xfId="8741"/>
    <cellStyle name="Currency 5 5 4 4 2" xfId="18623"/>
    <cellStyle name="Currency 5 5 4 4 2 2" xfId="49583"/>
    <cellStyle name="Currency 5 5 4 4 3" xfId="28543"/>
    <cellStyle name="Currency 5 5 4 4 4" xfId="34020"/>
    <cellStyle name="Currency 5 5 4 4 5" xfId="39485"/>
    <cellStyle name="Currency 5 5 4 5" xfId="11219"/>
    <cellStyle name="Currency 5 5 4 5 2" xfId="42179"/>
    <cellStyle name="Currency 5 5 4 6" xfId="21139"/>
    <cellStyle name="Currency 5 5 4 7" xfId="31068"/>
    <cellStyle name="Currency 5 5 4 8" xfId="36534"/>
    <cellStyle name="Currency 5 5 5" xfId="1519"/>
    <cellStyle name="Currency 5 5 5 2" xfId="4282"/>
    <cellStyle name="Currency 5 5 5 2 2" xfId="14164"/>
    <cellStyle name="Currency 5 5 5 2 2 2" xfId="45124"/>
    <cellStyle name="Currency 5 5 5 2 3" xfId="24084"/>
    <cellStyle name="Currency 5 5 5 2 4" xfId="34497"/>
    <cellStyle name="Currency 5 5 5 2 5" xfId="39962"/>
    <cellStyle name="Currency 5 5 5 3" xfId="6748"/>
    <cellStyle name="Currency 5 5 5 3 2" xfId="16630"/>
    <cellStyle name="Currency 5 5 5 3 3" xfId="26550"/>
    <cellStyle name="Currency 5 5 5 3 4" xfId="47590"/>
    <cellStyle name="Currency 5 5 5 4" xfId="9218"/>
    <cellStyle name="Currency 5 5 5 4 2" xfId="19100"/>
    <cellStyle name="Currency 5 5 5 4 3" xfId="29020"/>
    <cellStyle name="Currency 5 5 5 4 4" xfId="50060"/>
    <cellStyle name="Currency 5 5 5 5" xfId="11696"/>
    <cellStyle name="Currency 5 5 5 5 2" xfId="42656"/>
    <cellStyle name="Currency 5 5 5 6" xfId="21616"/>
    <cellStyle name="Currency 5 5 5 7" xfId="31317"/>
    <cellStyle name="Currency 5 5 5 8" xfId="36783"/>
    <cellStyle name="Currency 5 5 6" xfId="1937"/>
    <cellStyle name="Currency 5 5 6 2" xfId="4700"/>
    <cellStyle name="Currency 5 5 6 2 2" xfId="14582"/>
    <cellStyle name="Currency 5 5 6 2 2 2" xfId="45542"/>
    <cellStyle name="Currency 5 5 6 2 3" xfId="24502"/>
    <cellStyle name="Currency 5 5 6 2 4" xfId="34915"/>
    <cellStyle name="Currency 5 5 6 2 5" xfId="40380"/>
    <cellStyle name="Currency 5 5 6 3" xfId="7166"/>
    <cellStyle name="Currency 5 5 6 3 2" xfId="17048"/>
    <cellStyle name="Currency 5 5 6 3 3" xfId="26968"/>
    <cellStyle name="Currency 5 5 6 3 4" xfId="48008"/>
    <cellStyle name="Currency 5 5 6 4" xfId="9636"/>
    <cellStyle name="Currency 5 5 6 4 2" xfId="19518"/>
    <cellStyle name="Currency 5 5 6 4 3" xfId="29438"/>
    <cellStyle name="Currency 5 5 6 4 4" xfId="50478"/>
    <cellStyle name="Currency 5 5 6 5" xfId="12114"/>
    <cellStyle name="Currency 5 5 6 5 2" xfId="43074"/>
    <cellStyle name="Currency 5 5 6 6" xfId="22034"/>
    <cellStyle name="Currency 5 5 6 7" xfId="32317"/>
    <cellStyle name="Currency 5 5 6 8" xfId="37783"/>
    <cellStyle name="Currency 5 5 7" xfId="2587"/>
    <cellStyle name="Currency 5 5 7 2" xfId="5055"/>
    <cellStyle name="Currency 5 5 7 2 2" xfId="14937"/>
    <cellStyle name="Currency 5 5 7 2 3" xfId="24857"/>
    <cellStyle name="Currency 5 5 7 2 4" xfId="45897"/>
    <cellStyle name="Currency 5 5 7 3" xfId="7521"/>
    <cellStyle name="Currency 5 5 7 3 2" xfId="17403"/>
    <cellStyle name="Currency 5 5 7 3 3" xfId="27323"/>
    <cellStyle name="Currency 5 5 7 3 4" xfId="48363"/>
    <cellStyle name="Currency 5 5 7 4" xfId="9991"/>
    <cellStyle name="Currency 5 5 7 4 2" xfId="19873"/>
    <cellStyle name="Currency 5 5 7 4 3" xfId="29793"/>
    <cellStyle name="Currency 5 5 7 4 4" xfId="50833"/>
    <cellStyle name="Currency 5 5 7 5" xfId="12469"/>
    <cellStyle name="Currency 5 5 7 5 2" xfId="43429"/>
    <cellStyle name="Currency 5 5 7 6" xfId="22389"/>
    <cellStyle name="Currency 5 5 7 7" xfId="35271"/>
    <cellStyle name="Currency 5 5 7 8" xfId="40735"/>
    <cellStyle name="Currency 5 5 8" xfId="3098"/>
    <cellStyle name="Currency 5 5 8 2" xfId="12980"/>
    <cellStyle name="Currency 5 5 8 2 2" xfId="43940"/>
    <cellStyle name="Currency 5 5 8 3" xfId="22900"/>
    <cellStyle name="Currency 5 5 8 4" xfId="33353"/>
    <cellStyle name="Currency 5 5 8 5" xfId="38819"/>
    <cellStyle name="Currency 5 5 9" xfId="5605"/>
    <cellStyle name="Currency 5 5 9 2" xfId="15487"/>
    <cellStyle name="Currency 5 5 9 3" xfId="25407"/>
    <cellStyle name="Currency 5 5 9 4" xfId="46447"/>
    <cellStyle name="Currency 5 6" xfId="287"/>
    <cellStyle name="Currency 5 6 10" xfId="8112"/>
    <cellStyle name="Currency 5 6 10 2" xfId="17994"/>
    <cellStyle name="Currency 5 6 10 3" xfId="27914"/>
    <cellStyle name="Currency 5 6 10 4" xfId="48954"/>
    <cellStyle name="Currency 5 6 11" xfId="10590"/>
    <cellStyle name="Currency 5 6 11 2" xfId="41550"/>
    <cellStyle name="Currency 5 6 12" xfId="20510"/>
    <cellStyle name="Currency 5 6 13" xfId="30352"/>
    <cellStyle name="Currency 5 6 14" xfId="35818"/>
    <cellStyle name="Currency 5 6 2" xfId="1043"/>
    <cellStyle name="Currency 5 6 2 2" xfId="3409"/>
    <cellStyle name="Currency 5 6 2 2 2" xfId="13291"/>
    <cellStyle name="Currency 5 6 2 2 2 2" xfId="44251"/>
    <cellStyle name="Currency 5 6 2 2 3" xfId="23211"/>
    <cellStyle name="Currency 5 6 2 2 4" xfId="31628"/>
    <cellStyle name="Currency 5 6 2 2 5" xfId="37094"/>
    <cellStyle name="Currency 5 6 2 3" xfId="6272"/>
    <cellStyle name="Currency 5 6 2 3 2" xfId="16154"/>
    <cellStyle name="Currency 5 6 2 3 2 2" xfId="47114"/>
    <cellStyle name="Currency 5 6 2 3 3" xfId="26074"/>
    <cellStyle name="Currency 5 6 2 3 4" xfId="32628"/>
    <cellStyle name="Currency 5 6 2 3 5" xfId="38094"/>
    <cellStyle name="Currency 5 6 2 4" xfId="8742"/>
    <cellStyle name="Currency 5 6 2 4 2" xfId="18624"/>
    <cellStyle name="Currency 5 6 2 4 2 2" xfId="49584"/>
    <cellStyle name="Currency 5 6 2 4 3" xfId="28544"/>
    <cellStyle name="Currency 5 6 2 4 4" xfId="34021"/>
    <cellStyle name="Currency 5 6 2 4 5" xfId="39486"/>
    <cellStyle name="Currency 5 6 2 5" xfId="11220"/>
    <cellStyle name="Currency 5 6 2 5 2" xfId="42180"/>
    <cellStyle name="Currency 5 6 2 6" xfId="21140"/>
    <cellStyle name="Currency 5 6 2 7" xfId="30626"/>
    <cellStyle name="Currency 5 6 2 8" xfId="36092"/>
    <cellStyle name="Currency 5 6 3" xfId="1044"/>
    <cellStyle name="Currency 5 6 3 2" xfId="3646"/>
    <cellStyle name="Currency 5 6 3 2 2" xfId="13528"/>
    <cellStyle name="Currency 5 6 3 2 2 2" xfId="44488"/>
    <cellStyle name="Currency 5 6 3 2 3" xfId="23448"/>
    <cellStyle name="Currency 5 6 3 2 4" xfId="31865"/>
    <cellStyle name="Currency 5 6 3 2 5" xfId="37331"/>
    <cellStyle name="Currency 5 6 3 3" xfId="6273"/>
    <cellStyle name="Currency 5 6 3 3 2" xfId="16155"/>
    <cellStyle name="Currency 5 6 3 3 2 2" xfId="47115"/>
    <cellStyle name="Currency 5 6 3 3 3" xfId="26075"/>
    <cellStyle name="Currency 5 6 3 3 4" xfId="32865"/>
    <cellStyle name="Currency 5 6 3 3 5" xfId="38331"/>
    <cellStyle name="Currency 5 6 3 4" xfId="8743"/>
    <cellStyle name="Currency 5 6 3 4 2" xfId="18625"/>
    <cellStyle name="Currency 5 6 3 4 2 2" xfId="49585"/>
    <cellStyle name="Currency 5 6 3 4 3" xfId="28545"/>
    <cellStyle name="Currency 5 6 3 4 4" xfId="34022"/>
    <cellStyle name="Currency 5 6 3 4 5" xfId="39487"/>
    <cellStyle name="Currency 5 6 3 5" xfId="11221"/>
    <cellStyle name="Currency 5 6 3 5 2" xfId="42181"/>
    <cellStyle name="Currency 5 6 3 6" xfId="21141"/>
    <cellStyle name="Currency 5 6 3 7" xfId="30863"/>
    <cellStyle name="Currency 5 6 3 8" xfId="36329"/>
    <cellStyle name="Currency 5 6 4" xfId="1045"/>
    <cellStyle name="Currency 5 6 4 2" xfId="3888"/>
    <cellStyle name="Currency 5 6 4 2 2" xfId="13770"/>
    <cellStyle name="Currency 5 6 4 2 2 2" xfId="44730"/>
    <cellStyle name="Currency 5 6 4 2 3" xfId="23690"/>
    <cellStyle name="Currency 5 6 4 2 4" xfId="32107"/>
    <cellStyle name="Currency 5 6 4 2 5" xfId="37573"/>
    <cellStyle name="Currency 5 6 4 3" xfId="6274"/>
    <cellStyle name="Currency 5 6 4 3 2" xfId="16156"/>
    <cellStyle name="Currency 5 6 4 3 2 2" xfId="47116"/>
    <cellStyle name="Currency 5 6 4 3 3" xfId="26076"/>
    <cellStyle name="Currency 5 6 4 3 4" xfId="33107"/>
    <cellStyle name="Currency 5 6 4 3 5" xfId="38573"/>
    <cellStyle name="Currency 5 6 4 4" xfId="8744"/>
    <cellStyle name="Currency 5 6 4 4 2" xfId="18626"/>
    <cellStyle name="Currency 5 6 4 4 2 2" xfId="49586"/>
    <cellStyle name="Currency 5 6 4 4 3" xfId="28546"/>
    <cellStyle name="Currency 5 6 4 4 4" xfId="34023"/>
    <cellStyle name="Currency 5 6 4 4 5" xfId="39488"/>
    <cellStyle name="Currency 5 6 4 5" xfId="11222"/>
    <cellStyle name="Currency 5 6 4 5 2" xfId="42182"/>
    <cellStyle name="Currency 5 6 4 6" xfId="21142"/>
    <cellStyle name="Currency 5 6 4 7" xfId="31105"/>
    <cellStyle name="Currency 5 6 4 8" xfId="36571"/>
    <cellStyle name="Currency 5 6 5" xfId="1556"/>
    <cellStyle name="Currency 5 6 5 2" xfId="4319"/>
    <cellStyle name="Currency 5 6 5 2 2" xfId="14201"/>
    <cellStyle name="Currency 5 6 5 2 2 2" xfId="45161"/>
    <cellStyle name="Currency 5 6 5 2 3" xfId="24121"/>
    <cellStyle name="Currency 5 6 5 2 4" xfId="34534"/>
    <cellStyle name="Currency 5 6 5 2 5" xfId="39999"/>
    <cellStyle name="Currency 5 6 5 3" xfId="6785"/>
    <cellStyle name="Currency 5 6 5 3 2" xfId="16667"/>
    <cellStyle name="Currency 5 6 5 3 3" xfId="26587"/>
    <cellStyle name="Currency 5 6 5 3 4" xfId="47627"/>
    <cellStyle name="Currency 5 6 5 4" xfId="9255"/>
    <cellStyle name="Currency 5 6 5 4 2" xfId="19137"/>
    <cellStyle name="Currency 5 6 5 4 3" xfId="29057"/>
    <cellStyle name="Currency 5 6 5 4 4" xfId="50097"/>
    <cellStyle name="Currency 5 6 5 5" xfId="11733"/>
    <cellStyle name="Currency 5 6 5 5 2" xfId="42693"/>
    <cellStyle name="Currency 5 6 5 6" xfId="21653"/>
    <cellStyle name="Currency 5 6 5 7" xfId="31354"/>
    <cellStyle name="Currency 5 6 5 8" xfId="36820"/>
    <cellStyle name="Currency 5 6 6" xfId="1982"/>
    <cellStyle name="Currency 5 6 6 2" xfId="4745"/>
    <cellStyle name="Currency 5 6 6 2 2" xfId="14627"/>
    <cellStyle name="Currency 5 6 6 2 2 2" xfId="45587"/>
    <cellStyle name="Currency 5 6 6 2 3" xfId="24547"/>
    <cellStyle name="Currency 5 6 6 2 4" xfId="34960"/>
    <cellStyle name="Currency 5 6 6 2 5" xfId="40425"/>
    <cellStyle name="Currency 5 6 6 3" xfId="7211"/>
    <cellStyle name="Currency 5 6 6 3 2" xfId="17093"/>
    <cellStyle name="Currency 5 6 6 3 3" xfId="27013"/>
    <cellStyle name="Currency 5 6 6 3 4" xfId="48053"/>
    <cellStyle name="Currency 5 6 6 4" xfId="9681"/>
    <cellStyle name="Currency 5 6 6 4 2" xfId="19563"/>
    <cellStyle name="Currency 5 6 6 4 3" xfId="29483"/>
    <cellStyle name="Currency 5 6 6 4 4" xfId="50523"/>
    <cellStyle name="Currency 5 6 6 5" xfId="12159"/>
    <cellStyle name="Currency 5 6 6 5 2" xfId="43119"/>
    <cellStyle name="Currency 5 6 6 6" xfId="22079"/>
    <cellStyle name="Currency 5 6 6 7" xfId="32354"/>
    <cellStyle name="Currency 5 6 6 8" xfId="37820"/>
    <cellStyle name="Currency 5 6 7" xfId="2624"/>
    <cellStyle name="Currency 5 6 7 2" xfId="5092"/>
    <cellStyle name="Currency 5 6 7 2 2" xfId="14974"/>
    <cellStyle name="Currency 5 6 7 2 3" xfId="24894"/>
    <cellStyle name="Currency 5 6 7 2 4" xfId="45934"/>
    <cellStyle name="Currency 5 6 7 3" xfId="7558"/>
    <cellStyle name="Currency 5 6 7 3 2" xfId="17440"/>
    <cellStyle name="Currency 5 6 7 3 3" xfId="27360"/>
    <cellStyle name="Currency 5 6 7 3 4" xfId="48400"/>
    <cellStyle name="Currency 5 6 7 4" xfId="10028"/>
    <cellStyle name="Currency 5 6 7 4 2" xfId="19910"/>
    <cellStyle name="Currency 5 6 7 4 3" xfId="29830"/>
    <cellStyle name="Currency 5 6 7 4 4" xfId="50870"/>
    <cellStyle name="Currency 5 6 7 5" xfId="12506"/>
    <cellStyle name="Currency 5 6 7 5 2" xfId="43466"/>
    <cellStyle name="Currency 5 6 7 6" xfId="22426"/>
    <cellStyle name="Currency 5 6 7 7" xfId="35308"/>
    <cellStyle name="Currency 5 6 7 8" xfId="40772"/>
    <cellStyle name="Currency 5 6 8" xfId="3135"/>
    <cellStyle name="Currency 5 6 8 2" xfId="13017"/>
    <cellStyle name="Currency 5 6 8 2 2" xfId="43977"/>
    <cellStyle name="Currency 5 6 8 3" xfId="22937"/>
    <cellStyle name="Currency 5 6 8 4" xfId="33390"/>
    <cellStyle name="Currency 5 6 8 5" xfId="38856"/>
    <cellStyle name="Currency 5 6 9" xfId="5642"/>
    <cellStyle name="Currency 5 6 9 2" xfId="15524"/>
    <cellStyle name="Currency 5 6 9 3" xfId="25444"/>
    <cellStyle name="Currency 5 6 9 4" xfId="46484"/>
    <cellStyle name="Currency 5 7" xfId="327"/>
    <cellStyle name="Currency 5 7 10" xfId="8152"/>
    <cellStyle name="Currency 5 7 10 2" xfId="18034"/>
    <cellStyle name="Currency 5 7 10 3" xfId="27954"/>
    <cellStyle name="Currency 5 7 10 4" xfId="48994"/>
    <cellStyle name="Currency 5 7 11" xfId="10630"/>
    <cellStyle name="Currency 5 7 11 2" xfId="41590"/>
    <cellStyle name="Currency 5 7 12" xfId="20550"/>
    <cellStyle name="Currency 5 7 13" xfId="30392"/>
    <cellStyle name="Currency 5 7 14" xfId="35858"/>
    <cellStyle name="Currency 5 7 2" xfId="1046"/>
    <cellStyle name="Currency 5 7 2 2" xfId="3449"/>
    <cellStyle name="Currency 5 7 2 2 2" xfId="13331"/>
    <cellStyle name="Currency 5 7 2 2 2 2" xfId="44291"/>
    <cellStyle name="Currency 5 7 2 2 3" xfId="23251"/>
    <cellStyle name="Currency 5 7 2 2 4" xfId="31668"/>
    <cellStyle name="Currency 5 7 2 2 5" xfId="37134"/>
    <cellStyle name="Currency 5 7 2 3" xfId="6275"/>
    <cellStyle name="Currency 5 7 2 3 2" xfId="16157"/>
    <cellStyle name="Currency 5 7 2 3 2 2" xfId="47117"/>
    <cellStyle name="Currency 5 7 2 3 3" xfId="26077"/>
    <cellStyle name="Currency 5 7 2 3 4" xfId="32668"/>
    <cellStyle name="Currency 5 7 2 3 5" xfId="38134"/>
    <cellStyle name="Currency 5 7 2 4" xfId="8745"/>
    <cellStyle name="Currency 5 7 2 4 2" xfId="18627"/>
    <cellStyle name="Currency 5 7 2 4 2 2" xfId="49587"/>
    <cellStyle name="Currency 5 7 2 4 3" xfId="28547"/>
    <cellStyle name="Currency 5 7 2 4 4" xfId="34024"/>
    <cellStyle name="Currency 5 7 2 4 5" xfId="39489"/>
    <cellStyle name="Currency 5 7 2 5" xfId="11223"/>
    <cellStyle name="Currency 5 7 2 5 2" xfId="42183"/>
    <cellStyle name="Currency 5 7 2 6" xfId="21143"/>
    <cellStyle name="Currency 5 7 2 7" xfId="30666"/>
    <cellStyle name="Currency 5 7 2 8" xfId="36132"/>
    <cellStyle name="Currency 5 7 3" xfId="1047"/>
    <cellStyle name="Currency 5 7 3 2" xfId="3686"/>
    <cellStyle name="Currency 5 7 3 2 2" xfId="13568"/>
    <cellStyle name="Currency 5 7 3 2 2 2" xfId="44528"/>
    <cellStyle name="Currency 5 7 3 2 3" xfId="23488"/>
    <cellStyle name="Currency 5 7 3 2 4" xfId="31905"/>
    <cellStyle name="Currency 5 7 3 2 5" xfId="37371"/>
    <cellStyle name="Currency 5 7 3 3" xfId="6276"/>
    <cellStyle name="Currency 5 7 3 3 2" xfId="16158"/>
    <cellStyle name="Currency 5 7 3 3 2 2" xfId="47118"/>
    <cellStyle name="Currency 5 7 3 3 3" xfId="26078"/>
    <cellStyle name="Currency 5 7 3 3 4" xfId="32905"/>
    <cellStyle name="Currency 5 7 3 3 5" xfId="38371"/>
    <cellStyle name="Currency 5 7 3 4" xfId="8746"/>
    <cellStyle name="Currency 5 7 3 4 2" xfId="18628"/>
    <cellStyle name="Currency 5 7 3 4 2 2" xfId="49588"/>
    <cellStyle name="Currency 5 7 3 4 3" xfId="28548"/>
    <cellStyle name="Currency 5 7 3 4 4" xfId="34025"/>
    <cellStyle name="Currency 5 7 3 4 5" xfId="39490"/>
    <cellStyle name="Currency 5 7 3 5" xfId="11224"/>
    <cellStyle name="Currency 5 7 3 5 2" xfId="42184"/>
    <cellStyle name="Currency 5 7 3 6" xfId="21144"/>
    <cellStyle name="Currency 5 7 3 7" xfId="30903"/>
    <cellStyle name="Currency 5 7 3 8" xfId="36369"/>
    <cellStyle name="Currency 5 7 4" xfId="1048"/>
    <cellStyle name="Currency 5 7 4 2" xfId="3928"/>
    <cellStyle name="Currency 5 7 4 2 2" xfId="13810"/>
    <cellStyle name="Currency 5 7 4 2 2 2" xfId="44770"/>
    <cellStyle name="Currency 5 7 4 2 3" xfId="23730"/>
    <cellStyle name="Currency 5 7 4 2 4" xfId="32147"/>
    <cellStyle name="Currency 5 7 4 2 5" xfId="37613"/>
    <cellStyle name="Currency 5 7 4 3" xfId="6277"/>
    <cellStyle name="Currency 5 7 4 3 2" xfId="16159"/>
    <cellStyle name="Currency 5 7 4 3 2 2" xfId="47119"/>
    <cellStyle name="Currency 5 7 4 3 3" xfId="26079"/>
    <cellStyle name="Currency 5 7 4 3 4" xfId="33147"/>
    <cellStyle name="Currency 5 7 4 3 5" xfId="38613"/>
    <cellStyle name="Currency 5 7 4 4" xfId="8747"/>
    <cellStyle name="Currency 5 7 4 4 2" xfId="18629"/>
    <cellStyle name="Currency 5 7 4 4 2 2" xfId="49589"/>
    <cellStyle name="Currency 5 7 4 4 3" xfId="28549"/>
    <cellStyle name="Currency 5 7 4 4 4" xfId="34026"/>
    <cellStyle name="Currency 5 7 4 4 5" xfId="39491"/>
    <cellStyle name="Currency 5 7 4 5" xfId="11225"/>
    <cellStyle name="Currency 5 7 4 5 2" xfId="42185"/>
    <cellStyle name="Currency 5 7 4 6" xfId="21145"/>
    <cellStyle name="Currency 5 7 4 7" xfId="31145"/>
    <cellStyle name="Currency 5 7 4 8" xfId="36611"/>
    <cellStyle name="Currency 5 7 5" xfId="1596"/>
    <cellStyle name="Currency 5 7 5 2" xfId="4359"/>
    <cellStyle name="Currency 5 7 5 2 2" xfId="14241"/>
    <cellStyle name="Currency 5 7 5 2 2 2" xfId="45201"/>
    <cellStyle name="Currency 5 7 5 2 3" xfId="24161"/>
    <cellStyle name="Currency 5 7 5 2 4" xfId="34574"/>
    <cellStyle name="Currency 5 7 5 2 5" xfId="40039"/>
    <cellStyle name="Currency 5 7 5 3" xfId="6825"/>
    <cellStyle name="Currency 5 7 5 3 2" xfId="16707"/>
    <cellStyle name="Currency 5 7 5 3 3" xfId="26627"/>
    <cellStyle name="Currency 5 7 5 3 4" xfId="47667"/>
    <cellStyle name="Currency 5 7 5 4" xfId="9295"/>
    <cellStyle name="Currency 5 7 5 4 2" xfId="19177"/>
    <cellStyle name="Currency 5 7 5 4 3" xfId="29097"/>
    <cellStyle name="Currency 5 7 5 4 4" xfId="50137"/>
    <cellStyle name="Currency 5 7 5 5" xfId="11773"/>
    <cellStyle name="Currency 5 7 5 5 2" xfId="42733"/>
    <cellStyle name="Currency 5 7 5 6" xfId="21693"/>
    <cellStyle name="Currency 5 7 5 7" xfId="31394"/>
    <cellStyle name="Currency 5 7 5 8" xfId="36860"/>
    <cellStyle name="Currency 5 7 6" xfId="2027"/>
    <cellStyle name="Currency 5 7 6 2" xfId="4790"/>
    <cellStyle name="Currency 5 7 6 2 2" xfId="14672"/>
    <cellStyle name="Currency 5 7 6 2 2 2" xfId="45632"/>
    <cellStyle name="Currency 5 7 6 2 3" xfId="24592"/>
    <cellStyle name="Currency 5 7 6 2 4" xfId="35005"/>
    <cellStyle name="Currency 5 7 6 2 5" xfId="40470"/>
    <cellStyle name="Currency 5 7 6 3" xfId="7256"/>
    <cellStyle name="Currency 5 7 6 3 2" xfId="17138"/>
    <cellStyle name="Currency 5 7 6 3 3" xfId="27058"/>
    <cellStyle name="Currency 5 7 6 3 4" xfId="48098"/>
    <cellStyle name="Currency 5 7 6 4" xfId="9726"/>
    <cellStyle name="Currency 5 7 6 4 2" xfId="19608"/>
    <cellStyle name="Currency 5 7 6 4 3" xfId="29528"/>
    <cellStyle name="Currency 5 7 6 4 4" xfId="50568"/>
    <cellStyle name="Currency 5 7 6 5" xfId="12204"/>
    <cellStyle name="Currency 5 7 6 5 2" xfId="43164"/>
    <cellStyle name="Currency 5 7 6 6" xfId="22124"/>
    <cellStyle name="Currency 5 7 6 7" xfId="32394"/>
    <cellStyle name="Currency 5 7 6 8" xfId="37860"/>
    <cellStyle name="Currency 5 7 7" xfId="2664"/>
    <cellStyle name="Currency 5 7 7 2" xfId="5132"/>
    <cellStyle name="Currency 5 7 7 2 2" xfId="15014"/>
    <cellStyle name="Currency 5 7 7 2 3" xfId="24934"/>
    <cellStyle name="Currency 5 7 7 2 4" xfId="45974"/>
    <cellStyle name="Currency 5 7 7 3" xfId="7598"/>
    <cellStyle name="Currency 5 7 7 3 2" xfId="17480"/>
    <cellStyle name="Currency 5 7 7 3 3" xfId="27400"/>
    <cellStyle name="Currency 5 7 7 3 4" xfId="48440"/>
    <cellStyle name="Currency 5 7 7 4" xfId="10068"/>
    <cellStyle name="Currency 5 7 7 4 2" xfId="19950"/>
    <cellStyle name="Currency 5 7 7 4 3" xfId="29870"/>
    <cellStyle name="Currency 5 7 7 4 4" xfId="50910"/>
    <cellStyle name="Currency 5 7 7 5" xfId="12546"/>
    <cellStyle name="Currency 5 7 7 5 2" xfId="43506"/>
    <cellStyle name="Currency 5 7 7 6" xfId="22466"/>
    <cellStyle name="Currency 5 7 7 7" xfId="35348"/>
    <cellStyle name="Currency 5 7 7 8" xfId="40812"/>
    <cellStyle name="Currency 5 7 8" xfId="3175"/>
    <cellStyle name="Currency 5 7 8 2" xfId="13057"/>
    <cellStyle name="Currency 5 7 8 2 2" xfId="44017"/>
    <cellStyle name="Currency 5 7 8 3" xfId="22977"/>
    <cellStyle name="Currency 5 7 8 4" xfId="33430"/>
    <cellStyle name="Currency 5 7 8 5" xfId="38896"/>
    <cellStyle name="Currency 5 7 9" xfId="5682"/>
    <cellStyle name="Currency 5 7 9 2" xfId="15564"/>
    <cellStyle name="Currency 5 7 9 3" xfId="25484"/>
    <cellStyle name="Currency 5 7 9 4" xfId="46524"/>
    <cellStyle name="Currency 5 8" xfId="111"/>
    <cellStyle name="Currency 5 8 10" xfId="30429"/>
    <cellStyle name="Currency 5 8 11" xfId="35895"/>
    <cellStyle name="Currency 5 8 2" xfId="1396"/>
    <cellStyle name="Currency 5 8 2 2" xfId="4159"/>
    <cellStyle name="Currency 5 8 2 2 2" xfId="14041"/>
    <cellStyle name="Currency 5 8 2 2 2 2" xfId="45001"/>
    <cellStyle name="Currency 5 8 2 2 3" xfId="23961"/>
    <cellStyle name="Currency 5 8 2 2 4" xfId="34374"/>
    <cellStyle name="Currency 5 8 2 2 5" xfId="39839"/>
    <cellStyle name="Currency 5 8 2 3" xfId="6625"/>
    <cellStyle name="Currency 5 8 2 3 2" xfId="16507"/>
    <cellStyle name="Currency 5 8 2 3 3" xfId="26427"/>
    <cellStyle name="Currency 5 8 2 3 4" xfId="47467"/>
    <cellStyle name="Currency 5 8 2 4" xfId="9095"/>
    <cellStyle name="Currency 5 8 2 4 2" xfId="18977"/>
    <cellStyle name="Currency 5 8 2 4 3" xfId="28897"/>
    <cellStyle name="Currency 5 8 2 4 4" xfId="49937"/>
    <cellStyle name="Currency 5 8 2 5" xfId="11573"/>
    <cellStyle name="Currency 5 8 2 5 2" xfId="42533"/>
    <cellStyle name="Currency 5 8 2 6" xfId="21493"/>
    <cellStyle name="Currency 5 8 2 7" xfId="31431"/>
    <cellStyle name="Currency 5 8 2 8" xfId="36897"/>
    <cellStyle name="Currency 5 8 3" xfId="2222"/>
    <cellStyle name="Currency 5 8 3 2" xfId="4840"/>
    <cellStyle name="Currency 5 8 3 2 2" xfId="14722"/>
    <cellStyle name="Currency 5 8 3 2 2 2" xfId="45682"/>
    <cellStyle name="Currency 5 8 3 2 3" xfId="24642"/>
    <cellStyle name="Currency 5 8 3 2 4" xfId="35056"/>
    <cellStyle name="Currency 5 8 3 2 5" xfId="40520"/>
    <cellStyle name="Currency 5 8 3 3" xfId="7306"/>
    <cellStyle name="Currency 5 8 3 3 2" xfId="17188"/>
    <cellStyle name="Currency 5 8 3 3 3" xfId="27108"/>
    <cellStyle name="Currency 5 8 3 3 4" xfId="48148"/>
    <cellStyle name="Currency 5 8 3 4" xfId="9776"/>
    <cellStyle name="Currency 5 8 3 4 2" xfId="19658"/>
    <cellStyle name="Currency 5 8 3 4 3" xfId="29578"/>
    <cellStyle name="Currency 5 8 3 4 4" xfId="50618"/>
    <cellStyle name="Currency 5 8 3 5" xfId="12254"/>
    <cellStyle name="Currency 5 8 3 5 2" xfId="43214"/>
    <cellStyle name="Currency 5 8 3 6" xfId="22174"/>
    <cellStyle name="Currency 5 8 3 7" xfId="32431"/>
    <cellStyle name="Currency 5 8 3 8" xfId="37897"/>
    <cellStyle name="Currency 5 8 4" xfId="2464"/>
    <cellStyle name="Currency 5 8 4 2" xfId="4932"/>
    <cellStyle name="Currency 5 8 4 2 2" xfId="14814"/>
    <cellStyle name="Currency 5 8 4 2 3" xfId="24734"/>
    <cellStyle name="Currency 5 8 4 2 4" xfId="45774"/>
    <cellStyle name="Currency 5 8 4 3" xfId="7398"/>
    <cellStyle name="Currency 5 8 4 3 2" xfId="17280"/>
    <cellStyle name="Currency 5 8 4 3 3" xfId="27200"/>
    <cellStyle name="Currency 5 8 4 3 4" xfId="48240"/>
    <cellStyle name="Currency 5 8 4 4" xfId="9868"/>
    <cellStyle name="Currency 5 8 4 4 2" xfId="19750"/>
    <cellStyle name="Currency 5 8 4 4 3" xfId="29670"/>
    <cellStyle name="Currency 5 8 4 4 4" xfId="50710"/>
    <cellStyle name="Currency 5 8 4 5" xfId="12346"/>
    <cellStyle name="Currency 5 8 4 5 2" xfId="43306"/>
    <cellStyle name="Currency 5 8 4 6" xfId="22266"/>
    <cellStyle name="Currency 5 8 4 7" xfId="35148"/>
    <cellStyle name="Currency 5 8 4 8" xfId="40612"/>
    <cellStyle name="Currency 5 8 5" xfId="3212"/>
    <cellStyle name="Currency 5 8 5 2" xfId="13094"/>
    <cellStyle name="Currency 5 8 5 2 2" xfId="44054"/>
    <cellStyle name="Currency 5 8 5 3" xfId="23014"/>
    <cellStyle name="Currency 5 8 5 4" xfId="33230"/>
    <cellStyle name="Currency 5 8 5 5" xfId="38696"/>
    <cellStyle name="Currency 5 8 6" xfId="5482"/>
    <cellStyle name="Currency 5 8 6 2" xfId="15364"/>
    <cellStyle name="Currency 5 8 6 3" xfId="25284"/>
    <cellStyle name="Currency 5 8 6 4" xfId="46324"/>
    <cellStyle name="Currency 5 8 7" xfId="7952"/>
    <cellStyle name="Currency 5 8 7 2" xfId="17834"/>
    <cellStyle name="Currency 5 8 7 3" xfId="27754"/>
    <cellStyle name="Currency 5 8 7 4" xfId="48794"/>
    <cellStyle name="Currency 5 8 8" xfId="10430"/>
    <cellStyle name="Currency 5 8 8 2" xfId="41390"/>
    <cellStyle name="Currency 5 8 9" xfId="20350"/>
    <cellStyle name="Currency 5 9" xfId="364"/>
    <cellStyle name="Currency 5 9 10" xfId="35933"/>
    <cellStyle name="Currency 5 9 2" xfId="1633"/>
    <cellStyle name="Currency 5 9 2 2" xfId="4396"/>
    <cellStyle name="Currency 5 9 2 2 2" xfId="14278"/>
    <cellStyle name="Currency 5 9 2 2 2 2" xfId="45238"/>
    <cellStyle name="Currency 5 9 2 2 3" xfId="24198"/>
    <cellStyle name="Currency 5 9 2 2 4" xfId="34611"/>
    <cellStyle name="Currency 5 9 2 2 5" xfId="40076"/>
    <cellStyle name="Currency 5 9 2 3" xfId="6862"/>
    <cellStyle name="Currency 5 9 2 3 2" xfId="16744"/>
    <cellStyle name="Currency 5 9 2 3 3" xfId="26664"/>
    <cellStyle name="Currency 5 9 2 3 4" xfId="47704"/>
    <cellStyle name="Currency 5 9 2 4" xfId="9332"/>
    <cellStyle name="Currency 5 9 2 4 2" xfId="19214"/>
    <cellStyle name="Currency 5 9 2 4 3" xfId="29134"/>
    <cellStyle name="Currency 5 9 2 4 4" xfId="50174"/>
    <cellStyle name="Currency 5 9 2 5" xfId="11810"/>
    <cellStyle name="Currency 5 9 2 5 2" xfId="42770"/>
    <cellStyle name="Currency 5 9 2 6" xfId="21730"/>
    <cellStyle name="Currency 5 9 2 7" xfId="31469"/>
    <cellStyle name="Currency 5 9 2 8" xfId="36935"/>
    <cellStyle name="Currency 5 9 3" xfId="2701"/>
    <cellStyle name="Currency 5 9 3 2" xfId="5169"/>
    <cellStyle name="Currency 5 9 3 2 2" xfId="15051"/>
    <cellStyle name="Currency 5 9 3 2 2 2" xfId="46011"/>
    <cellStyle name="Currency 5 9 3 2 3" xfId="24971"/>
    <cellStyle name="Currency 5 9 3 2 4" xfId="35385"/>
    <cellStyle name="Currency 5 9 3 2 5" xfId="40849"/>
    <cellStyle name="Currency 5 9 3 3" xfId="7635"/>
    <cellStyle name="Currency 5 9 3 3 2" xfId="17517"/>
    <cellStyle name="Currency 5 9 3 3 3" xfId="27437"/>
    <cellStyle name="Currency 5 9 3 3 4" xfId="48477"/>
    <cellStyle name="Currency 5 9 3 4" xfId="10105"/>
    <cellStyle name="Currency 5 9 3 4 2" xfId="19987"/>
    <cellStyle name="Currency 5 9 3 4 3" xfId="29907"/>
    <cellStyle name="Currency 5 9 3 4 4" xfId="50947"/>
    <cellStyle name="Currency 5 9 3 5" xfId="12583"/>
    <cellStyle name="Currency 5 9 3 5 2" xfId="43543"/>
    <cellStyle name="Currency 5 9 3 6" xfId="22503"/>
    <cellStyle name="Currency 5 9 3 7" xfId="32469"/>
    <cellStyle name="Currency 5 9 3 8" xfId="37935"/>
    <cellStyle name="Currency 5 9 4" xfId="3250"/>
    <cellStyle name="Currency 5 9 4 2" xfId="13132"/>
    <cellStyle name="Currency 5 9 4 2 2" xfId="44092"/>
    <cellStyle name="Currency 5 9 4 3" xfId="23052"/>
    <cellStyle name="Currency 5 9 4 4" xfId="33467"/>
    <cellStyle name="Currency 5 9 4 5" xfId="38933"/>
    <cellStyle name="Currency 5 9 5" xfId="5719"/>
    <cellStyle name="Currency 5 9 5 2" xfId="15601"/>
    <cellStyle name="Currency 5 9 5 3" xfId="25521"/>
    <cellStyle name="Currency 5 9 5 4" xfId="46561"/>
    <cellStyle name="Currency 5 9 6" xfId="8189"/>
    <cellStyle name="Currency 5 9 6 2" xfId="18071"/>
    <cellStyle name="Currency 5 9 6 3" xfId="27991"/>
    <cellStyle name="Currency 5 9 6 4" xfId="49031"/>
    <cellStyle name="Currency 5 9 7" xfId="10667"/>
    <cellStyle name="Currency 5 9 7 2" xfId="41627"/>
    <cellStyle name="Currency 5 9 8" xfId="20587"/>
    <cellStyle name="Currency 5 9 9" xfId="30467"/>
    <cellStyle name="Currency 6" xfId="78"/>
    <cellStyle name="Currency 6 10" xfId="453"/>
    <cellStyle name="Currency 6 10 10" xfId="36426"/>
    <cellStyle name="Currency 6 10 2" xfId="1722"/>
    <cellStyle name="Currency 6 10 2 2" xfId="4485"/>
    <cellStyle name="Currency 6 10 2 2 2" xfId="14367"/>
    <cellStyle name="Currency 6 10 2 2 2 2" xfId="45327"/>
    <cellStyle name="Currency 6 10 2 2 3" xfId="24287"/>
    <cellStyle name="Currency 6 10 2 2 4" xfId="34700"/>
    <cellStyle name="Currency 6 10 2 2 5" xfId="40165"/>
    <cellStyle name="Currency 6 10 2 3" xfId="6951"/>
    <cellStyle name="Currency 6 10 2 3 2" xfId="16833"/>
    <cellStyle name="Currency 6 10 2 3 3" xfId="26753"/>
    <cellStyle name="Currency 6 10 2 3 4" xfId="47793"/>
    <cellStyle name="Currency 6 10 2 4" xfId="9421"/>
    <cellStyle name="Currency 6 10 2 4 2" xfId="19303"/>
    <cellStyle name="Currency 6 10 2 4 3" xfId="29223"/>
    <cellStyle name="Currency 6 10 2 4 4" xfId="50263"/>
    <cellStyle name="Currency 6 10 2 5" xfId="11899"/>
    <cellStyle name="Currency 6 10 2 5 2" xfId="42859"/>
    <cellStyle name="Currency 6 10 2 6" xfId="21819"/>
    <cellStyle name="Currency 6 10 2 7" xfId="31962"/>
    <cellStyle name="Currency 6 10 2 8" xfId="37428"/>
    <cellStyle name="Currency 6 10 3" xfId="2790"/>
    <cellStyle name="Currency 6 10 3 2" xfId="5258"/>
    <cellStyle name="Currency 6 10 3 2 2" xfId="15140"/>
    <cellStyle name="Currency 6 10 3 2 2 2" xfId="46100"/>
    <cellStyle name="Currency 6 10 3 2 3" xfId="25060"/>
    <cellStyle name="Currency 6 10 3 2 4" xfId="35474"/>
    <cellStyle name="Currency 6 10 3 2 5" xfId="40938"/>
    <cellStyle name="Currency 6 10 3 3" xfId="7724"/>
    <cellStyle name="Currency 6 10 3 3 2" xfId="17606"/>
    <cellStyle name="Currency 6 10 3 3 3" xfId="27526"/>
    <cellStyle name="Currency 6 10 3 3 4" xfId="48566"/>
    <cellStyle name="Currency 6 10 3 4" xfId="10194"/>
    <cellStyle name="Currency 6 10 3 4 2" xfId="20076"/>
    <cellStyle name="Currency 6 10 3 4 3" xfId="29996"/>
    <cellStyle name="Currency 6 10 3 4 4" xfId="51036"/>
    <cellStyle name="Currency 6 10 3 5" xfId="12672"/>
    <cellStyle name="Currency 6 10 3 5 2" xfId="43632"/>
    <cellStyle name="Currency 6 10 3 6" xfId="22592"/>
    <cellStyle name="Currency 6 10 3 7" xfId="32962"/>
    <cellStyle name="Currency 6 10 3 8" xfId="38428"/>
    <cellStyle name="Currency 6 10 4" xfId="3743"/>
    <cellStyle name="Currency 6 10 4 2" xfId="13625"/>
    <cellStyle name="Currency 6 10 4 2 2" xfId="44585"/>
    <cellStyle name="Currency 6 10 4 3" xfId="23545"/>
    <cellStyle name="Currency 6 10 4 4" xfId="33556"/>
    <cellStyle name="Currency 6 10 4 5" xfId="39022"/>
    <cellStyle name="Currency 6 10 5" xfId="5808"/>
    <cellStyle name="Currency 6 10 5 2" xfId="15690"/>
    <cellStyle name="Currency 6 10 5 3" xfId="25610"/>
    <cellStyle name="Currency 6 10 5 4" xfId="46650"/>
    <cellStyle name="Currency 6 10 6" xfId="8278"/>
    <cellStyle name="Currency 6 10 6 2" xfId="18160"/>
    <cellStyle name="Currency 6 10 6 3" xfId="28080"/>
    <cellStyle name="Currency 6 10 6 4" xfId="49120"/>
    <cellStyle name="Currency 6 10 7" xfId="10756"/>
    <cellStyle name="Currency 6 10 7 2" xfId="41716"/>
    <cellStyle name="Currency 6 10 8" xfId="20676"/>
    <cellStyle name="Currency 6 10 9" xfId="30960"/>
    <cellStyle name="Currency 6 11" xfId="490"/>
    <cellStyle name="Currency 6 11 10" xfId="36675"/>
    <cellStyle name="Currency 6 11 2" xfId="1759"/>
    <cellStyle name="Currency 6 11 2 2" xfId="4522"/>
    <cellStyle name="Currency 6 11 2 2 2" xfId="14404"/>
    <cellStyle name="Currency 6 11 2 2 3" xfId="24324"/>
    <cellStyle name="Currency 6 11 2 2 4" xfId="45364"/>
    <cellStyle name="Currency 6 11 2 3" xfId="6988"/>
    <cellStyle name="Currency 6 11 2 3 2" xfId="16870"/>
    <cellStyle name="Currency 6 11 2 3 3" xfId="26790"/>
    <cellStyle name="Currency 6 11 2 3 4" xfId="47830"/>
    <cellStyle name="Currency 6 11 2 4" xfId="9458"/>
    <cellStyle name="Currency 6 11 2 4 2" xfId="19340"/>
    <cellStyle name="Currency 6 11 2 4 3" xfId="29260"/>
    <cellStyle name="Currency 6 11 2 4 4" xfId="50300"/>
    <cellStyle name="Currency 6 11 2 5" xfId="11936"/>
    <cellStyle name="Currency 6 11 2 5 2" xfId="42896"/>
    <cellStyle name="Currency 6 11 2 6" xfId="21856"/>
    <cellStyle name="Currency 6 11 2 7" xfId="34737"/>
    <cellStyle name="Currency 6 11 2 8" xfId="40202"/>
    <cellStyle name="Currency 6 11 3" xfId="2827"/>
    <cellStyle name="Currency 6 11 3 2" xfId="5295"/>
    <cellStyle name="Currency 6 11 3 2 2" xfId="15177"/>
    <cellStyle name="Currency 6 11 3 2 3" xfId="25097"/>
    <cellStyle name="Currency 6 11 3 2 4" xfId="46137"/>
    <cellStyle name="Currency 6 11 3 3" xfId="7761"/>
    <cellStyle name="Currency 6 11 3 3 2" xfId="17643"/>
    <cellStyle name="Currency 6 11 3 3 3" xfId="27563"/>
    <cellStyle name="Currency 6 11 3 3 4" xfId="48603"/>
    <cellStyle name="Currency 6 11 3 4" xfId="10231"/>
    <cellStyle name="Currency 6 11 3 4 2" xfId="20113"/>
    <cellStyle name="Currency 6 11 3 4 3" xfId="30033"/>
    <cellStyle name="Currency 6 11 3 4 4" xfId="51073"/>
    <cellStyle name="Currency 6 11 3 5" xfId="12709"/>
    <cellStyle name="Currency 6 11 3 5 2" xfId="43669"/>
    <cellStyle name="Currency 6 11 3 6" xfId="22629"/>
    <cellStyle name="Currency 6 11 3 7" xfId="35511"/>
    <cellStyle name="Currency 6 11 3 8" xfId="40975"/>
    <cellStyle name="Currency 6 11 4" xfId="3960"/>
    <cellStyle name="Currency 6 11 4 2" xfId="13842"/>
    <cellStyle name="Currency 6 11 4 2 2" xfId="44802"/>
    <cellStyle name="Currency 6 11 4 3" xfId="23762"/>
    <cellStyle name="Currency 6 11 4 4" xfId="33593"/>
    <cellStyle name="Currency 6 11 4 5" xfId="39059"/>
    <cellStyle name="Currency 6 11 5" xfId="5845"/>
    <cellStyle name="Currency 6 11 5 2" xfId="15727"/>
    <cellStyle name="Currency 6 11 5 3" xfId="25647"/>
    <cellStyle name="Currency 6 11 5 4" xfId="46687"/>
    <cellStyle name="Currency 6 11 6" xfId="8315"/>
    <cellStyle name="Currency 6 11 6 2" xfId="18197"/>
    <cellStyle name="Currency 6 11 6 3" xfId="28117"/>
    <cellStyle name="Currency 6 11 6 4" xfId="49157"/>
    <cellStyle name="Currency 6 11 7" xfId="10793"/>
    <cellStyle name="Currency 6 11 7 2" xfId="41753"/>
    <cellStyle name="Currency 6 11 8" xfId="20713"/>
    <cellStyle name="Currency 6 11 9" xfId="31209"/>
    <cellStyle name="Currency 6 12" xfId="566"/>
    <cellStyle name="Currency 6 12 10" xfId="37675"/>
    <cellStyle name="Currency 6 12 2" xfId="1802"/>
    <cellStyle name="Currency 6 12 2 2" xfId="4565"/>
    <cellStyle name="Currency 6 12 2 2 2" xfId="14447"/>
    <cellStyle name="Currency 6 12 2 2 3" xfId="24367"/>
    <cellStyle name="Currency 6 12 2 2 4" xfId="45407"/>
    <cellStyle name="Currency 6 12 2 3" xfId="7031"/>
    <cellStyle name="Currency 6 12 2 3 2" xfId="16913"/>
    <cellStyle name="Currency 6 12 2 3 3" xfId="26833"/>
    <cellStyle name="Currency 6 12 2 3 4" xfId="47873"/>
    <cellStyle name="Currency 6 12 2 4" xfId="9501"/>
    <cellStyle name="Currency 6 12 2 4 2" xfId="19383"/>
    <cellStyle name="Currency 6 12 2 4 3" xfId="29303"/>
    <cellStyle name="Currency 6 12 2 4 4" xfId="50343"/>
    <cellStyle name="Currency 6 12 2 5" xfId="11979"/>
    <cellStyle name="Currency 6 12 2 5 2" xfId="42939"/>
    <cellStyle name="Currency 6 12 2 6" xfId="21899"/>
    <cellStyle name="Currency 6 12 2 7" xfId="34780"/>
    <cellStyle name="Currency 6 12 2 8" xfId="40245"/>
    <cellStyle name="Currency 6 12 3" xfId="2870"/>
    <cellStyle name="Currency 6 12 3 2" xfId="5338"/>
    <cellStyle name="Currency 6 12 3 2 2" xfId="15220"/>
    <cellStyle name="Currency 6 12 3 2 3" xfId="25140"/>
    <cellStyle name="Currency 6 12 3 2 4" xfId="46180"/>
    <cellStyle name="Currency 6 12 3 3" xfId="7804"/>
    <cellStyle name="Currency 6 12 3 3 2" xfId="17686"/>
    <cellStyle name="Currency 6 12 3 3 3" xfId="27606"/>
    <cellStyle name="Currency 6 12 3 3 4" xfId="48646"/>
    <cellStyle name="Currency 6 12 3 4" xfId="10274"/>
    <cellStyle name="Currency 6 12 3 4 2" xfId="20156"/>
    <cellStyle name="Currency 6 12 3 4 3" xfId="30076"/>
    <cellStyle name="Currency 6 12 3 4 4" xfId="51116"/>
    <cellStyle name="Currency 6 12 3 5" xfId="12752"/>
    <cellStyle name="Currency 6 12 3 5 2" xfId="43712"/>
    <cellStyle name="Currency 6 12 3 6" xfId="22672"/>
    <cellStyle name="Currency 6 12 3 7" xfId="35554"/>
    <cellStyle name="Currency 6 12 3 8" xfId="41018"/>
    <cellStyle name="Currency 6 12 4" xfId="4038"/>
    <cellStyle name="Currency 6 12 4 2" xfId="13920"/>
    <cellStyle name="Currency 6 12 4 2 2" xfId="44880"/>
    <cellStyle name="Currency 6 12 4 3" xfId="23840"/>
    <cellStyle name="Currency 6 12 4 4" xfId="33637"/>
    <cellStyle name="Currency 6 12 4 5" xfId="39102"/>
    <cellStyle name="Currency 6 12 5" xfId="5888"/>
    <cellStyle name="Currency 6 12 5 2" xfId="15770"/>
    <cellStyle name="Currency 6 12 5 3" xfId="25690"/>
    <cellStyle name="Currency 6 12 5 4" xfId="46730"/>
    <cellStyle name="Currency 6 12 6" xfId="8358"/>
    <cellStyle name="Currency 6 12 6 2" xfId="18240"/>
    <cellStyle name="Currency 6 12 6 3" xfId="28160"/>
    <cellStyle name="Currency 6 12 6 4" xfId="49200"/>
    <cellStyle name="Currency 6 12 7" xfId="10836"/>
    <cellStyle name="Currency 6 12 7 2" xfId="41796"/>
    <cellStyle name="Currency 6 12 8" xfId="20756"/>
    <cellStyle name="Currency 6 12 9" xfId="32209"/>
    <cellStyle name="Currency 6 13" xfId="732"/>
    <cellStyle name="Currency 6 13 10" xfId="39175"/>
    <cellStyle name="Currency 6 13 2" xfId="1875"/>
    <cellStyle name="Currency 6 13 2 2" xfId="4638"/>
    <cellStyle name="Currency 6 13 2 2 2" xfId="14520"/>
    <cellStyle name="Currency 6 13 2 2 3" xfId="24440"/>
    <cellStyle name="Currency 6 13 2 2 4" xfId="45480"/>
    <cellStyle name="Currency 6 13 2 3" xfId="7104"/>
    <cellStyle name="Currency 6 13 2 3 2" xfId="16986"/>
    <cellStyle name="Currency 6 13 2 3 3" xfId="26906"/>
    <cellStyle name="Currency 6 13 2 3 4" xfId="47946"/>
    <cellStyle name="Currency 6 13 2 4" xfId="9574"/>
    <cellStyle name="Currency 6 13 2 4 2" xfId="19456"/>
    <cellStyle name="Currency 6 13 2 4 3" xfId="29376"/>
    <cellStyle name="Currency 6 13 2 4 4" xfId="50416"/>
    <cellStyle name="Currency 6 13 2 5" xfId="12052"/>
    <cellStyle name="Currency 6 13 2 5 2" xfId="43012"/>
    <cellStyle name="Currency 6 13 2 6" xfId="21972"/>
    <cellStyle name="Currency 6 13 2 7" xfId="34853"/>
    <cellStyle name="Currency 6 13 2 8" xfId="40318"/>
    <cellStyle name="Currency 6 13 3" xfId="2943"/>
    <cellStyle name="Currency 6 13 3 2" xfId="5411"/>
    <cellStyle name="Currency 6 13 3 2 2" xfId="15293"/>
    <cellStyle name="Currency 6 13 3 2 3" xfId="25213"/>
    <cellStyle name="Currency 6 13 3 2 4" xfId="46253"/>
    <cellStyle name="Currency 6 13 3 3" xfId="7877"/>
    <cellStyle name="Currency 6 13 3 3 2" xfId="17759"/>
    <cellStyle name="Currency 6 13 3 3 3" xfId="27679"/>
    <cellStyle name="Currency 6 13 3 3 4" xfId="48719"/>
    <cellStyle name="Currency 6 13 3 4" xfId="10347"/>
    <cellStyle name="Currency 6 13 3 4 2" xfId="20229"/>
    <cellStyle name="Currency 6 13 3 4 3" xfId="30149"/>
    <cellStyle name="Currency 6 13 3 4 4" xfId="51189"/>
    <cellStyle name="Currency 6 13 3 5" xfId="12825"/>
    <cellStyle name="Currency 6 13 3 5 2" xfId="43785"/>
    <cellStyle name="Currency 6 13 3 6" xfId="22745"/>
    <cellStyle name="Currency 6 13 3 7" xfId="35627"/>
    <cellStyle name="Currency 6 13 3 8" xfId="41091"/>
    <cellStyle name="Currency 6 13 4" xfId="4055"/>
    <cellStyle name="Currency 6 13 4 2" xfId="13937"/>
    <cellStyle name="Currency 6 13 4 3" xfId="23857"/>
    <cellStyle name="Currency 6 13 4 4" xfId="44897"/>
    <cellStyle name="Currency 6 13 5" xfId="5961"/>
    <cellStyle name="Currency 6 13 5 2" xfId="15843"/>
    <cellStyle name="Currency 6 13 5 3" xfId="25763"/>
    <cellStyle name="Currency 6 13 5 4" xfId="46803"/>
    <cellStyle name="Currency 6 13 6" xfId="8431"/>
    <cellStyle name="Currency 6 13 6 2" xfId="18313"/>
    <cellStyle name="Currency 6 13 6 3" xfId="28233"/>
    <cellStyle name="Currency 6 13 6 4" xfId="49273"/>
    <cellStyle name="Currency 6 13 7" xfId="10909"/>
    <cellStyle name="Currency 6 13 7 2" xfId="41869"/>
    <cellStyle name="Currency 6 13 8" xfId="20829"/>
    <cellStyle name="Currency 6 13 9" xfId="33710"/>
    <cellStyle name="Currency 6 14" xfId="1371"/>
    <cellStyle name="Currency 6 14 2" xfId="4134"/>
    <cellStyle name="Currency 6 14 2 2" xfId="14016"/>
    <cellStyle name="Currency 6 14 2 3" xfId="23936"/>
    <cellStyle name="Currency 6 14 2 4" xfId="44976"/>
    <cellStyle name="Currency 6 14 3" xfId="6600"/>
    <cellStyle name="Currency 6 14 3 2" xfId="16482"/>
    <cellStyle name="Currency 6 14 3 3" xfId="26402"/>
    <cellStyle name="Currency 6 14 3 4" xfId="47442"/>
    <cellStyle name="Currency 6 14 4" xfId="9070"/>
    <cellStyle name="Currency 6 14 4 2" xfId="18952"/>
    <cellStyle name="Currency 6 14 4 3" xfId="28872"/>
    <cellStyle name="Currency 6 14 4 4" xfId="49912"/>
    <cellStyle name="Currency 6 14 5" xfId="11548"/>
    <cellStyle name="Currency 6 14 5 2" xfId="42508"/>
    <cellStyle name="Currency 6 14 6" xfId="21468"/>
    <cellStyle name="Currency 6 14 7" xfId="34349"/>
    <cellStyle name="Currency 6 14 8" xfId="39814"/>
    <cellStyle name="Currency 6 15" xfId="1895"/>
    <cellStyle name="Currency 6 15 2" xfId="4658"/>
    <cellStyle name="Currency 6 15 2 2" xfId="14540"/>
    <cellStyle name="Currency 6 15 2 3" xfId="24460"/>
    <cellStyle name="Currency 6 15 2 4" xfId="45500"/>
    <cellStyle name="Currency 6 15 3" xfId="7124"/>
    <cellStyle name="Currency 6 15 3 2" xfId="17006"/>
    <cellStyle name="Currency 6 15 3 3" xfId="26926"/>
    <cellStyle name="Currency 6 15 3 4" xfId="47966"/>
    <cellStyle name="Currency 6 15 4" xfId="9594"/>
    <cellStyle name="Currency 6 15 4 2" xfId="19476"/>
    <cellStyle name="Currency 6 15 4 3" xfId="29396"/>
    <cellStyle name="Currency 6 15 4 4" xfId="50436"/>
    <cellStyle name="Currency 6 15 5" xfId="12072"/>
    <cellStyle name="Currency 6 15 5 2" xfId="43032"/>
    <cellStyle name="Currency 6 15 6" xfId="21992"/>
    <cellStyle name="Currency 6 15 7" xfId="34873"/>
    <cellStyle name="Currency 6 15 8" xfId="40338"/>
    <cellStyle name="Currency 6 16" xfId="2439"/>
    <cellStyle name="Currency 6 16 2" xfId="4907"/>
    <cellStyle name="Currency 6 16 2 2" xfId="14789"/>
    <cellStyle name="Currency 6 16 2 3" xfId="24709"/>
    <cellStyle name="Currency 6 16 2 4" xfId="45749"/>
    <cellStyle name="Currency 6 16 3" xfId="7373"/>
    <cellStyle name="Currency 6 16 3 2" xfId="17255"/>
    <cellStyle name="Currency 6 16 3 3" xfId="27175"/>
    <cellStyle name="Currency 6 16 3 4" xfId="48215"/>
    <cellStyle name="Currency 6 16 4" xfId="9843"/>
    <cellStyle name="Currency 6 16 4 2" xfId="19725"/>
    <cellStyle name="Currency 6 16 4 3" xfId="29645"/>
    <cellStyle name="Currency 6 16 4 4" xfId="50685"/>
    <cellStyle name="Currency 6 16 5" xfId="12321"/>
    <cellStyle name="Currency 6 16 5 2" xfId="43281"/>
    <cellStyle name="Currency 6 16 6" xfId="22241"/>
    <cellStyle name="Currency 6 16 7" xfId="35123"/>
    <cellStyle name="Currency 6 16 8" xfId="40587"/>
    <cellStyle name="Currency 6 17" xfId="2990"/>
    <cellStyle name="Currency 6 17 2" xfId="12872"/>
    <cellStyle name="Currency 6 17 2 2" xfId="43832"/>
    <cellStyle name="Currency 6 17 3" xfId="22792"/>
    <cellStyle name="Currency 6 17 4" xfId="33205"/>
    <cellStyle name="Currency 6 17 5" xfId="38671"/>
    <cellStyle name="Currency 6 18" xfId="5457"/>
    <cellStyle name="Currency 6 18 2" xfId="15339"/>
    <cellStyle name="Currency 6 18 3" xfId="25259"/>
    <cellStyle name="Currency 6 18 4" xfId="46299"/>
    <cellStyle name="Currency 6 19" xfId="7927"/>
    <cellStyle name="Currency 6 19 2" xfId="17809"/>
    <cellStyle name="Currency 6 19 3" xfId="27729"/>
    <cellStyle name="Currency 6 19 4" xfId="48769"/>
    <cellStyle name="Currency 6 2" xfId="143"/>
    <cellStyle name="Currency 6 2 10" xfId="7980"/>
    <cellStyle name="Currency 6 2 10 2" xfId="17862"/>
    <cellStyle name="Currency 6 2 10 3" xfId="27782"/>
    <cellStyle name="Currency 6 2 10 4" xfId="48822"/>
    <cellStyle name="Currency 6 2 11" xfId="10458"/>
    <cellStyle name="Currency 6 2 11 2" xfId="41418"/>
    <cellStyle name="Currency 6 2 12" xfId="20378"/>
    <cellStyle name="Currency 6 2 13" xfId="30220"/>
    <cellStyle name="Currency 6 2 14" xfId="35686"/>
    <cellStyle name="Currency 6 2 2" xfId="676"/>
    <cellStyle name="Currency 6 2 2 10" xfId="30494"/>
    <cellStyle name="Currency 6 2 2 11" xfId="35960"/>
    <cellStyle name="Currency 6 2 2 2" xfId="1819"/>
    <cellStyle name="Currency 6 2 2 2 2" xfId="4582"/>
    <cellStyle name="Currency 6 2 2 2 2 2" xfId="14464"/>
    <cellStyle name="Currency 6 2 2 2 2 2 2" xfId="45424"/>
    <cellStyle name="Currency 6 2 2 2 2 3" xfId="24384"/>
    <cellStyle name="Currency 6 2 2 2 2 4" xfId="34797"/>
    <cellStyle name="Currency 6 2 2 2 2 5" xfId="40262"/>
    <cellStyle name="Currency 6 2 2 2 3" xfId="7048"/>
    <cellStyle name="Currency 6 2 2 2 3 2" xfId="16930"/>
    <cellStyle name="Currency 6 2 2 2 3 3" xfId="26850"/>
    <cellStyle name="Currency 6 2 2 2 3 4" xfId="47890"/>
    <cellStyle name="Currency 6 2 2 2 4" xfId="9518"/>
    <cellStyle name="Currency 6 2 2 2 4 2" xfId="19400"/>
    <cellStyle name="Currency 6 2 2 2 4 3" xfId="29320"/>
    <cellStyle name="Currency 6 2 2 2 4 4" xfId="50360"/>
    <cellStyle name="Currency 6 2 2 2 5" xfId="11996"/>
    <cellStyle name="Currency 6 2 2 2 5 2" xfId="42956"/>
    <cellStyle name="Currency 6 2 2 2 6" xfId="21916"/>
    <cellStyle name="Currency 6 2 2 2 7" xfId="31496"/>
    <cellStyle name="Currency 6 2 2 2 8" xfId="36962"/>
    <cellStyle name="Currency 6 2 2 3" xfId="1951"/>
    <cellStyle name="Currency 6 2 2 3 2" xfId="4714"/>
    <cellStyle name="Currency 6 2 2 3 2 2" xfId="14596"/>
    <cellStyle name="Currency 6 2 2 3 2 2 2" xfId="45556"/>
    <cellStyle name="Currency 6 2 2 3 2 3" xfId="24516"/>
    <cellStyle name="Currency 6 2 2 3 2 4" xfId="34929"/>
    <cellStyle name="Currency 6 2 2 3 2 5" xfId="40394"/>
    <cellStyle name="Currency 6 2 2 3 3" xfId="7180"/>
    <cellStyle name="Currency 6 2 2 3 3 2" xfId="17062"/>
    <cellStyle name="Currency 6 2 2 3 3 3" xfId="26982"/>
    <cellStyle name="Currency 6 2 2 3 3 4" xfId="48022"/>
    <cellStyle name="Currency 6 2 2 3 4" xfId="9650"/>
    <cellStyle name="Currency 6 2 2 3 4 2" xfId="19532"/>
    <cellStyle name="Currency 6 2 2 3 4 3" xfId="29452"/>
    <cellStyle name="Currency 6 2 2 3 4 4" xfId="50492"/>
    <cellStyle name="Currency 6 2 2 3 5" xfId="12128"/>
    <cellStyle name="Currency 6 2 2 3 5 2" xfId="43088"/>
    <cellStyle name="Currency 6 2 2 3 6" xfId="22048"/>
    <cellStyle name="Currency 6 2 2 3 7" xfId="32496"/>
    <cellStyle name="Currency 6 2 2 3 8" xfId="37962"/>
    <cellStyle name="Currency 6 2 2 4" xfId="2887"/>
    <cellStyle name="Currency 6 2 2 4 2" xfId="5355"/>
    <cellStyle name="Currency 6 2 2 4 2 2" xfId="15237"/>
    <cellStyle name="Currency 6 2 2 4 2 3" xfId="25157"/>
    <cellStyle name="Currency 6 2 2 4 2 4" xfId="46197"/>
    <cellStyle name="Currency 6 2 2 4 3" xfId="7821"/>
    <cellStyle name="Currency 6 2 2 4 3 2" xfId="17703"/>
    <cellStyle name="Currency 6 2 2 4 3 3" xfId="27623"/>
    <cellStyle name="Currency 6 2 2 4 3 4" xfId="48663"/>
    <cellStyle name="Currency 6 2 2 4 4" xfId="10291"/>
    <cellStyle name="Currency 6 2 2 4 4 2" xfId="20173"/>
    <cellStyle name="Currency 6 2 2 4 4 3" xfId="30093"/>
    <cellStyle name="Currency 6 2 2 4 4 4" xfId="51133"/>
    <cellStyle name="Currency 6 2 2 4 5" xfId="12769"/>
    <cellStyle name="Currency 6 2 2 4 5 2" xfId="43729"/>
    <cellStyle name="Currency 6 2 2 4 6" xfId="22689"/>
    <cellStyle name="Currency 6 2 2 4 7" xfId="35571"/>
    <cellStyle name="Currency 6 2 2 4 8" xfId="41035"/>
    <cellStyle name="Currency 6 2 2 5" xfId="3277"/>
    <cellStyle name="Currency 6 2 2 5 2" xfId="13159"/>
    <cellStyle name="Currency 6 2 2 5 2 2" xfId="44119"/>
    <cellStyle name="Currency 6 2 2 5 3" xfId="23079"/>
    <cellStyle name="Currency 6 2 2 5 4" xfId="33654"/>
    <cellStyle name="Currency 6 2 2 5 5" xfId="39119"/>
    <cellStyle name="Currency 6 2 2 6" xfId="5905"/>
    <cellStyle name="Currency 6 2 2 6 2" xfId="15787"/>
    <cellStyle name="Currency 6 2 2 6 3" xfId="25707"/>
    <cellStyle name="Currency 6 2 2 6 4" xfId="46747"/>
    <cellStyle name="Currency 6 2 2 7" xfId="8375"/>
    <cellStyle name="Currency 6 2 2 7 2" xfId="18257"/>
    <cellStyle name="Currency 6 2 2 7 3" xfId="28177"/>
    <cellStyle name="Currency 6 2 2 7 4" xfId="49217"/>
    <cellStyle name="Currency 6 2 2 8" xfId="10853"/>
    <cellStyle name="Currency 6 2 2 8 2" xfId="41813"/>
    <cellStyle name="Currency 6 2 2 9" xfId="20773"/>
    <cellStyle name="Currency 6 2 3" xfId="1049"/>
    <cellStyle name="Currency 6 2 3 2" xfId="1996"/>
    <cellStyle name="Currency 6 2 3 2 2" xfId="4759"/>
    <cellStyle name="Currency 6 2 3 2 2 2" xfId="14641"/>
    <cellStyle name="Currency 6 2 3 2 2 2 2" xfId="45601"/>
    <cellStyle name="Currency 6 2 3 2 2 3" xfId="24561"/>
    <cellStyle name="Currency 6 2 3 2 2 4" xfId="34974"/>
    <cellStyle name="Currency 6 2 3 2 2 5" xfId="40439"/>
    <cellStyle name="Currency 6 2 3 2 3" xfId="7225"/>
    <cellStyle name="Currency 6 2 3 2 3 2" xfId="17107"/>
    <cellStyle name="Currency 6 2 3 2 3 3" xfId="27027"/>
    <cellStyle name="Currency 6 2 3 2 3 4" xfId="48067"/>
    <cellStyle name="Currency 6 2 3 2 4" xfId="9695"/>
    <cellStyle name="Currency 6 2 3 2 4 2" xfId="19577"/>
    <cellStyle name="Currency 6 2 3 2 4 3" xfId="29497"/>
    <cellStyle name="Currency 6 2 3 2 4 4" xfId="50537"/>
    <cellStyle name="Currency 6 2 3 2 5" xfId="12173"/>
    <cellStyle name="Currency 6 2 3 2 5 2" xfId="43133"/>
    <cellStyle name="Currency 6 2 3 2 6" xfId="22093"/>
    <cellStyle name="Currency 6 2 3 2 7" xfId="31733"/>
    <cellStyle name="Currency 6 2 3 2 8" xfId="37199"/>
    <cellStyle name="Currency 6 2 3 3" xfId="3514"/>
    <cellStyle name="Currency 6 2 3 3 2" xfId="13396"/>
    <cellStyle name="Currency 6 2 3 3 2 2" xfId="44356"/>
    <cellStyle name="Currency 6 2 3 3 3" xfId="23316"/>
    <cellStyle name="Currency 6 2 3 3 4" xfId="32733"/>
    <cellStyle name="Currency 6 2 3 3 5" xfId="38199"/>
    <cellStyle name="Currency 6 2 3 4" xfId="6278"/>
    <cellStyle name="Currency 6 2 3 4 2" xfId="16160"/>
    <cellStyle name="Currency 6 2 3 4 2 2" xfId="47120"/>
    <cellStyle name="Currency 6 2 3 4 3" xfId="26080"/>
    <cellStyle name="Currency 6 2 3 4 4" xfId="34027"/>
    <cellStyle name="Currency 6 2 3 4 5" xfId="39492"/>
    <cellStyle name="Currency 6 2 3 5" xfId="8748"/>
    <cellStyle name="Currency 6 2 3 5 2" xfId="18630"/>
    <cellStyle name="Currency 6 2 3 5 3" xfId="28550"/>
    <cellStyle name="Currency 6 2 3 5 4" xfId="49590"/>
    <cellStyle name="Currency 6 2 3 6" xfId="11226"/>
    <cellStyle name="Currency 6 2 3 6 2" xfId="42186"/>
    <cellStyle name="Currency 6 2 3 7" xfId="21146"/>
    <cellStyle name="Currency 6 2 3 8" xfId="30731"/>
    <cellStyle name="Currency 6 2 3 9" xfId="36197"/>
    <cellStyle name="Currency 6 2 4" xfId="1050"/>
    <cellStyle name="Currency 6 2 4 2" xfId="2041"/>
    <cellStyle name="Currency 6 2 4 2 2" xfId="4804"/>
    <cellStyle name="Currency 6 2 4 2 2 2" xfId="14686"/>
    <cellStyle name="Currency 6 2 4 2 2 2 2" xfId="45646"/>
    <cellStyle name="Currency 6 2 4 2 2 3" xfId="24606"/>
    <cellStyle name="Currency 6 2 4 2 2 4" xfId="35019"/>
    <cellStyle name="Currency 6 2 4 2 2 5" xfId="40484"/>
    <cellStyle name="Currency 6 2 4 2 3" xfId="7270"/>
    <cellStyle name="Currency 6 2 4 2 3 2" xfId="17152"/>
    <cellStyle name="Currency 6 2 4 2 3 3" xfId="27072"/>
    <cellStyle name="Currency 6 2 4 2 3 4" xfId="48112"/>
    <cellStyle name="Currency 6 2 4 2 4" xfId="9740"/>
    <cellStyle name="Currency 6 2 4 2 4 2" xfId="19622"/>
    <cellStyle name="Currency 6 2 4 2 4 3" xfId="29542"/>
    <cellStyle name="Currency 6 2 4 2 4 4" xfId="50582"/>
    <cellStyle name="Currency 6 2 4 2 5" xfId="12218"/>
    <cellStyle name="Currency 6 2 4 2 5 2" xfId="43178"/>
    <cellStyle name="Currency 6 2 4 2 6" xfId="22138"/>
    <cellStyle name="Currency 6 2 4 2 7" xfId="31975"/>
    <cellStyle name="Currency 6 2 4 2 8" xfId="37441"/>
    <cellStyle name="Currency 6 2 4 3" xfId="3756"/>
    <cellStyle name="Currency 6 2 4 3 2" xfId="13638"/>
    <cellStyle name="Currency 6 2 4 3 2 2" xfId="44598"/>
    <cellStyle name="Currency 6 2 4 3 3" xfId="23558"/>
    <cellStyle name="Currency 6 2 4 3 4" xfId="32975"/>
    <cellStyle name="Currency 6 2 4 3 5" xfId="38441"/>
    <cellStyle name="Currency 6 2 4 4" xfId="6279"/>
    <cellStyle name="Currency 6 2 4 4 2" xfId="16161"/>
    <cellStyle name="Currency 6 2 4 4 2 2" xfId="47121"/>
    <cellStyle name="Currency 6 2 4 4 3" xfId="26081"/>
    <cellStyle name="Currency 6 2 4 4 4" xfId="34028"/>
    <cellStyle name="Currency 6 2 4 4 5" xfId="39493"/>
    <cellStyle name="Currency 6 2 4 5" xfId="8749"/>
    <cellStyle name="Currency 6 2 4 5 2" xfId="18631"/>
    <cellStyle name="Currency 6 2 4 5 3" xfId="28551"/>
    <cellStyle name="Currency 6 2 4 5 4" xfId="49591"/>
    <cellStyle name="Currency 6 2 4 6" xfId="11227"/>
    <cellStyle name="Currency 6 2 4 6 2" xfId="42187"/>
    <cellStyle name="Currency 6 2 4 7" xfId="21147"/>
    <cellStyle name="Currency 6 2 4 8" xfId="30973"/>
    <cellStyle name="Currency 6 2 4 9" xfId="36439"/>
    <cellStyle name="Currency 6 2 5" xfId="1424"/>
    <cellStyle name="Currency 6 2 5 2" xfId="2250"/>
    <cellStyle name="Currency 6 2 5 2 2" xfId="4855"/>
    <cellStyle name="Currency 6 2 5 2 2 2" xfId="14737"/>
    <cellStyle name="Currency 6 2 5 2 2 3" xfId="24657"/>
    <cellStyle name="Currency 6 2 5 2 2 4" xfId="45697"/>
    <cellStyle name="Currency 6 2 5 2 3" xfId="7321"/>
    <cellStyle name="Currency 6 2 5 2 3 2" xfId="17203"/>
    <cellStyle name="Currency 6 2 5 2 3 3" xfId="27123"/>
    <cellStyle name="Currency 6 2 5 2 3 4" xfId="48163"/>
    <cellStyle name="Currency 6 2 5 2 4" xfId="9791"/>
    <cellStyle name="Currency 6 2 5 2 4 2" xfId="19673"/>
    <cellStyle name="Currency 6 2 5 2 4 3" xfId="29593"/>
    <cellStyle name="Currency 6 2 5 2 4 4" xfId="50633"/>
    <cellStyle name="Currency 6 2 5 2 5" xfId="12269"/>
    <cellStyle name="Currency 6 2 5 2 5 2" xfId="43229"/>
    <cellStyle name="Currency 6 2 5 2 6" xfId="22189"/>
    <cellStyle name="Currency 6 2 5 2 7" xfId="35071"/>
    <cellStyle name="Currency 6 2 5 2 8" xfId="40535"/>
    <cellStyle name="Currency 6 2 5 3" xfId="4187"/>
    <cellStyle name="Currency 6 2 5 3 2" xfId="14069"/>
    <cellStyle name="Currency 6 2 5 3 2 2" xfId="45029"/>
    <cellStyle name="Currency 6 2 5 3 3" xfId="23989"/>
    <cellStyle name="Currency 6 2 5 3 4" xfId="34402"/>
    <cellStyle name="Currency 6 2 5 3 5" xfId="39867"/>
    <cellStyle name="Currency 6 2 5 4" xfId="6653"/>
    <cellStyle name="Currency 6 2 5 4 2" xfId="16535"/>
    <cellStyle name="Currency 6 2 5 4 3" xfId="26455"/>
    <cellStyle name="Currency 6 2 5 4 4" xfId="47495"/>
    <cellStyle name="Currency 6 2 5 5" xfId="9123"/>
    <cellStyle name="Currency 6 2 5 5 2" xfId="19005"/>
    <cellStyle name="Currency 6 2 5 5 3" xfId="28925"/>
    <cellStyle name="Currency 6 2 5 5 4" xfId="49965"/>
    <cellStyle name="Currency 6 2 5 6" xfId="11601"/>
    <cellStyle name="Currency 6 2 5 6 2" xfId="42561"/>
    <cellStyle name="Currency 6 2 5 7" xfId="21521"/>
    <cellStyle name="Currency 6 2 5 8" xfId="31222"/>
    <cellStyle name="Currency 6 2 5 9" xfId="36688"/>
    <cellStyle name="Currency 6 2 6" xfId="1906"/>
    <cellStyle name="Currency 6 2 6 2" xfId="4669"/>
    <cellStyle name="Currency 6 2 6 2 2" xfId="14551"/>
    <cellStyle name="Currency 6 2 6 2 2 2" xfId="45511"/>
    <cellStyle name="Currency 6 2 6 2 3" xfId="24471"/>
    <cellStyle name="Currency 6 2 6 2 4" xfId="34884"/>
    <cellStyle name="Currency 6 2 6 2 5" xfId="40349"/>
    <cellStyle name="Currency 6 2 6 3" xfId="7135"/>
    <cellStyle name="Currency 6 2 6 3 2" xfId="17017"/>
    <cellStyle name="Currency 6 2 6 3 3" xfId="26937"/>
    <cellStyle name="Currency 6 2 6 3 4" xfId="47977"/>
    <cellStyle name="Currency 6 2 6 4" xfId="9605"/>
    <cellStyle name="Currency 6 2 6 4 2" xfId="19487"/>
    <cellStyle name="Currency 6 2 6 4 3" xfId="29407"/>
    <cellStyle name="Currency 6 2 6 4 4" xfId="50447"/>
    <cellStyle name="Currency 6 2 6 5" xfId="12083"/>
    <cellStyle name="Currency 6 2 6 5 2" xfId="43043"/>
    <cellStyle name="Currency 6 2 6 6" xfId="22003"/>
    <cellStyle name="Currency 6 2 6 7" xfId="32222"/>
    <cellStyle name="Currency 6 2 6 8" xfId="37688"/>
    <cellStyle name="Currency 6 2 7" xfId="2492"/>
    <cellStyle name="Currency 6 2 7 2" xfId="4960"/>
    <cellStyle name="Currency 6 2 7 2 2" xfId="14842"/>
    <cellStyle name="Currency 6 2 7 2 3" xfId="24762"/>
    <cellStyle name="Currency 6 2 7 2 4" xfId="45802"/>
    <cellStyle name="Currency 6 2 7 3" xfId="7426"/>
    <cellStyle name="Currency 6 2 7 3 2" xfId="17308"/>
    <cellStyle name="Currency 6 2 7 3 3" xfId="27228"/>
    <cellStyle name="Currency 6 2 7 3 4" xfId="48268"/>
    <cellStyle name="Currency 6 2 7 4" xfId="9896"/>
    <cellStyle name="Currency 6 2 7 4 2" xfId="19778"/>
    <cellStyle name="Currency 6 2 7 4 3" xfId="29698"/>
    <cellStyle name="Currency 6 2 7 4 4" xfId="50738"/>
    <cellStyle name="Currency 6 2 7 5" xfId="12374"/>
    <cellStyle name="Currency 6 2 7 5 2" xfId="43334"/>
    <cellStyle name="Currency 6 2 7 6" xfId="22294"/>
    <cellStyle name="Currency 6 2 7 7" xfId="35176"/>
    <cellStyle name="Currency 6 2 7 8" xfId="40640"/>
    <cellStyle name="Currency 6 2 8" xfId="3003"/>
    <cellStyle name="Currency 6 2 8 2" xfId="12885"/>
    <cellStyle name="Currency 6 2 8 2 2" xfId="43845"/>
    <cellStyle name="Currency 6 2 8 3" xfId="22805"/>
    <cellStyle name="Currency 6 2 8 4" xfId="33258"/>
    <cellStyle name="Currency 6 2 8 5" xfId="38724"/>
    <cellStyle name="Currency 6 2 9" xfId="5510"/>
    <cellStyle name="Currency 6 2 9 2" xfId="15392"/>
    <cellStyle name="Currency 6 2 9 3" xfId="25312"/>
    <cellStyle name="Currency 6 2 9 4" xfId="46352"/>
    <cellStyle name="Currency 6 20" xfId="10405"/>
    <cellStyle name="Currency 6 20 2" xfId="41365"/>
    <cellStyle name="Currency 6 21" xfId="20325"/>
    <cellStyle name="Currency 6 22" xfId="30207"/>
    <cellStyle name="Currency 6 23" xfId="35673"/>
    <cellStyle name="Currency 6 3" xfId="232"/>
    <cellStyle name="Currency 6 3 10" xfId="8057"/>
    <cellStyle name="Currency 6 3 10 2" xfId="17939"/>
    <cellStyle name="Currency 6 3 10 3" xfId="27859"/>
    <cellStyle name="Currency 6 3 10 4" xfId="48899"/>
    <cellStyle name="Currency 6 3 11" xfId="10535"/>
    <cellStyle name="Currency 6 3 11 2" xfId="41495"/>
    <cellStyle name="Currency 6 3 12" xfId="20455"/>
    <cellStyle name="Currency 6 3 13" xfId="30297"/>
    <cellStyle name="Currency 6 3 14" xfId="35763"/>
    <cellStyle name="Currency 6 3 2" xfId="686"/>
    <cellStyle name="Currency 6 3 2 10" xfId="30571"/>
    <cellStyle name="Currency 6 3 2 11" xfId="36037"/>
    <cellStyle name="Currency 6 3 2 2" xfId="1829"/>
    <cellStyle name="Currency 6 3 2 2 2" xfId="4592"/>
    <cellStyle name="Currency 6 3 2 2 2 2" xfId="14474"/>
    <cellStyle name="Currency 6 3 2 2 2 2 2" xfId="45434"/>
    <cellStyle name="Currency 6 3 2 2 2 3" xfId="24394"/>
    <cellStyle name="Currency 6 3 2 2 2 4" xfId="34807"/>
    <cellStyle name="Currency 6 3 2 2 2 5" xfId="40272"/>
    <cellStyle name="Currency 6 3 2 2 3" xfId="7058"/>
    <cellStyle name="Currency 6 3 2 2 3 2" xfId="16940"/>
    <cellStyle name="Currency 6 3 2 2 3 3" xfId="26860"/>
    <cellStyle name="Currency 6 3 2 2 3 4" xfId="47900"/>
    <cellStyle name="Currency 6 3 2 2 4" xfId="9528"/>
    <cellStyle name="Currency 6 3 2 2 4 2" xfId="19410"/>
    <cellStyle name="Currency 6 3 2 2 4 3" xfId="29330"/>
    <cellStyle name="Currency 6 3 2 2 4 4" xfId="50370"/>
    <cellStyle name="Currency 6 3 2 2 5" xfId="12006"/>
    <cellStyle name="Currency 6 3 2 2 5 2" xfId="42966"/>
    <cellStyle name="Currency 6 3 2 2 6" xfId="21926"/>
    <cellStyle name="Currency 6 3 2 2 7" xfId="31573"/>
    <cellStyle name="Currency 6 3 2 2 8" xfId="37039"/>
    <cellStyle name="Currency 6 3 2 3" xfId="1962"/>
    <cellStyle name="Currency 6 3 2 3 2" xfId="4725"/>
    <cellStyle name="Currency 6 3 2 3 2 2" xfId="14607"/>
    <cellStyle name="Currency 6 3 2 3 2 2 2" xfId="45567"/>
    <cellStyle name="Currency 6 3 2 3 2 3" xfId="24527"/>
    <cellStyle name="Currency 6 3 2 3 2 4" xfId="34940"/>
    <cellStyle name="Currency 6 3 2 3 2 5" xfId="40405"/>
    <cellStyle name="Currency 6 3 2 3 3" xfId="7191"/>
    <cellStyle name="Currency 6 3 2 3 3 2" xfId="17073"/>
    <cellStyle name="Currency 6 3 2 3 3 3" xfId="26993"/>
    <cellStyle name="Currency 6 3 2 3 3 4" xfId="48033"/>
    <cellStyle name="Currency 6 3 2 3 4" xfId="9661"/>
    <cellStyle name="Currency 6 3 2 3 4 2" xfId="19543"/>
    <cellStyle name="Currency 6 3 2 3 4 3" xfId="29463"/>
    <cellStyle name="Currency 6 3 2 3 4 4" xfId="50503"/>
    <cellStyle name="Currency 6 3 2 3 5" xfId="12139"/>
    <cellStyle name="Currency 6 3 2 3 5 2" xfId="43099"/>
    <cellStyle name="Currency 6 3 2 3 6" xfId="22059"/>
    <cellStyle name="Currency 6 3 2 3 7" xfId="32573"/>
    <cellStyle name="Currency 6 3 2 3 8" xfId="38039"/>
    <cellStyle name="Currency 6 3 2 4" xfId="2897"/>
    <cellStyle name="Currency 6 3 2 4 2" xfId="5365"/>
    <cellStyle name="Currency 6 3 2 4 2 2" xfId="15247"/>
    <cellStyle name="Currency 6 3 2 4 2 3" xfId="25167"/>
    <cellStyle name="Currency 6 3 2 4 2 4" xfId="46207"/>
    <cellStyle name="Currency 6 3 2 4 3" xfId="7831"/>
    <cellStyle name="Currency 6 3 2 4 3 2" xfId="17713"/>
    <cellStyle name="Currency 6 3 2 4 3 3" xfId="27633"/>
    <cellStyle name="Currency 6 3 2 4 3 4" xfId="48673"/>
    <cellStyle name="Currency 6 3 2 4 4" xfId="10301"/>
    <cellStyle name="Currency 6 3 2 4 4 2" xfId="20183"/>
    <cellStyle name="Currency 6 3 2 4 4 3" xfId="30103"/>
    <cellStyle name="Currency 6 3 2 4 4 4" xfId="51143"/>
    <cellStyle name="Currency 6 3 2 4 5" xfId="12779"/>
    <cellStyle name="Currency 6 3 2 4 5 2" xfId="43739"/>
    <cellStyle name="Currency 6 3 2 4 6" xfId="22699"/>
    <cellStyle name="Currency 6 3 2 4 7" xfId="35581"/>
    <cellStyle name="Currency 6 3 2 4 8" xfId="41045"/>
    <cellStyle name="Currency 6 3 2 5" xfId="3354"/>
    <cellStyle name="Currency 6 3 2 5 2" xfId="13236"/>
    <cellStyle name="Currency 6 3 2 5 2 2" xfId="44196"/>
    <cellStyle name="Currency 6 3 2 5 3" xfId="23156"/>
    <cellStyle name="Currency 6 3 2 5 4" xfId="33664"/>
    <cellStyle name="Currency 6 3 2 5 5" xfId="39129"/>
    <cellStyle name="Currency 6 3 2 6" xfId="5915"/>
    <cellStyle name="Currency 6 3 2 6 2" xfId="15797"/>
    <cellStyle name="Currency 6 3 2 6 3" xfId="25717"/>
    <cellStyle name="Currency 6 3 2 6 4" xfId="46757"/>
    <cellStyle name="Currency 6 3 2 7" xfId="8385"/>
    <cellStyle name="Currency 6 3 2 7 2" xfId="18267"/>
    <cellStyle name="Currency 6 3 2 7 3" xfId="28187"/>
    <cellStyle name="Currency 6 3 2 7 4" xfId="49227"/>
    <cellStyle name="Currency 6 3 2 8" xfId="10863"/>
    <cellStyle name="Currency 6 3 2 8 2" xfId="41823"/>
    <cellStyle name="Currency 6 3 2 9" xfId="20783"/>
    <cellStyle name="Currency 6 3 3" xfId="1051"/>
    <cellStyle name="Currency 6 3 3 2" xfId="2007"/>
    <cellStyle name="Currency 6 3 3 2 2" xfId="4770"/>
    <cellStyle name="Currency 6 3 3 2 2 2" xfId="14652"/>
    <cellStyle name="Currency 6 3 3 2 2 2 2" xfId="45612"/>
    <cellStyle name="Currency 6 3 3 2 2 3" xfId="24572"/>
    <cellStyle name="Currency 6 3 3 2 2 4" xfId="34985"/>
    <cellStyle name="Currency 6 3 3 2 2 5" xfId="40450"/>
    <cellStyle name="Currency 6 3 3 2 3" xfId="7236"/>
    <cellStyle name="Currency 6 3 3 2 3 2" xfId="17118"/>
    <cellStyle name="Currency 6 3 3 2 3 3" xfId="27038"/>
    <cellStyle name="Currency 6 3 3 2 3 4" xfId="48078"/>
    <cellStyle name="Currency 6 3 3 2 4" xfId="9706"/>
    <cellStyle name="Currency 6 3 3 2 4 2" xfId="19588"/>
    <cellStyle name="Currency 6 3 3 2 4 3" xfId="29508"/>
    <cellStyle name="Currency 6 3 3 2 4 4" xfId="50548"/>
    <cellStyle name="Currency 6 3 3 2 5" xfId="12184"/>
    <cellStyle name="Currency 6 3 3 2 5 2" xfId="43144"/>
    <cellStyle name="Currency 6 3 3 2 6" xfId="22104"/>
    <cellStyle name="Currency 6 3 3 2 7" xfId="31810"/>
    <cellStyle name="Currency 6 3 3 2 8" xfId="37276"/>
    <cellStyle name="Currency 6 3 3 3" xfId="3591"/>
    <cellStyle name="Currency 6 3 3 3 2" xfId="13473"/>
    <cellStyle name="Currency 6 3 3 3 2 2" xfId="44433"/>
    <cellStyle name="Currency 6 3 3 3 3" xfId="23393"/>
    <cellStyle name="Currency 6 3 3 3 4" xfId="32810"/>
    <cellStyle name="Currency 6 3 3 3 5" xfId="38276"/>
    <cellStyle name="Currency 6 3 3 4" xfId="6280"/>
    <cellStyle name="Currency 6 3 3 4 2" xfId="16162"/>
    <cellStyle name="Currency 6 3 3 4 2 2" xfId="47122"/>
    <cellStyle name="Currency 6 3 3 4 3" xfId="26082"/>
    <cellStyle name="Currency 6 3 3 4 4" xfId="34029"/>
    <cellStyle name="Currency 6 3 3 4 5" xfId="39494"/>
    <cellStyle name="Currency 6 3 3 5" xfId="8750"/>
    <cellStyle name="Currency 6 3 3 5 2" xfId="18632"/>
    <cellStyle name="Currency 6 3 3 5 3" xfId="28552"/>
    <cellStyle name="Currency 6 3 3 5 4" xfId="49592"/>
    <cellStyle name="Currency 6 3 3 6" xfId="11228"/>
    <cellStyle name="Currency 6 3 3 6 2" xfId="42188"/>
    <cellStyle name="Currency 6 3 3 7" xfId="21148"/>
    <cellStyle name="Currency 6 3 3 8" xfId="30808"/>
    <cellStyle name="Currency 6 3 3 9" xfId="36274"/>
    <cellStyle name="Currency 6 3 4" xfId="1052"/>
    <cellStyle name="Currency 6 3 4 2" xfId="2052"/>
    <cellStyle name="Currency 6 3 4 2 2" xfId="4815"/>
    <cellStyle name="Currency 6 3 4 2 2 2" xfId="14697"/>
    <cellStyle name="Currency 6 3 4 2 2 2 2" xfId="45657"/>
    <cellStyle name="Currency 6 3 4 2 2 3" xfId="24617"/>
    <cellStyle name="Currency 6 3 4 2 2 4" xfId="35030"/>
    <cellStyle name="Currency 6 3 4 2 2 5" xfId="40495"/>
    <cellStyle name="Currency 6 3 4 2 3" xfId="7281"/>
    <cellStyle name="Currency 6 3 4 2 3 2" xfId="17163"/>
    <cellStyle name="Currency 6 3 4 2 3 3" xfId="27083"/>
    <cellStyle name="Currency 6 3 4 2 3 4" xfId="48123"/>
    <cellStyle name="Currency 6 3 4 2 4" xfId="9751"/>
    <cellStyle name="Currency 6 3 4 2 4 2" xfId="19633"/>
    <cellStyle name="Currency 6 3 4 2 4 3" xfId="29553"/>
    <cellStyle name="Currency 6 3 4 2 4 4" xfId="50593"/>
    <cellStyle name="Currency 6 3 4 2 5" xfId="12229"/>
    <cellStyle name="Currency 6 3 4 2 5 2" xfId="43189"/>
    <cellStyle name="Currency 6 3 4 2 6" xfId="22149"/>
    <cellStyle name="Currency 6 3 4 2 7" xfId="32052"/>
    <cellStyle name="Currency 6 3 4 2 8" xfId="37518"/>
    <cellStyle name="Currency 6 3 4 3" xfId="3833"/>
    <cellStyle name="Currency 6 3 4 3 2" xfId="13715"/>
    <cellStyle name="Currency 6 3 4 3 2 2" xfId="44675"/>
    <cellStyle name="Currency 6 3 4 3 3" xfId="23635"/>
    <cellStyle name="Currency 6 3 4 3 4" xfId="33052"/>
    <cellStyle name="Currency 6 3 4 3 5" xfId="38518"/>
    <cellStyle name="Currency 6 3 4 4" xfId="6281"/>
    <cellStyle name="Currency 6 3 4 4 2" xfId="16163"/>
    <cellStyle name="Currency 6 3 4 4 2 2" xfId="47123"/>
    <cellStyle name="Currency 6 3 4 4 3" xfId="26083"/>
    <cellStyle name="Currency 6 3 4 4 4" xfId="34030"/>
    <cellStyle name="Currency 6 3 4 4 5" xfId="39495"/>
    <cellStyle name="Currency 6 3 4 5" xfId="8751"/>
    <cellStyle name="Currency 6 3 4 5 2" xfId="18633"/>
    <cellStyle name="Currency 6 3 4 5 3" xfId="28553"/>
    <cellStyle name="Currency 6 3 4 5 4" xfId="49593"/>
    <cellStyle name="Currency 6 3 4 6" xfId="11229"/>
    <cellStyle name="Currency 6 3 4 6 2" xfId="42189"/>
    <cellStyle name="Currency 6 3 4 7" xfId="21149"/>
    <cellStyle name="Currency 6 3 4 8" xfId="31050"/>
    <cellStyle name="Currency 6 3 4 9" xfId="36516"/>
    <cellStyle name="Currency 6 3 5" xfId="1501"/>
    <cellStyle name="Currency 6 3 5 2" xfId="2261"/>
    <cellStyle name="Currency 6 3 5 2 2" xfId="4866"/>
    <cellStyle name="Currency 6 3 5 2 2 2" xfId="14748"/>
    <cellStyle name="Currency 6 3 5 2 2 3" xfId="24668"/>
    <cellStyle name="Currency 6 3 5 2 2 4" xfId="45708"/>
    <cellStyle name="Currency 6 3 5 2 3" xfId="7332"/>
    <cellStyle name="Currency 6 3 5 2 3 2" xfId="17214"/>
    <cellStyle name="Currency 6 3 5 2 3 3" xfId="27134"/>
    <cellStyle name="Currency 6 3 5 2 3 4" xfId="48174"/>
    <cellStyle name="Currency 6 3 5 2 4" xfId="9802"/>
    <cellStyle name="Currency 6 3 5 2 4 2" xfId="19684"/>
    <cellStyle name="Currency 6 3 5 2 4 3" xfId="29604"/>
    <cellStyle name="Currency 6 3 5 2 4 4" xfId="50644"/>
    <cellStyle name="Currency 6 3 5 2 5" xfId="12280"/>
    <cellStyle name="Currency 6 3 5 2 5 2" xfId="43240"/>
    <cellStyle name="Currency 6 3 5 2 6" xfId="22200"/>
    <cellStyle name="Currency 6 3 5 2 7" xfId="35082"/>
    <cellStyle name="Currency 6 3 5 2 8" xfId="40546"/>
    <cellStyle name="Currency 6 3 5 3" xfId="4264"/>
    <cellStyle name="Currency 6 3 5 3 2" xfId="14146"/>
    <cellStyle name="Currency 6 3 5 3 2 2" xfId="45106"/>
    <cellStyle name="Currency 6 3 5 3 3" xfId="24066"/>
    <cellStyle name="Currency 6 3 5 3 4" xfId="34479"/>
    <cellStyle name="Currency 6 3 5 3 5" xfId="39944"/>
    <cellStyle name="Currency 6 3 5 4" xfId="6730"/>
    <cellStyle name="Currency 6 3 5 4 2" xfId="16612"/>
    <cellStyle name="Currency 6 3 5 4 3" xfId="26532"/>
    <cellStyle name="Currency 6 3 5 4 4" xfId="47572"/>
    <cellStyle name="Currency 6 3 5 5" xfId="9200"/>
    <cellStyle name="Currency 6 3 5 5 2" xfId="19082"/>
    <cellStyle name="Currency 6 3 5 5 3" xfId="29002"/>
    <cellStyle name="Currency 6 3 5 5 4" xfId="50042"/>
    <cellStyle name="Currency 6 3 5 6" xfId="11678"/>
    <cellStyle name="Currency 6 3 5 6 2" xfId="42638"/>
    <cellStyle name="Currency 6 3 5 7" xfId="21598"/>
    <cellStyle name="Currency 6 3 5 8" xfId="31299"/>
    <cellStyle name="Currency 6 3 5 9" xfId="36765"/>
    <cellStyle name="Currency 6 3 6" xfId="1917"/>
    <cellStyle name="Currency 6 3 6 2" xfId="4680"/>
    <cellStyle name="Currency 6 3 6 2 2" xfId="14562"/>
    <cellStyle name="Currency 6 3 6 2 2 2" xfId="45522"/>
    <cellStyle name="Currency 6 3 6 2 3" xfId="24482"/>
    <cellStyle name="Currency 6 3 6 2 4" xfId="34895"/>
    <cellStyle name="Currency 6 3 6 2 5" xfId="40360"/>
    <cellStyle name="Currency 6 3 6 3" xfId="7146"/>
    <cellStyle name="Currency 6 3 6 3 2" xfId="17028"/>
    <cellStyle name="Currency 6 3 6 3 3" xfId="26948"/>
    <cellStyle name="Currency 6 3 6 3 4" xfId="47988"/>
    <cellStyle name="Currency 6 3 6 4" xfId="9616"/>
    <cellStyle name="Currency 6 3 6 4 2" xfId="19498"/>
    <cellStyle name="Currency 6 3 6 4 3" xfId="29418"/>
    <cellStyle name="Currency 6 3 6 4 4" xfId="50458"/>
    <cellStyle name="Currency 6 3 6 5" xfId="12094"/>
    <cellStyle name="Currency 6 3 6 5 2" xfId="43054"/>
    <cellStyle name="Currency 6 3 6 6" xfId="22014"/>
    <cellStyle name="Currency 6 3 6 7" xfId="32299"/>
    <cellStyle name="Currency 6 3 6 8" xfId="37765"/>
    <cellStyle name="Currency 6 3 7" xfId="2569"/>
    <cellStyle name="Currency 6 3 7 2" xfId="5037"/>
    <cellStyle name="Currency 6 3 7 2 2" xfId="14919"/>
    <cellStyle name="Currency 6 3 7 2 3" xfId="24839"/>
    <cellStyle name="Currency 6 3 7 2 4" xfId="45879"/>
    <cellStyle name="Currency 6 3 7 3" xfId="7503"/>
    <cellStyle name="Currency 6 3 7 3 2" xfId="17385"/>
    <cellStyle name="Currency 6 3 7 3 3" xfId="27305"/>
    <cellStyle name="Currency 6 3 7 3 4" xfId="48345"/>
    <cellStyle name="Currency 6 3 7 4" xfId="9973"/>
    <cellStyle name="Currency 6 3 7 4 2" xfId="19855"/>
    <cellStyle name="Currency 6 3 7 4 3" xfId="29775"/>
    <cellStyle name="Currency 6 3 7 4 4" xfId="50815"/>
    <cellStyle name="Currency 6 3 7 5" xfId="12451"/>
    <cellStyle name="Currency 6 3 7 5 2" xfId="43411"/>
    <cellStyle name="Currency 6 3 7 6" xfId="22371"/>
    <cellStyle name="Currency 6 3 7 7" xfId="35253"/>
    <cellStyle name="Currency 6 3 7 8" xfId="40717"/>
    <cellStyle name="Currency 6 3 8" xfId="3080"/>
    <cellStyle name="Currency 6 3 8 2" xfId="12962"/>
    <cellStyle name="Currency 6 3 8 2 2" xfId="43922"/>
    <cellStyle name="Currency 6 3 8 3" xfId="22882"/>
    <cellStyle name="Currency 6 3 8 4" xfId="33335"/>
    <cellStyle name="Currency 6 3 8 5" xfId="38801"/>
    <cellStyle name="Currency 6 3 9" xfId="5587"/>
    <cellStyle name="Currency 6 3 9 2" xfId="15469"/>
    <cellStyle name="Currency 6 3 9 3" xfId="25389"/>
    <cellStyle name="Currency 6 3 9 4" xfId="46429"/>
    <cellStyle name="Currency 6 4" xfId="269"/>
    <cellStyle name="Currency 6 4 10" xfId="8094"/>
    <cellStyle name="Currency 6 4 10 2" xfId="17976"/>
    <cellStyle name="Currency 6 4 10 3" xfId="27896"/>
    <cellStyle name="Currency 6 4 10 4" xfId="48936"/>
    <cellStyle name="Currency 6 4 11" xfId="10572"/>
    <cellStyle name="Currency 6 4 11 2" xfId="41532"/>
    <cellStyle name="Currency 6 4 12" xfId="20492"/>
    <cellStyle name="Currency 6 4 13" xfId="30334"/>
    <cellStyle name="Currency 6 4 14" xfId="35800"/>
    <cellStyle name="Currency 6 4 2" xfId="695"/>
    <cellStyle name="Currency 6 4 2 10" xfId="30608"/>
    <cellStyle name="Currency 6 4 2 11" xfId="36074"/>
    <cellStyle name="Currency 6 4 2 2" xfId="1838"/>
    <cellStyle name="Currency 6 4 2 2 2" xfId="4601"/>
    <cellStyle name="Currency 6 4 2 2 2 2" xfId="14483"/>
    <cellStyle name="Currency 6 4 2 2 2 2 2" xfId="45443"/>
    <cellStyle name="Currency 6 4 2 2 2 3" xfId="24403"/>
    <cellStyle name="Currency 6 4 2 2 2 4" xfId="34816"/>
    <cellStyle name="Currency 6 4 2 2 2 5" xfId="40281"/>
    <cellStyle name="Currency 6 4 2 2 3" xfId="7067"/>
    <cellStyle name="Currency 6 4 2 2 3 2" xfId="16949"/>
    <cellStyle name="Currency 6 4 2 2 3 3" xfId="26869"/>
    <cellStyle name="Currency 6 4 2 2 3 4" xfId="47909"/>
    <cellStyle name="Currency 6 4 2 2 4" xfId="9537"/>
    <cellStyle name="Currency 6 4 2 2 4 2" xfId="19419"/>
    <cellStyle name="Currency 6 4 2 2 4 3" xfId="29339"/>
    <cellStyle name="Currency 6 4 2 2 4 4" xfId="50379"/>
    <cellStyle name="Currency 6 4 2 2 5" xfId="12015"/>
    <cellStyle name="Currency 6 4 2 2 5 2" xfId="42975"/>
    <cellStyle name="Currency 6 4 2 2 6" xfId="21935"/>
    <cellStyle name="Currency 6 4 2 2 7" xfId="31610"/>
    <cellStyle name="Currency 6 4 2 2 8" xfId="37076"/>
    <cellStyle name="Currency 6 4 2 3" xfId="1971"/>
    <cellStyle name="Currency 6 4 2 3 2" xfId="4734"/>
    <cellStyle name="Currency 6 4 2 3 2 2" xfId="14616"/>
    <cellStyle name="Currency 6 4 2 3 2 2 2" xfId="45576"/>
    <cellStyle name="Currency 6 4 2 3 2 3" xfId="24536"/>
    <cellStyle name="Currency 6 4 2 3 2 4" xfId="34949"/>
    <cellStyle name="Currency 6 4 2 3 2 5" xfId="40414"/>
    <cellStyle name="Currency 6 4 2 3 3" xfId="7200"/>
    <cellStyle name="Currency 6 4 2 3 3 2" xfId="17082"/>
    <cellStyle name="Currency 6 4 2 3 3 3" xfId="27002"/>
    <cellStyle name="Currency 6 4 2 3 3 4" xfId="48042"/>
    <cellStyle name="Currency 6 4 2 3 4" xfId="9670"/>
    <cellStyle name="Currency 6 4 2 3 4 2" xfId="19552"/>
    <cellStyle name="Currency 6 4 2 3 4 3" xfId="29472"/>
    <cellStyle name="Currency 6 4 2 3 4 4" xfId="50512"/>
    <cellStyle name="Currency 6 4 2 3 5" xfId="12148"/>
    <cellStyle name="Currency 6 4 2 3 5 2" xfId="43108"/>
    <cellStyle name="Currency 6 4 2 3 6" xfId="22068"/>
    <cellStyle name="Currency 6 4 2 3 7" xfId="32610"/>
    <cellStyle name="Currency 6 4 2 3 8" xfId="38076"/>
    <cellStyle name="Currency 6 4 2 4" xfId="2906"/>
    <cellStyle name="Currency 6 4 2 4 2" xfId="5374"/>
    <cellStyle name="Currency 6 4 2 4 2 2" xfId="15256"/>
    <cellStyle name="Currency 6 4 2 4 2 3" xfId="25176"/>
    <cellStyle name="Currency 6 4 2 4 2 4" xfId="46216"/>
    <cellStyle name="Currency 6 4 2 4 3" xfId="7840"/>
    <cellStyle name="Currency 6 4 2 4 3 2" xfId="17722"/>
    <cellStyle name="Currency 6 4 2 4 3 3" xfId="27642"/>
    <cellStyle name="Currency 6 4 2 4 3 4" xfId="48682"/>
    <cellStyle name="Currency 6 4 2 4 4" xfId="10310"/>
    <cellStyle name="Currency 6 4 2 4 4 2" xfId="20192"/>
    <cellStyle name="Currency 6 4 2 4 4 3" xfId="30112"/>
    <cellStyle name="Currency 6 4 2 4 4 4" xfId="51152"/>
    <cellStyle name="Currency 6 4 2 4 5" xfId="12788"/>
    <cellStyle name="Currency 6 4 2 4 5 2" xfId="43748"/>
    <cellStyle name="Currency 6 4 2 4 6" xfId="22708"/>
    <cellStyle name="Currency 6 4 2 4 7" xfId="35590"/>
    <cellStyle name="Currency 6 4 2 4 8" xfId="41054"/>
    <cellStyle name="Currency 6 4 2 5" xfId="3391"/>
    <cellStyle name="Currency 6 4 2 5 2" xfId="13273"/>
    <cellStyle name="Currency 6 4 2 5 2 2" xfId="44233"/>
    <cellStyle name="Currency 6 4 2 5 3" xfId="23193"/>
    <cellStyle name="Currency 6 4 2 5 4" xfId="33673"/>
    <cellStyle name="Currency 6 4 2 5 5" xfId="39138"/>
    <cellStyle name="Currency 6 4 2 6" xfId="5924"/>
    <cellStyle name="Currency 6 4 2 6 2" xfId="15806"/>
    <cellStyle name="Currency 6 4 2 6 3" xfId="25726"/>
    <cellStyle name="Currency 6 4 2 6 4" xfId="46766"/>
    <cellStyle name="Currency 6 4 2 7" xfId="8394"/>
    <cellStyle name="Currency 6 4 2 7 2" xfId="18276"/>
    <cellStyle name="Currency 6 4 2 7 3" xfId="28196"/>
    <cellStyle name="Currency 6 4 2 7 4" xfId="49236"/>
    <cellStyle name="Currency 6 4 2 8" xfId="10872"/>
    <cellStyle name="Currency 6 4 2 8 2" xfId="41832"/>
    <cellStyle name="Currency 6 4 2 9" xfId="20792"/>
    <cellStyle name="Currency 6 4 3" xfId="1053"/>
    <cellStyle name="Currency 6 4 3 2" xfId="2016"/>
    <cellStyle name="Currency 6 4 3 2 2" xfId="4779"/>
    <cellStyle name="Currency 6 4 3 2 2 2" xfId="14661"/>
    <cellStyle name="Currency 6 4 3 2 2 2 2" xfId="45621"/>
    <cellStyle name="Currency 6 4 3 2 2 3" xfId="24581"/>
    <cellStyle name="Currency 6 4 3 2 2 4" xfId="34994"/>
    <cellStyle name="Currency 6 4 3 2 2 5" xfId="40459"/>
    <cellStyle name="Currency 6 4 3 2 3" xfId="7245"/>
    <cellStyle name="Currency 6 4 3 2 3 2" xfId="17127"/>
    <cellStyle name="Currency 6 4 3 2 3 3" xfId="27047"/>
    <cellStyle name="Currency 6 4 3 2 3 4" xfId="48087"/>
    <cellStyle name="Currency 6 4 3 2 4" xfId="9715"/>
    <cellStyle name="Currency 6 4 3 2 4 2" xfId="19597"/>
    <cellStyle name="Currency 6 4 3 2 4 3" xfId="29517"/>
    <cellStyle name="Currency 6 4 3 2 4 4" xfId="50557"/>
    <cellStyle name="Currency 6 4 3 2 5" xfId="12193"/>
    <cellStyle name="Currency 6 4 3 2 5 2" xfId="43153"/>
    <cellStyle name="Currency 6 4 3 2 6" xfId="22113"/>
    <cellStyle name="Currency 6 4 3 2 7" xfId="31847"/>
    <cellStyle name="Currency 6 4 3 2 8" xfId="37313"/>
    <cellStyle name="Currency 6 4 3 3" xfId="3628"/>
    <cellStyle name="Currency 6 4 3 3 2" xfId="13510"/>
    <cellStyle name="Currency 6 4 3 3 2 2" xfId="44470"/>
    <cellStyle name="Currency 6 4 3 3 3" xfId="23430"/>
    <cellStyle name="Currency 6 4 3 3 4" xfId="32847"/>
    <cellStyle name="Currency 6 4 3 3 5" xfId="38313"/>
    <cellStyle name="Currency 6 4 3 4" xfId="6282"/>
    <cellStyle name="Currency 6 4 3 4 2" xfId="16164"/>
    <cellStyle name="Currency 6 4 3 4 2 2" xfId="47124"/>
    <cellStyle name="Currency 6 4 3 4 3" xfId="26084"/>
    <cellStyle name="Currency 6 4 3 4 4" xfId="34031"/>
    <cellStyle name="Currency 6 4 3 4 5" xfId="39496"/>
    <cellStyle name="Currency 6 4 3 5" xfId="8752"/>
    <cellStyle name="Currency 6 4 3 5 2" xfId="18634"/>
    <cellStyle name="Currency 6 4 3 5 3" xfId="28554"/>
    <cellStyle name="Currency 6 4 3 5 4" xfId="49594"/>
    <cellStyle name="Currency 6 4 3 6" xfId="11230"/>
    <cellStyle name="Currency 6 4 3 6 2" xfId="42190"/>
    <cellStyle name="Currency 6 4 3 7" xfId="21150"/>
    <cellStyle name="Currency 6 4 3 8" xfId="30845"/>
    <cellStyle name="Currency 6 4 3 9" xfId="36311"/>
    <cellStyle name="Currency 6 4 4" xfId="1054"/>
    <cellStyle name="Currency 6 4 4 2" xfId="2061"/>
    <cellStyle name="Currency 6 4 4 2 2" xfId="4824"/>
    <cellStyle name="Currency 6 4 4 2 2 2" xfId="14706"/>
    <cellStyle name="Currency 6 4 4 2 2 2 2" xfId="45666"/>
    <cellStyle name="Currency 6 4 4 2 2 3" xfId="24626"/>
    <cellStyle name="Currency 6 4 4 2 2 4" xfId="35039"/>
    <cellStyle name="Currency 6 4 4 2 2 5" xfId="40504"/>
    <cellStyle name="Currency 6 4 4 2 3" xfId="7290"/>
    <cellStyle name="Currency 6 4 4 2 3 2" xfId="17172"/>
    <cellStyle name="Currency 6 4 4 2 3 3" xfId="27092"/>
    <cellStyle name="Currency 6 4 4 2 3 4" xfId="48132"/>
    <cellStyle name="Currency 6 4 4 2 4" xfId="9760"/>
    <cellStyle name="Currency 6 4 4 2 4 2" xfId="19642"/>
    <cellStyle name="Currency 6 4 4 2 4 3" xfId="29562"/>
    <cellStyle name="Currency 6 4 4 2 4 4" xfId="50602"/>
    <cellStyle name="Currency 6 4 4 2 5" xfId="12238"/>
    <cellStyle name="Currency 6 4 4 2 5 2" xfId="43198"/>
    <cellStyle name="Currency 6 4 4 2 6" xfId="22158"/>
    <cellStyle name="Currency 6 4 4 2 7" xfId="32089"/>
    <cellStyle name="Currency 6 4 4 2 8" xfId="37555"/>
    <cellStyle name="Currency 6 4 4 3" xfId="3870"/>
    <cellStyle name="Currency 6 4 4 3 2" xfId="13752"/>
    <cellStyle name="Currency 6 4 4 3 2 2" xfId="44712"/>
    <cellStyle name="Currency 6 4 4 3 3" xfId="23672"/>
    <cellStyle name="Currency 6 4 4 3 4" xfId="33089"/>
    <cellStyle name="Currency 6 4 4 3 5" xfId="38555"/>
    <cellStyle name="Currency 6 4 4 4" xfId="6283"/>
    <cellStyle name="Currency 6 4 4 4 2" xfId="16165"/>
    <cellStyle name="Currency 6 4 4 4 2 2" xfId="47125"/>
    <cellStyle name="Currency 6 4 4 4 3" xfId="26085"/>
    <cellStyle name="Currency 6 4 4 4 4" xfId="34032"/>
    <cellStyle name="Currency 6 4 4 4 5" xfId="39497"/>
    <cellStyle name="Currency 6 4 4 5" xfId="8753"/>
    <cellStyle name="Currency 6 4 4 5 2" xfId="18635"/>
    <cellStyle name="Currency 6 4 4 5 3" xfId="28555"/>
    <cellStyle name="Currency 6 4 4 5 4" xfId="49595"/>
    <cellStyle name="Currency 6 4 4 6" xfId="11231"/>
    <cellStyle name="Currency 6 4 4 6 2" xfId="42191"/>
    <cellStyle name="Currency 6 4 4 7" xfId="21151"/>
    <cellStyle name="Currency 6 4 4 8" xfId="31087"/>
    <cellStyle name="Currency 6 4 4 9" xfId="36553"/>
    <cellStyle name="Currency 6 4 5" xfId="1538"/>
    <cellStyle name="Currency 6 4 5 2" xfId="2296"/>
    <cellStyle name="Currency 6 4 5 2 2" xfId="4869"/>
    <cellStyle name="Currency 6 4 5 2 2 2" xfId="14751"/>
    <cellStyle name="Currency 6 4 5 2 2 3" xfId="24671"/>
    <cellStyle name="Currency 6 4 5 2 2 4" xfId="45711"/>
    <cellStyle name="Currency 6 4 5 2 3" xfId="7335"/>
    <cellStyle name="Currency 6 4 5 2 3 2" xfId="17217"/>
    <cellStyle name="Currency 6 4 5 2 3 3" xfId="27137"/>
    <cellStyle name="Currency 6 4 5 2 3 4" xfId="48177"/>
    <cellStyle name="Currency 6 4 5 2 4" xfId="9805"/>
    <cellStyle name="Currency 6 4 5 2 4 2" xfId="19687"/>
    <cellStyle name="Currency 6 4 5 2 4 3" xfId="29607"/>
    <cellStyle name="Currency 6 4 5 2 4 4" xfId="50647"/>
    <cellStyle name="Currency 6 4 5 2 5" xfId="12283"/>
    <cellStyle name="Currency 6 4 5 2 5 2" xfId="43243"/>
    <cellStyle name="Currency 6 4 5 2 6" xfId="22203"/>
    <cellStyle name="Currency 6 4 5 2 7" xfId="35085"/>
    <cellStyle name="Currency 6 4 5 2 8" xfId="40549"/>
    <cellStyle name="Currency 6 4 5 3" xfId="4301"/>
    <cellStyle name="Currency 6 4 5 3 2" xfId="14183"/>
    <cellStyle name="Currency 6 4 5 3 2 2" xfId="45143"/>
    <cellStyle name="Currency 6 4 5 3 3" xfId="24103"/>
    <cellStyle name="Currency 6 4 5 3 4" xfId="34516"/>
    <cellStyle name="Currency 6 4 5 3 5" xfId="39981"/>
    <cellStyle name="Currency 6 4 5 4" xfId="6767"/>
    <cellStyle name="Currency 6 4 5 4 2" xfId="16649"/>
    <cellStyle name="Currency 6 4 5 4 3" xfId="26569"/>
    <cellStyle name="Currency 6 4 5 4 4" xfId="47609"/>
    <cellStyle name="Currency 6 4 5 5" xfId="9237"/>
    <cellStyle name="Currency 6 4 5 5 2" xfId="19119"/>
    <cellStyle name="Currency 6 4 5 5 3" xfId="29039"/>
    <cellStyle name="Currency 6 4 5 5 4" xfId="50079"/>
    <cellStyle name="Currency 6 4 5 6" xfId="11715"/>
    <cellStyle name="Currency 6 4 5 6 2" xfId="42675"/>
    <cellStyle name="Currency 6 4 5 7" xfId="21635"/>
    <cellStyle name="Currency 6 4 5 8" xfId="31336"/>
    <cellStyle name="Currency 6 4 5 9" xfId="36802"/>
    <cellStyle name="Currency 6 4 6" xfId="1926"/>
    <cellStyle name="Currency 6 4 6 2" xfId="4689"/>
    <cellStyle name="Currency 6 4 6 2 2" xfId="14571"/>
    <cellStyle name="Currency 6 4 6 2 2 2" xfId="45531"/>
    <cellStyle name="Currency 6 4 6 2 3" xfId="24491"/>
    <cellStyle name="Currency 6 4 6 2 4" xfId="34904"/>
    <cellStyle name="Currency 6 4 6 2 5" xfId="40369"/>
    <cellStyle name="Currency 6 4 6 3" xfId="7155"/>
    <cellStyle name="Currency 6 4 6 3 2" xfId="17037"/>
    <cellStyle name="Currency 6 4 6 3 3" xfId="26957"/>
    <cellStyle name="Currency 6 4 6 3 4" xfId="47997"/>
    <cellStyle name="Currency 6 4 6 4" xfId="9625"/>
    <cellStyle name="Currency 6 4 6 4 2" xfId="19507"/>
    <cellStyle name="Currency 6 4 6 4 3" xfId="29427"/>
    <cellStyle name="Currency 6 4 6 4 4" xfId="50467"/>
    <cellStyle name="Currency 6 4 6 5" xfId="12103"/>
    <cellStyle name="Currency 6 4 6 5 2" xfId="43063"/>
    <cellStyle name="Currency 6 4 6 6" xfId="22023"/>
    <cellStyle name="Currency 6 4 6 7" xfId="32336"/>
    <cellStyle name="Currency 6 4 6 8" xfId="37802"/>
    <cellStyle name="Currency 6 4 7" xfId="2606"/>
    <cellStyle name="Currency 6 4 7 2" xfId="5074"/>
    <cellStyle name="Currency 6 4 7 2 2" xfId="14956"/>
    <cellStyle name="Currency 6 4 7 2 3" xfId="24876"/>
    <cellStyle name="Currency 6 4 7 2 4" xfId="45916"/>
    <cellStyle name="Currency 6 4 7 3" xfId="7540"/>
    <cellStyle name="Currency 6 4 7 3 2" xfId="17422"/>
    <cellStyle name="Currency 6 4 7 3 3" xfId="27342"/>
    <cellStyle name="Currency 6 4 7 3 4" xfId="48382"/>
    <cellStyle name="Currency 6 4 7 4" xfId="10010"/>
    <cellStyle name="Currency 6 4 7 4 2" xfId="19892"/>
    <cellStyle name="Currency 6 4 7 4 3" xfId="29812"/>
    <cellStyle name="Currency 6 4 7 4 4" xfId="50852"/>
    <cellStyle name="Currency 6 4 7 5" xfId="12488"/>
    <cellStyle name="Currency 6 4 7 5 2" xfId="43448"/>
    <cellStyle name="Currency 6 4 7 6" xfId="22408"/>
    <cellStyle name="Currency 6 4 7 7" xfId="35290"/>
    <cellStyle name="Currency 6 4 7 8" xfId="40754"/>
    <cellStyle name="Currency 6 4 8" xfId="3117"/>
    <cellStyle name="Currency 6 4 8 2" xfId="12999"/>
    <cellStyle name="Currency 6 4 8 2 2" xfId="43959"/>
    <cellStyle name="Currency 6 4 8 3" xfId="22919"/>
    <cellStyle name="Currency 6 4 8 4" xfId="33372"/>
    <cellStyle name="Currency 6 4 8 5" xfId="38838"/>
    <cellStyle name="Currency 6 4 9" xfId="5624"/>
    <cellStyle name="Currency 6 4 9 2" xfId="15506"/>
    <cellStyle name="Currency 6 4 9 3" xfId="25426"/>
    <cellStyle name="Currency 6 4 9 4" xfId="46466"/>
    <cellStyle name="Currency 6 5" xfId="306"/>
    <cellStyle name="Currency 6 5 10" xfId="8131"/>
    <cellStyle name="Currency 6 5 10 2" xfId="18013"/>
    <cellStyle name="Currency 6 5 10 3" xfId="27933"/>
    <cellStyle name="Currency 6 5 10 4" xfId="48973"/>
    <cellStyle name="Currency 6 5 11" xfId="10609"/>
    <cellStyle name="Currency 6 5 11 2" xfId="41569"/>
    <cellStyle name="Currency 6 5 12" xfId="20529"/>
    <cellStyle name="Currency 6 5 13" xfId="30371"/>
    <cellStyle name="Currency 6 5 14" xfId="35837"/>
    <cellStyle name="Currency 6 5 2" xfId="1055"/>
    <cellStyle name="Currency 6 5 2 2" xfId="2266"/>
    <cellStyle name="Currency 6 5 2 2 2" xfId="20264"/>
    <cellStyle name="Currency 6 5 2 2 3" xfId="31647"/>
    <cellStyle name="Currency 6 5 2 2 4" xfId="37113"/>
    <cellStyle name="Currency 6 5 2 3" xfId="3428"/>
    <cellStyle name="Currency 6 5 2 3 2" xfId="13310"/>
    <cellStyle name="Currency 6 5 2 3 2 2" xfId="44270"/>
    <cellStyle name="Currency 6 5 2 3 3" xfId="23230"/>
    <cellStyle name="Currency 6 5 2 3 4" xfId="32647"/>
    <cellStyle name="Currency 6 5 2 3 5" xfId="38113"/>
    <cellStyle name="Currency 6 5 2 4" xfId="6284"/>
    <cellStyle name="Currency 6 5 2 4 2" xfId="16166"/>
    <cellStyle name="Currency 6 5 2 4 2 2" xfId="47126"/>
    <cellStyle name="Currency 6 5 2 4 3" xfId="26086"/>
    <cellStyle name="Currency 6 5 2 4 4" xfId="34033"/>
    <cellStyle name="Currency 6 5 2 4 5" xfId="39498"/>
    <cellStyle name="Currency 6 5 2 5" xfId="8754"/>
    <cellStyle name="Currency 6 5 2 5 2" xfId="18636"/>
    <cellStyle name="Currency 6 5 2 5 3" xfId="28556"/>
    <cellStyle name="Currency 6 5 2 5 4" xfId="49596"/>
    <cellStyle name="Currency 6 5 2 6" xfId="11232"/>
    <cellStyle name="Currency 6 5 2 6 2" xfId="42192"/>
    <cellStyle name="Currency 6 5 2 7" xfId="21152"/>
    <cellStyle name="Currency 6 5 2 8" xfId="30645"/>
    <cellStyle name="Currency 6 5 2 9" xfId="36111"/>
    <cellStyle name="Currency 6 5 3" xfId="1056"/>
    <cellStyle name="Currency 6 5 3 2" xfId="3665"/>
    <cellStyle name="Currency 6 5 3 2 2" xfId="13547"/>
    <cellStyle name="Currency 6 5 3 2 2 2" xfId="44507"/>
    <cellStyle name="Currency 6 5 3 2 3" xfId="23467"/>
    <cellStyle name="Currency 6 5 3 2 4" xfId="31884"/>
    <cellStyle name="Currency 6 5 3 2 5" xfId="37350"/>
    <cellStyle name="Currency 6 5 3 3" xfId="6285"/>
    <cellStyle name="Currency 6 5 3 3 2" xfId="16167"/>
    <cellStyle name="Currency 6 5 3 3 2 2" xfId="47127"/>
    <cellStyle name="Currency 6 5 3 3 3" xfId="26087"/>
    <cellStyle name="Currency 6 5 3 3 4" xfId="32884"/>
    <cellStyle name="Currency 6 5 3 3 5" xfId="38350"/>
    <cellStyle name="Currency 6 5 3 4" xfId="8755"/>
    <cellStyle name="Currency 6 5 3 4 2" xfId="18637"/>
    <cellStyle name="Currency 6 5 3 4 2 2" xfId="49597"/>
    <cellStyle name="Currency 6 5 3 4 3" xfId="28557"/>
    <cellStyle name="Currency 6 5 3 4 4" xfId="34034"/>
    <cellStyle name="Currency 6 5 3 4 5" xfId="39499"/>
    <cellStyle name="Currency 6 5 3 5" xfId="11233"/>
    <cellStyle name="Currency 6 5 3 5 2" xfId="42193"/>
    <cellStyle name="Currency 6 5 3 6" xfId="21153"/>
    <cellStyle name="Currency 6 5 3 7" xfId="30882"/>
    <cellStyle name="Currency 6 5 3 8" xfId="36348"/>
    <cellStyle name="Currency 6 5 4" xfId="1057"/>
    <cellStyle name="Currency 6 5 4 2" xfId="3907"/>
    <cellStyle name="Currency 6 5 4 2 2" xfId="13789"/>
    <cellStyle name="Currency 6 5 4 2 2 2" xfId="44749"/>
    <cellStyle name="Currency 6 5 4 2 3" xfId="23709"/>
    <cellStyle name="Currency 6 5 4 2 4" xfId="32126"/>
    <cellStyle name="Currency 6 5 4 2 5" xfId="37592"/>
    <cellStyle name="Currency 6 5 4 3" xfId="6286"/>
    <cellStyle name="Currency 6 5 4 3 2" xfId="16168"/>
    <cellStyle name="Currency 6 5 4 3 2 2" xfId="47128"/>
    <cellStyle name="Currency 6 5 4 3 3" xfId="26088"/>
    <cellStyle name="Currency 6 5 4 3 4" xfId="33126"/>
    <cellStyle name="Currency 6 5 4 3 5" xfId="38592"/>
    <cellStyle name="Currency 6 5 4 4" xfId="8756"/>
    <cellStyle name="Currency 6 5 4 4 2" xfId="18638"/>
    <cellStyle name="Currency 6 5 4 4 2 2" xfId="49598"/>
    <cellStyle name="Currency 6 5 4 4 3" xfId="28558"/>
    <cellStyle name="Currency 6 5 4 4 4" xfId="34035"/>
    <cellStyle name="Currency 6 5 4 4 5" xfId="39500"/>
    <cellStyle name="Currency 6 5 4 5" xfId="11234"/>
    <cellStyle name="Currency 6 5 4 5 2" xfId="42194"/>
    <cellStyle name="Currency 6 5 4 6" xfId="21154"/>
    <cellStyle name="Currency 6 5 4 7" xfId="31124"/>
    <cellStyle name="Currency 6 5 4 8" xfId="36590"/>
    <cellStyle name="Currency 6 5 5" xfId="1575"/>
    <cellStyle name="Currency 6 5 5 2" xfId="4338"/>
    <cellStyle name="Currency 6 5 5 2 2" xfId="14220"/>
    <cellStyle name="Currency 6 5 5 2 2 2" xfId="45180"/>
    <cellStyle name="Currency 6 5 5 2 3" xfId="24140"/>
    <cellStyle name="Currency 6 5 5 2 4" xfId="34553"/>
    <cellStyle name="Currency 6 5 5 2 5" xfId="40018"/>
    <cellStyle name="Currency 6 5 5 3" xfId="6804"/>
    <cellStyle name="Currency 6 5 5 3 2" xfId="16686"/>
    <cellStyle name="Currency 6 5 5 3 3" xfId="26606"/>
    <cellStyle name="Currency 6 5 5 3 4" xfId="47646"/>
    <cellStyle name="Currency 6 5 5 4" xfId="9274"/>
    <cellStyle name="Currency 6 5 5 4 2" xfId="19156"/>
    <cellStyle name="Currency 6 5 5 4 3" xfId="29076"/>
    <cellStyle name="Currency 6 5 5 4 4" xfId="50116"/>
    <cellStyle name="Currency 6 5 5 5" xfId="11752"/>
    <cellStyle name="Currency 6 5 5 5 2" xfId="42712"/>
    <cellStyle name="Currency 6 5 5 6" xfId="21672"/>
    <cellStyle name="Currency 6 5 5 7" xfId="31373"/>
    <cellStyle name="Currency 6 5 5 8" xfId="36839"/>
    <cellStyle name="Currency 6 5 6" xfId="1940"/>
    <cellStyle name="Currency 6 5 6 2" xfId="4703"/>
    <cellStyle name="Currency 6 5 6 2 2" xfId="14585"/>
    <cellStyle name="Currency 6 5 6 2 2 2" xfId="45545"/>
    <cellStyle name="Currency 6 5 6 2 3" xfId="24505"/>
    <cellStyle name="Currency 6 5 6 2 4" xfId="34918"/>
    <cellStyle name="Currency 6 5 6 2 5" xfId="40383"/>
    <cellStyle name="Currency 6 5 6 3" xfId="7169"/>
    <cellStyle name="Currency 6 5 6 3 2" xfId="17051"/>
    <cellStyle name="Currency 6 5 6 3 3" xfId="26971"/>
    <cellStyle name="Currency 6 5 6 3 4" xfId="48011"/>
    <cellStyle name="Currency 6 5 6 4" xfId="9639"/>
    <cellStyle name="Currency 6 5 6 4 2" xfId="19521"/>
    <cellStyle name="Currency 6 5 6 4 3" xfId="29441"/>
    <cellStyle name="Currency 6 5 6 4 4" xfId="50481"/>
    <cellStyle name="Currency 6 5 6 5" xfId="12117"/>
    <cellStyle name="Currency 6 5 6 5 2" xfId="43077"/>
    <cellStyle name="Currency 6 5 6 6" xfId="22037"/>
    <cellStyle name="Currency 6 5 6 7" xfId="32373"/>
    <cellStyle name="Currency 6 5 6 8" xfId="37839"/>
    <cellStyle name="Currency 6 5 7" xfId="2643"/>
    <cellStyle name="Currency 6 5 7 2" xfId="5111"/>
    <cellStyle name="Currency 6 5 7 2 2" xfId="14993"/>
    <cellStyle name="Currency 6 5 7 2 3" xfId="24913"/>
    <cellStyle name="Currency 6 5 7 2 4" xfId="45953"/>
    <cellStyle name="Currency 6 5 7 3" xfId="7577"/>
    <cellStyle name="Currency 6 5 7 3 2" xfId="17459"/>
    <cellStyle name="Currency 6 5 7 3 3" xfId="27379"/>
    <cellStyle name="Currency 6 5 7 3 4" xfId="48419"/>
    <cellStyle name="Currency 6 5 7 4" xfId="10047"/>
    <cellStyle name="Currency 6 5 7 4 2" xfId="19929"/>
    <cellStyle name="Currency 6 5 7 4 3" xfId="29849"/>
    <cellStyle name="Currency 6 5 7 4 4" xfId="50889"/>
    <cellStyle name="Currency 6 5 7 5" xfId="12525"/>
    <cellStyle name="Currency 6 5 7 5 2" xfId="43485"/>
    <cellStyle name="Currency 6 5 7 6" xfId="22445"/>
    <cellStyle name="Currency 6 5 7 7" xfId="35327"/>
    <cellStyle name="Currency 6 5 7 8" xfId="40791"/>
    <cellStyle name="Currency 6 5 8" xfId="3154"/>
    <cellStyle name="Currency 6 5 8 2" xfId="13036"/>
    <cellStyle name="Currency 6 5 8 2 2" xfId="43996"/>
    <cellStyle name="Currency 6 5 8 3" xfId="22956"/>
    <cellStyle name="Currency 6 5 8 4" xfId="33409"/>
    <cellStyle name="Currency 6 5 8 5" xfId="38875"/>
    <cellStyle name="Currency 6 5 9" xfId="5661"/>
    <cellStyle name="Currency 6 5 9 2" xfId="15543"/>
    <cellStyle name="Currency 6 5 9 3" xfId="25463"/>
    <cellStyle name="Currency 6 5 9 4" xfId="46503"/>
    <cellStyle name="Currency 6 6" xfId="346"/>
    <cellStyle name="Currency 6 6 10" xfId="8171"/>
    <cellStyle name="Currency 6 6 10 2" xfId="18053"/>
    <cellStyle name="Currency 6 6 10 3" xfId="27973"/>
    <cellStyle name="Currency 6 6 10 4" xfId="49013"/>
    <cellStyle name="Currency 6 6 11" xfId="10649"/>
    <cellStyle name="Currency 6 6 11 2" xfId="41609"/>
    <cellStyle name="Currency 6 6 12" xfId="20569"/>
    <cellStyle name="Currency 6 6 13" xfId="30411"/>
    <cellStyle name="Currency 6 6 14" xfId="35877"/>
    <cellStyle name="Currency 6 6 2" xfId="1058"/>
    <cellStyle name="Currency 6 6 2 2" xfId="3468"/>
    <cellStyle name="Currency 6 6 2 2 2" xfId="13350"/>
    <cellStyle name="Currency 6 6 2 2 2 2" xfId="44310"/>
    <cellStyle name="Currency 6 6 2 2 3" xfId="23270"/>
    <cellStyle name="Currency 6 6 2 2 4" xfId="31687"/>
    <cellStyle name="Currency 6 6 2 2 5" xfId="37153"/>
    <cellStyle name="Currency 6 6 2 3" xfId="6287"/>
    <cellStyle name="Currency 6 6 2 3 2" xfId="16169"/>
    <cellStyle name="Currency 6 6 2 3 2 2" xfId="47129"/>
    <cellStyle name="Currency 6 6 2 3 3" xfId="26089"/>
    <cellStyle name="Currency 6 6 2 3 4" xfId="32687"/>
    <cellStyle name="Currency 6 6 2 3 5" xfId="38153"/>
    <cellStyle name="Currency 6 6 2 4" xfId="8757"/>
    <cellStyle name="Currency 6 6 2 4 2" xfId="18639"/>
    <cellStyle name="Currency 6 6 2 4 2 2" xfId="49599"/>
    <cellStyle name="Currency 6 6 2 4 3" xfId="28559"/>
    <cellStyle name="Currency 6 6 2 4 4" xfId="34036"/>
    <cellStyle name="Currency 6 6 2 4 5" xfId="39501"/>
    <cellStyle name="Currency 6 6 2 5" xfId="11235"/>
    <cellStyle name="Currency 6 6 2 5 2" xfId="42195"/>
    <cellStyle name="Currency 6 6 2 6" xfId="21155"/>
    <cellStyle name="Currency 6 6 2 7" xfId="30685"/>
    <cellStyle name="Currency 6 6 2 8" xfId="36151"/>
    <cellStyle name="Currency 6 6 3" xfId="1059"/>
    <cellStyle name="Currency 6 6 3 2" xfId="3705"/>
    <cellStyle name="Currency 6 6 3 2 2" xfId="13587"/>
    <cellStyle name="Currency 6 6 3 2 2 2" xfId="44547"/>
    <cellStyle name="Currency 6 6 3 2 3" xfId="23507"/>
    <cellStyle name="Currency 6 6 3 2 4" xfId="31924"/>
    <cellStyle name="Currency 6 6 3 2 5" xfId="37390"/>
    <cellStyle name="Currency 6 6 3 3" xfId="6288"/>
    <cellStyle name="Currency 6 6 3 3 2" xfId="16170"/>
    <cellStyle name="Currency 6 6 3 3 2 2" xfId="47130"/>
    <cellStyle name="Currency 6 6 3 3 3" xfId="26090"/>
    <cellStyle name="Currency 6 6 3 3 4" xfId="32924"/>
    <cellStyle name="Currency 6 6 3 3 5" xfId="38390"/>
    <cellStyle name="Currency 6 6 3 4" xfId="8758"/>
    <cellStyle name="Currency 6 6 3 4 2" xfId="18640"/>
    <cellStyle name="Currency 6 6 3 4 2 2" xfId="49600"/>
    <cellStyle name="Currency 6 6 3 4 3" xfId="28560"/>
    <cellStyle name="Currency 6 6 3 4 4" xfId="34037"/>
    <cellStyle name="Currency 6 6 3 4 5" xfId="39502"/>
    <cellStyle name="Currency 6 6 3 5" xfId="11236"/>
    <cellStyle name="Currency 6 6 3 5 2" xfId="42196"/>
    <cellStyle name="Currency 6 6 3 6" xfId="21156"/>
    <cellStyle name="Currency 6 6 3 7" xfId="30922"/>
    <cellStyle name="Currency 6 6 3 8" xfId="36388"/>
    <cellStyle name="Currency 6 6 4" xfId="1060"/>
    <cellStyle name="Currency 6 6 4 2" xfId="3947"/>
    <cellStyle name="Currency 6 6 4 2 2" xfId="13829"/>
    <cellStyle name="Currency 6 6 4 2 2 2" xfId="44789"/>
    <cellStyle name="Currency 6 6 4 2 3" xfId="23749"/>
    <cellStyle name="Currency 6 6 4 2 4" xfId="32166"/>
    <cellStyle name="Currency 6 6 4 2 5" xfId="37632"/>
    <cellStyle name="Currency 6 6 4 3" xfId="6289"/>
    <cellStyle name="Currency 6 6 4 3 2" xfId="16171"/>
    <cellStyle name="Currency 6 6 4 3 2 2" xfId="47131"/>
    <cellStyle name="Currency 6 6 4 3 3" xfId="26091"/>
    <cellStyle name="Currency 6 6 4 3 4" xfId="33166"/>
    <cellStyle name="Currency 6 6 4 3 5" xfId="38632"/>
    <cellStyle name="Currency 6 6 4 4" xfId="8759"/>
    <cellStyle name="Currency 6 6 4 4 2" xfId="18641"/>
    <cellStyle name="Currency 6 6 4 4 2 2" xfId="49601"/>
    <cellStyle name="Currency 6 6 4 4 3" xfId="28561"/>
    <cellStyle name="Currency 6 6 4 4 4" xfId="34038"/>
    <cellStyle name="Currency 6 6 4 4 5" xfId="39503"/>
    <cellStyle name="Currency 6 6 4 5" xfId="11237"/>
    <cellStyle name="Currency 6 6 4 5 2" xfId="42197"/>
    <cellStyle name="Currency 6 6 4 6" xfId="21157"/>
    <cellStyle name="Currency 6 6 4 7" xfId="31164"/>
    <cellStyle name="Currency 6 6 4 8" xfId="36630"/>
    <cellStyle name="Currency 6 6 5" xfId="1615"/>
    <cellStyle name="Currency 6 6 5 2" xfId="4378"/>
    <cellStyle name="Currency 6 6 5 2 2" xfId="14260"/>
    <cellStyle name="Currency 6 6 5 2 2 2" xfId="45220"/>
    <cellStyle name="Currency 6 6 5 2 3" xfId="24180"/>
    <cellStyle name="Currency 6 6 5 2 4" xfId="34593"/>
    <cellStyle name="Currency 6 6 5 2 5" xfId="40058"/>
    <cellStyle name="Currency 6 6 5 3" xfId="6844"/>
    <cellStyle name="Currency 6 6 5 3 2" xfId="16726"/>
    <cellStyle name="Currency 6 6 5 3 3" xfId="26646"/>
    <cellStyle name="Currency 6 6 5 3 4" xfId="47686"/>
    <cellStyle name="Currency 6 6 5 4" xfId="9314"/>
    <cellStyle name="Currency 6 6 5 4 2" xfId="19196"/>
    <cellStyle name="Currency 6 6 5 4 3" xfId="29116"/>
    <cellStyle name="Currency 6 6 5 4 4" xfId="50156"/>
    <cellStyle name="Currency 6 6 5 5" xfId="11792"/>
    <cellStyle name="Currency 6 6 5 5 2" xfId="42752"/>
    <cellStyle name="Currency 6 6 5 6" xfId="21712"/>
    <cellStyle name="Currency 6 6 5 7" xfId="31413"/>
    <cellStyle name="Currency 6 6 5 8" xfId="36879"/>
    <cellStyle name="Currency 6 6 6" xfId="1985"/>
    <cellStyle name="Currency 6 6 6 2" xfId="4748"/>
    <cellStyle name="Currency 6 6 6 2 2" xfId="14630"/>
    <cellStyle name="Currency 6 6 6 2 2 2" xfId="45590"/>
    <cellStyle name="Currency 6 6 6 2 3" xfId="24550"/>
    <cellStyle name="Currency 6 6 6 2 4" xfId="34963"/>
    <cellStyle name="Currency 6 6 6 2 5" xfId="40428"/>
    <cellStyle name="Currency 6 6 6 3" xfId="7214"/>
    <cellStyle name="Currency 6 6 6 3 2" xfId="17096"/>
    <cellStyle name="Currency 6 6 6 3 3" xfId="27016"/>
    <cellStyle name="Currency 6 6 6 3 4" xfId="48056"/>
    <cellStyle name="Currency 6 6 6 4" xfId="9684"/>
    <cellStyle name="Currency 6 6 6 4 2" xfId="19566"/>
    <cellStyle name="Currency 6 6 6 4 3" xfId="29486"/>
    <cellStyle name="Currency 6 6 6 4 4" xfId="50526"/>
    <cellStyle name="Currency 6 6 6 5" xfId="12162"/>
    <cellStyle name="Currency 6 6 6 5 2" xfId="43122"/>
    <cellStyle name="Currency 6 6 6 6" xfId="22082"/>
    <cellStyle name="Currency 6 6 6 7" xfId="32413"/>
    <cellStyle name="Currency 6 6 6 8" xfId="37879"/>
    <cellStyle name="Currency 6 6 7" xfId="2683"/>
    <cellStyle name="Currency 6 6 7 2" xfId="5151"/>
    <cellStyle name="Currency 6 6 7 2 2" xfId="15033"/>
    <cellStyle name="Currency 6 6 7 2 3" xfId="24953"/>
    <cellStyle name="Currency 6 6 7 2 4" xfId="45993"/>
    <cellStyle name="Currency 6 6 7 3" xfId="7617"/>
    <cellStyle name="Currency 6 6 7 3 2" xfId="17499"/>
    <cellStyle name="Currency 6 6 7 3 3" xfId="27419"/>
    <cellStyle name="Currency 6 6 7 3 4" xfId="48459"/>
    <cellStyle name="Currency 6 6 7 4" xfId="10087"/>
    <cellStyle name="Currency 6 6 7 4 2" xfId="19969"/>
    <cellStyle name="Currency 6 6 7 4 3" xfId="29889"/>
    <cellStyle name="Currency 6 6 7 4 4" xfId="50929"/>
    <cellStyle name="Currency 6 6 7 5" xfId="12565"/>
    <cellStyle name="Currency 6 6 7 5 2" xfId="43525"/>
    <cellStyle name="Currency 6 6 7 6" xfId="22485"/>
    <cellStyle name="Currency 6 6 7 7" xfId="35367"/>
    <cellStyle name="Currency 6 6 7 8" xfId="40831"/>
    <cellStyle name="Currency 6 6 8" xfId="3194"/>
    <cellStyle name="Currency 6 6 8 2" xfId="13076"/>
    <cellStyle name="Currency 6 6 8 2 2" xfId="44036"/>
    <cellStyle name="Currency 6 6 8 3" xfId="22996"/>
    <cellStyle name="Currency 6 6 8 4" xfId="33449"/>
    <cellStyle name="Currency 6 6 8 5" xfId="38915"/>
    <cellStyle name="Currency 6 6 9" xfId="5701"/>
    <cellStyle name="Currency 6 6 9 2" xfId="15583"/>
    <cellStyle name="Currency 6 6 9 3" xfId="25503"/>
    <cellStyle name="Currency 6 6 9 4" xfId="46543"/>
    <cellStyle name="Currency 6 7" xfId="130"/>
    <cellStyle name="Currency 6 7 10" xfId="30448"/>
    <cellStyle name="Currency 6 7 11" xfId="35914"/>
    <cellStyle name="Currency 6 7 2" xfId="1411"/>
    <cellStyle name="Currency 6 7 2 2" xfId="4174"/>
    <cellStyle name="Currency 6 7 2 2 2" xfId="14056"/>
    <cellStyle name="Currency 6 7 2 2 2 2" xfId="45016"/>
    <cellStyle name="Currency 6 7 2 2 3" xfId="23976"/>
    <cellStyle name="Currency 6 7 2 2 4" xfId="34389"/>
    <cellStyle name="Currency 6 7 2 2 5" xfId="39854"/>
    <cellStyle name="Currency 6 7 2 3" xfId="6640"/>
    <cellStyle name="Currency 6 7 2 3 2" xfId="16522"/>
    <cellStyle name="Currency 6 7 2 3 3" xfId="26442"/>
    <cellStyle name="Currency 6 7 2 3 4" xfId="47482"/>
    <cellStyle name="Currency 6 7 2 4" xfId="9110"/>
    <cellStyle name="Currency 6 7 2 4 2" xfId="18992"/>
    <cellStyle name="Currency 6 7 2 4 3" xfId="28912"/>
    <cellStyle name="Currency 6 7 2 4 4" xfId="49952"/>
    <cellStyle name="Currency 6 7 2 5" xfId="11588"/>
    <cellStyle name="Currency 6 7 2 5 2" xfId="42548"/>
    <cellStyle name="Currency 6 7 2 6" xfId="21508"/>
    <cellStyle name="Currency 6 7 2 7" xfId="31450"/>
    <cellStyle name="Currency 6 7 2 8" xfId="36916"/>
    <cellStyle name="Currency 6 7 3" xfId="2030"/>
    <cellStyle name="Currency 6 7 3 2" xfId="4793"/>
    <cellStyle name="Currency 6 7 3 2 2" xfId="14675"/>
    <cellStyle name="Currency 6 7 3 2 2 2" xfId="45635"/>
    <cellStyle name="Currency 6 7 3 2 3" xfId="24595"/>
    <cellStyle name="Currency 6 7 3 2 4" xfId="35008"/>
    <cellStyle name="Currency 6 7 3 2 5" xfId="40473"/>
    <cellStyle name="Currency 6 7 3 3" xfId="7259"/>
    <cellStyle name="Currency 6 7 3 3 2" xfId="17141"/>
    <cellStyle name="Currency 6 7 3 3 3" xfId="27061"/>
    <cellStyle name="Currency 6 7 3 3 4" xfId="48101"/>
    <cellStyle name="Currency 6 7 3 4" xfId="9729"/>
    <cellStyle name="Currency 6 7 3 4 2" xfId="19611"/>
    <cellStyle name="Currency 6 7 3 4 3" xfId="29531"/>
    <cellStyle name="Currency 6 7 3 4 4" xfId="50571"/>
    <cellStyle name="Currency 6 7 3 5" xfId="12207"/>
    <cellStyle name="Currency 6 7 3 5 2" xfId="43167"/>
    <cellStyle name="Currency 6 7 3 6" xfId="22127"/>
    <cellStyle name="Currency 6 7 3 7" xfId="32450"/>
    <cellStyle name="Currency 6 7 3 8" xfId="37916"/>
    <cellStyle name="Currency 6 7 4" xfId="2479"/>
    <cellStyle name="Currency 6 7 4 2" xfId="4947"/>
    <cellStyle name="Currency 6 7 4 2 2" xfId="14829"/>
    <cellStyle name="Currency 6 7 4 2 3" xfId="24749"/>
    <cellStyle name="Currency 6 7 4 2 4" xfId="45789"/>
    <cellStyle name="Currency 6 7 4 3" xfId="7413"/>
    <cellStyle name="Currency 6 7 4 3 2" xfId="17295"/>
    <cellStyle name="Currency 6 7 4 3 3" xfId="27215"/>
    <cellStyle name="Currency 6 7 4 3 4" xfId="48255"/>
    <cellStyle name="Currency 6 7 4 4" xfId="9883"/>
    <cellStyle name="Currency 6 7 4 4 2" xfId="19765"/>
    <cellStyle name="Currency 6 7 4 4 3" xfId="29685"/>
    <cellStyle name="Currency 6 7 4 4 4" xfId="50725"/>
    <cellStyle name="Currency 6 7 4 5" xfId="12361"/>
    <cellStyle name="Currency 6 7 4 5 2" xfId="43321"/>
    <cellStyle name="Currency 6 7 4 6" xfId="22281"/>
    <cellStyle name="Currency 6 7 4 7" xfId="35163"/>
    <cellStyle name="Currency 6 7 4 8" xfId="40627"/>
    <cellStyle name="Currency 6 7 5" xfId="3231"/>
    <cellStyle name="Currency 6 7 5 2" xfId="13113"/>
    <cellStyle name="Currency 6 7 5 2 2" xfId="44073"/>
    <cellStyle name="Currency 6 7 5 3" xfId="23033"/>
    <cellStyle name="Currency 6 7 5 4" xfId="33245"/>
    <cellStyle name="Currency 6 7 5 5" xfId="38711"/>
    <cellStyle name="Currency 6 7 6" xfId="5497"/>
    <cellStyle name="Currency 6 7 6 2" xfId="15379"/>
    <cellStyle name="Currency 6 7 6 3" xfId="25299"/>
    <cellStyle name="Currency 6 7 6 4" xfId="46339"/>
    <cellStyle name="Currency 6 7 7" xfId="7967"/>
    <cellStyle name="Currency 6 7 7 2" xfId="17849"/>
    <cellStyle name="Currency 6 7 7 3" xfId="27769"/>
    <cellStyle name="Currency 6 7 7 4" xfId="48809"/>
    <cellStyle name="Currency 6 7 8" xfId="10445"/>
    <cellStyle name="Currency 6 7 8 2" xfId="41405"/>
    <cellStyle name="Currency 6 7 9" xfId="20365"/>
    <cellStyle name="Currency 6 8" xfId="379"/>
    <cellStyle name="Currency 6 8 10" xfId="30481"/>
    <cellStyle name="Currency 6 8 11" xfId="35947"/>
    <cellStyle name="Currency 6 8 2" xfId="1648"/>
    <cellStyle name="Currency 6 8 2 2" xfId="4411"/>
    <cellStyle name="Currency 6 8 2 2 2" xfId="14293"/>
    <cellStyle name="Currency 6 8 2 2 2 2" xfId="45253"/>
    <cellStyle name="Currency 6 8 2 2 3" xfId="24213"/>
    <cellStyle name="Currency 6 8 2 2 4" xfId="34626"/>
    <cellStyle name="Currency 6 8 2 2 5" xfId="40091"/>
    <cellStyle name="Currency 6 8 2 3" xfId="6877"/>
    <cellStyle name="Currency 6 8 2 3 2" xfId="16759"/>
    <cellStyle name="Currency 6 8 2 3 3" xfId="26679"/>
    <cellStyle name="Currency 6 8 2 3 4" xfId="47719"/>
    <cellStyle name="Currency 6 8 2 4" xfId="9347"/>
    <cellStyle name="Currency 6 8 2 4 2" xfId="19229"/>
    <cellStyle name="Currency 6 8 2 4 3" xfId="29149"/>
    <cellStyle name="Currency 6 8 2 4 4" xfId="50189"/>
    <cellStyle name="Currency 6 8 2 5" xfId="11825"/>
    <cellStyle name="Currency 6 8 2 5 2" xfId="42785"/>
    <cellStyle name="Currency 6 8 2 6" xfId="21745"/>
    <cellStyle name="Currency 6 8 2 7" xfId="31483"/>
    <cellStyle name="Currency 6 8 2 8" xfId="36949"/>
    <cellStyle name="Currency 6 8 3" xfId="2241"/>
    <cellStyle name="Currency 6 8 3 2" xfId="4847"/>
    <cellStyle name="Currency 6 8 3 2 2" xfId="14729"/>
    <cellStyle name="Currency 6 8 3 2 2 2" xfId="45689"/>
    <cellStyle name="Currency 6 8 3 2 3" xfId="24649"/>
    <cellStyle name="Currency 6 8 3 2 4" xfId="35063"/>
    <cellStyle name="Currency 6 8 3 2 5" xfId="40527"/>
    <cellStyle name="Currency 6 8 3 3" xfId="7313"/>
    <cellStyle name="Currency 6 8 3 3 2" xfId="17195"/>
    <cellStyle name="Currency 6 8 3 3 3" xfId="27115"/>
    <cellStyle name="Currency 6 8 3 3 4" xfId="48155"/>
    <cellStyle name="Currency 6 8 3 4" xfId="9783"/>
    <cellStyle name="Currency 6 8 3 4 2" xfId="19665"/>
    <cellStyle name="Currency 6 8 3 4 3" xfId="29585"/>
    <cellStyle name="Currency 6 8 3 4 4" xfId="50625"/>
    <cellStyle name="Currency 6 8 3 5" xfId="12261"/>
    <cellStyle name="Currency 6 8 3 5 2" xfId="43221"/>
    <cellStyle name="Currency 6 8 3 6" xfId="22181"/>
    <cellStyle name="Currency 6 8 3 7" xfId="32483"/>
    <cellStyle name="Currency 6 8 3 8" xfId="37949"/>
    <cellStyle name="Currency 6 8 4" xfId="2716"/>
    <cellStyle name="Currency 6 8 4 2" xfId="5184"/>
    <cellStyle name="Currency 6 8 4 2 2" xfId="15066"/>
    <cellStyle name="Currency 6 8 4 2 3" xfId="24986"/>
    <cellStyle name="Currency 6 8 4 2 4" xfId="46026"/>
    <cellStyle name="Currency 6 8 4 3" xfId="7650"/>
    <cellStyle name="Currency 6 8 4 3 2" xfId="17532"/>
    <cellStyle name="Currency 6 8 4 3 3" xfId="27452"/>
    <cellStyle name="Currency 6 8 4 3 4" xfId="48492"/>
    <cellStyle name="Currency 6 8 4 4" xfId="10120"/>
    <cellStyle name="Currency 6 8 4 4 2" xfId="20002"/>
    <cellStyle name="Currency 6 8 4 4 3" xfId="29922"/>
    <cellStyle name="Currency 6 8 4 4 4" xfId="50962"/>
    <cellStyle name="Currency 6 8 4 5" xfId="12598"/>
    <cellStyle name="Currency 6 8 4 5 2" xfId="43558"/>
    <cellStyle name="Currency 6 8 4 6" xfId="22518"/>
    <cellStyle name="Currency 6 8 4 7" xfId="35400"/>
    <cellStyle name="Currency 6 8 4 8" xfId="40864"/>
    <cellStyle name="Currency 6 8 5" xfId="3264"/>
    <cellStyle name="Currency 6 8 5 2" xfId="13146"/>
    <cellStyle name="Currency 6 8 5 2 2" xfId="44106"/>
    <cellStyle name="Currency 6 8 5 3" xfId="23066"/>
    <cellStyle name="Currency 6 8 5 4" xfId="33482"/>
    <cellStyle name="Currency 6 8 5 5" xfId="38948"/>
    <cellStyle name="Currency 6 8 6" xfId="5734"/>
    <cellStyle name="Currency 6 8 6 2" xfId="15616"/>
    <cellStyle name="Currency 6 8 6 3" xfId="25536"/>
    <cellStyle name="Currency 6 8 6 4" xfId="46576"/>
    <cellStyle name="Currency 6 8 7" xfId="8204"/>
    <cellStyle name="Currency 6 8 7 2" xfId="18086"/>
    <cellStyle name="Currency 6 8 7 3" xfId="28006"/>
    <cellStyle name="Currency 6 8 7 4" xfId="49046"/>
    <cellStyle name="Currency 6 8 8" xfId="10682"/>
    <cellStyle name="Currency 6 8 8 2" xfId="41642"/>
    <cellStyle name="Currency 6 8 9" xfId="20602"/>
    <cellStyle name="Currency 6 9" xfId="416"/>
    <cellStyle name="Currency 6 9 10" xfId="36184"/>
    <cellStyle name="Currency 6 9 2" xfId="1685"/>
    <cellStyle name="Currency 6 9 2 2" xfId="4448"/>
    <cellStyle name="Currency 6 9 2 2 2" xfId="14330"/>
    <cellStyle name="Currency 6 9 2 2 2 2" xfId="45290"/>
    <cellStyle name="Currency 6 9 2 2 3" xfId="24250"/>
    <cellStyle name="Currency 6 9 2 2 4" xfId="34663"/>
    <cellStyle name="Currency 6 9 2 2 5" xfId="40128"/>
    <cellStyle name="Currency 6 9 2 3" xfId="6914"/>
    <cellStyle name="Currency 6 9 2 3 2" xfId="16796"/>
    <cellStyle name="Currency 6 9 2 3 3" xfId="26716"/>
    <cellStyle name="Currency 6 9 2 3 4" xfId="47756"/>
    <cellStyle name="Currency 6 9 2 4" xfId="9384"/>
    <cellStyle name="Currency 6 9 2 4 2" xfId="19266"/>
    <cellStyle name="Currency 6 9 2 4 3" xfId="29186"/>
    <cellStyle name="Currency 6 9 2 4 4" xfId="50226"/>
    <cellStyle name="Currency 6 9 2 5" xfId="11862"/>
    <cellStyle name="Currency 6 9 2 5 2" xfId="42822"/>
    <cellStyle name="Currency 6 9 2 6" xfId="21782"/>
    <cellStyle name="Currency 6 9 2 7" xfId="31720"/>
    <cellStyle name="Currency 6 9 2 8" xfId="37186"/>
    <cellStyle name="Currency 6 9 3" xfId="2753"/>
    <cellStyle name="Currency 6 9 3 2" xfId="5221"/>
    <cellStyle name="Currency 6 9 3 2 2" xfId="15103"/>
    <cellStyle name="Currency 6 9 3 2 2 2" xfId="46063"/>
    <cellStyle name="Currency 6 9 3 2 3" xfId="25023"/>
    <cellStyle name="Currency 6 9 3 2 4" xfId="35437"/>
    <cellStyle name="Currency 6 9 3 2 5" xfId="40901"/>
    <cellStyle name="Currency 6 9 3 3" xfId="7687"/>
    <cellStyle name="Currency 6 9 3 3 2" xfId="17569"/>
    <cellStyle name="Currency 6 9 3 3 3" xfId="27489"/>
    <cellStyle name="Currency 6 9 3 3 4" xfId="48529"/>
    <cellStyle name="Currency 6 9 3 4" xfId="10157"/>
    <cellStyle name="Currency 6 9 3 4 2" xfId="20039"/>
    <cellStyle name="Currency 6 9 3 4 3" xfId="29959"/>
    <cellStyle name="Currency 6 9 3 4 4" xfId="50999"/>
    <cellStyle name="Currency 6 9 3 5" xfId="12635"/>
    <cellStyle name="Currency 6 9 3 5 2" xfId="43595"/>
    <cellStyle name="Currency 6 9 3 6" xfId="22555"/>
    <cellStyle name="Currency 6 9 3 7" xfId="32720"/>
    <cellStyle name="Currency 6 9 3 8" xfId="38186"/>
    <cellStyle name="Currency 6 9 4" xfId="3501"/>
    <cellStyle name="Currency 6 9 4 2" xfId="13383"/>
    <cellStyle name="Currency 6 9 4 2 2" xfId="44343"/>
    <cellStyle name="Currency 6 9 4 3" xfId="23303"/>
    <cellStyle name="Currency 6 9 4 4" xfId="33519"/>
    <cellStyle name="Currency 6 9 4 5" xfId="38985"/>
    <cellStyle name="Currency 6 9 5" xfId="5771"/>
    <cellStyle name="Currency 6 9 5 2" xfId="15653"/>
    <cellStyle name="Currency 6 9 5 3" xfId="25573"/>
    <cellStyle name="Currency 6 9 5 4" xfId="46613"/>
    <cellStyle name="Currency 6 9 6" xfId="8241"/>
    <cellStyle name="Currency 6 9 6 2" xfId="18123"/>
    <cellStyle name="Currency 6 9 6 3" xfId="28043"/>
    <cellStyle name="Currency 6 9 6 4" xfId="49083"/>
    <cellStyle name="Currency 6 9 7" xfId="10719"/>
    <cellStyle name="Currency 6 9 7 2" xfId="41679"/>
    <cellStyle name="Currency 6 9 8" xfId="20639"/>
    <cellStyle name="Currency 6 9 9" xfId="30718"/>
    <cellStyle name="Currency 7" xfId="2956"/>
    <cellStyle name="Currency 7 2" xfId="5424"/>
    <cellStyle name="Currency 7 2 2" xfId="15306"/>
    <cellStyle name="Currency 7 2 3" xfId="25226"/>
    <cellStyle name="Currency 7 2 4" xfId="46266"/>
    <cellStyle name="Currency 7 3" xfId="7890"/>
    <cellStyle name="Currency 7 3 2" xfId="17772"/>
    <cellStyle name="Currency 7 3 3" xfId="27692"/>
    <cellStyle name="Currency 7 3 4" xfId="48732"/>
    <cellStyle name="Currency 7 4" xfId="10360"/>
    <cellStyle name="Currency 7 4 2" xfId="20242"/>
    <cellStyle name="Currency 7 4 3" xfId="30162"/>
    <cellStyle name="Currency 7 4 4" xfId="51202"/>
    <cellStyle name="Currency 7 5" xfId="12838"/>
    <cellStyle name="Currency 7 5 2" xfId="43798"/>
    <cellStyle name="Currency 7 6" xfId="22758"/>
    <cellStyle name="Currency 7 7" xfId="35640"/>
    <cellStyle name="Currency 7 8" xfId="41104"/>
    <cellStyle name="Currency 8" xfId="2082"/>
    <cellStyle name="Currency 9" xfId="7894"/>
    <cellStyle name="Currency 9 2" xfId="17776"/>
    <cellStyle name="Currency 9 3" xfId="27696"/>
    <cellStyle name="Currency 9 4" xfId="48736"/>
    <cellStyle name="Explanatory Text 2" xfId="537"/>
    <cellStyle name="Explanatory Text 3" xfId="603"/>
    <cellStyle name="Good 2" xfId="509"/>
    <cellStyle name="Good 3" xfId="593"/>
    <cellStyle name="Heading 1 2" xfId="503"/>
    <cellStyle name="Heading 1 3" xfId="589"/>
    <cellStyle name="Heading 2 2" xfId="514"/>
    <cellStyle name="Heading 2 3" xfId="590"/>
    <cellStyle name="Heading 3 2" xfId="550"/>
    <cellStyle name="Heading 3 3" xfId="591"/>
    <cellStyle name="Heading 4 2" xfId="530"/>
    <cellStyle name="Heading 4 3" xfId="592"/>
    <cellStyle name="Input 2" xfId="517"/>
    <cellStyle name="Input 3" xfId="596"/>
    <cellStyle name="Linked Cell 2" xfId="547"/>
    <cellStyle name="Linked Cell 3" xfId="599"/>
    <cellStyle name="Neutral 2" xfId="518"/>
    <cellStyle name="Neutral 3" xfId="595"/>
    <cellStyle name="Normal" xfId="0" builtinId="0"/>
    <cellStyle name="Normal 10" xfId="50"/>
    <cellStyle name="Normal 10 2" xfId="689"/>
    <cellStyle name="Normal 10 2 10" xfId="33667"/>
    <cellStyle name="Normal 10 2 11" xfId="39132"/>
    <cellStyle name="Normal 10 2 2" xfId="1832"/>
    <cellStyle name="Normal 10 2 2 2" xfId="4595"/>
    <cellStyle name="Normal 10 2 2 2 2" xfId="14477"/>
    <cellStyle name="Normal 10 2 2 2 3" xfId="24397"/>
    <cellStyle name="Normal 10 2 2 2 4" xfId="45437"/>
    <cellStyle name="Normal 10 2 2 3" xfId="7061"/>
    <cellStyle name="Normal 10 2 2 3 2" xfId="16943"/>
    <cellStyle name="Normal 10 2 2 3 3" xfId="26863"/>
    <cellStyle name="Normal 10 2 2 3 4" xfId="47903"/>
    <cellStyle name="Normal 10 2 2 4" xfId="9531"/>
    <cellStyle name="Normal 10 2 2 4 2" xfId="19413"/>
    <cellStyle name="Normal 10 2 2 4 3" xfId="29333"/>
    <cellStyle name="Normal 10 2 2 4 4" xfId="50373"/>
    <cellStyle name="Normal 10 2 2 5" xfId="12009"/>
    <cellStyle name="Normal 10 2 2 5 2" xfId="42969"/>
    <cellStyle name="Normal 10 2 2 6" xfId="21929"/>
    <cellStyle name="Normal 10 2 2 7" xfId="34810"/>
    <cellStyle name="Normal 10 2 2 8" xfId="40275"/>
    <cellStyle name="Normal 10 2 3" xfId="1965"/>
    <cellStyle name="Normal 10 2 3 2" xfId="4728"/>
    <cellStyle name="Normal 10 2 3 2 2" xfId="14610"/>
    <cellStyle name="Normal 10 2 3 2 3" xfId="24530"/>
    <cellStyle name="Normal 10 2 3 2 4" xfId="45570"/>
    <cellStyle name="Normal 10 2 3 3" xfId="7194"/>
    <cellStyle name="Normal 10 2 3 3 2" xfId="17076"/>
    <cellStyle name="Normal 10 2 3 3 3" xfId="26996"/>
    <cellStyle name="Normal 10 2 3 3 4" xfId="48036"/>
    <cellStyle name="Normal 10 2 3 4" xfId="9664"/>
    <cellStyle name="Normal 10 2 3 4 2" xfId="19546"/>
    <cellStyle name="Normal 10 2 3 4 3" xfId="29466"/>
    <cellStyle name="Normal 10 2 3 4 4" xfId="50506"/>
    <cellStyle name="Normal 10 2 3 5" xfId="12142"/>
    <cellStyle name="Normal 10 2 3 5 2" xfId="43102"/>
    <cellStyle name="Normal 10 2 3 6" xfId="22062"/>
    <cellStyle name="Normal 10 2 3 7" xfId="34943"/>
    <cellStyle name="Normal 10 2 3 8" xfId="40408"/>
    <cellStyle name="Normal 10 2 4" xfId="2900"/>
    <cellStyle name="Normal 10 2 4 2" xfId="5368"/>
    <cellStyle name="Normal 10 2 4 2 2" xfId="15250"/>
    <cellStyle name="Normal 10 2 4 2 3" xfId="25170"/>
    <cellStyle name="Normal 10 2 4 2 4" xfId="46210"/>
    <cellStyle name="Normal 10 2 4 3" xfId="7834"/>
    <cellStyle name="Normal 10 2 4 3 2" xfId="17716"/>
    <cellStyle name="Normal 10 2 4 3 3" xfId="27636"/>
    <cellStyle name="Normal 10 2 4 3 4" xfId="48676"/>
    <cellStyle name="Normal 10 2 4 4" xfId="10304"/>
    <cellStyle name="Normal 10 2 4 4 2" xfId="20186"/>
    <cellStyle name="Normal 10 2 4 4 3" xfId="30106"/>
    <cellStyle name="Normal 10 2 4 4 4" xfId="51146"/>
    <cellStyle name="Normal 10 2 4 5" xfId="12782"/>
    <cellStyle name="Normal 10 2 4 5 2" xfId="43742"/>
    <cellStyle name="Normal 10 2 4 6" xfId="22702"/>
    <cellStyle name="Normal 10 2 4 7" xfId="35584"/>
    <cellStyle name="Normal 10 2 4 8" xfId="41048"/>
    <cellStyle name="Normal 10 2 5" xfId="4078"/>
    <cellStyle name="Normal 10 2 5 2" xfId="13960"/>
    <cellStyle name="Normal 10 2 5 3" xfId="23880"/>
    <cellStyle name="Normal 10 2 5 4" xfId="44920"/>
    <cellStyle name="Normal 10 2 6" xfId="5918"/>
    <cellStyle name="Normal 10 2 6 2" xfId="15800"/>
    <cellStyle name="Normal 10 2 6 3" xfId="25720"/>
    <cellStyle name="Normal 10 2 6 4" xfId="46760"/>
    <cellStyle name="Normal 10 2 7" xfId="8388"/>
    <cellStyle name="Normal 10 2 7 2" xfId="18270"/>
    <cellStyle name="Normal 10 2 7 3" xfId="28190"/>
    <cellStyle name="Normal 10 2 7 4" xfId="49230"/>
    <cellStyle name="Normal 10 2 8" xfId="10866"/>
    <cellStyle name="Normal 10 2 8 2" xfId="41826"/>
    <cellStyle name="Normal 10 2 9" xfId="20786"/>
    <cellStyle name="Normal 10 3" xfId="2010"/>
    <cellStyle name="Normal 10 3 2" xfId="4773"/>
    <cellStyle name="Normal 10 3 2 2" xfId="14655"/>
    <cellStyle name="Normal 10 3 2 3" xfId="24575"/>
    <cellStyle name="Normal 10 3 2 4" xfId="45615"/>
    <cellStyle name="Normal 10 3 3" xfId="7239"/>
    <cellStyle name="Normal 10 3 3 2" xfId="17121"/>
    <cellStyle name="Normal 10 3 3 3" xfId="27041"/>
    <cellStyle name="Normal 10 3 3 4" xfId="48081"/>
    <cellStyle name="Normal 10 3 4" xfId="9709"/>
    <cellStyle name="Normal 10 3 4 2" xfId="19591"/>
    <cellStyle name="Normal 10 3 4 3" xfId="29511"/>
    <cellStyle name="Normal 10 3 4 4" xfId="50551"/>
    <cellStyle name="Normal 10 3 5" xfId="12187"/>
    <cellStyle name="Normal 10 3 5 2" xfId="43147"/>
    <cellStyle name="Normal 10 3 6" xfId="22107"/>
    <cellStyle name="Normal 10 3 7" xfId="34988"/>
    <cellStyle name="Normal 10 3 8" xfId="40453"/>
    <cellStyle name="Normal 10 4" xfId="2055"/>
    <cellStyle name="Normal 10 4 2" xfId="4818"/>
    <cellStyle name="Normal 10 4 2 2" xfId="14700"/>
    <cellStyle name="Normal 10 4 2 3" xfId="24620"/>
    <cellStyle name="Normal 10 4 2 4" xfId="45660"/>
    <cellStyle name="Normal 10 4 3" xfId="7284"/>
    <cellStyle name="Normal 10 4 3 2" xfId="17166"/>
    <cellStyle name="Normal 10 4 3 3" xfId="27086"/>
    <cellStyle name="Normal 10 4 3 4" xfId="48126"/>
    <cellStyle name="Normal 10 4 4" xfId="9754"/>
    <cellStyle name="Normal 10 4 4 2" xfId="19636"/>
    <cellStyle name="Normal 10 4 4 3" xfId="29556"/>
    <cellStyle name="Normal 10 4 4 4" xfId="50596"/>
    <cellStyle name="Normal 10 4 5" xfId="12232"/>
    <cellStyle name="Normal 10 4 5 2" xfId="43192"/>
    <cellStyle name="Normal 10 4 6" xfId="22152"/>
    <cellStyle name="Normal 10 4 7" xfId="35033"/>
    <cellStyle name="Normal 10 4 8" xfId="40498"/>
    <cellStyle name="Normal 10 5" xfId="2079"/>
    <cellStyle name="Normal 10 6" xfId="1920"/>
    <cellStyle name="Normal 10 6 2" xfId="4683"/>
    <cellStyle name="Normal 10 6 2 2" xfId="14565"/>
    <cellStyle name="Normal 10 6 2 3" xfId="24485"/>
    <cellStyle name="Normal 10 6 2 4" xfId="45525"/>
    <cellStyle name="Normal 10 6 3" xfId="7149"/>
    <cellStyle name="Normal 10 6 3 2" xfId="17031"/>
    <cellStyle name="Normal 10 6 3 3" xfId="26951"/>
    <cellStyle name="Normal 10 6 3 4" xfId="47991"/>
    <cellStyle name="Normal 10 6 4" xfId="9619"/>
    <cellStyle name="Normal 10 6 4 2" xfId="19501"/>
    <cellStyle name="Normal 10 6 4 3" xfId="29421"/>
    <cellStyle name="Normal 10 6 4 4" xfId="50461"/>
    <cellStyle name="Normal 10 6 5" xfId="12097"/>
    <cellStyle name="Normal 10 6 5 2" xfId="43057"/>
    <cellStyle name="Normal 10 6 6" xfId="22017"/>
    <cellStyle name="Normal 10 6 7" xfId="34898"/>
    <cellStyle name="Normal 10 6 8" xfId="40363"/>
    <cellStyle name="Normal 10 7" xfId="51438"/>
    <cellStyle name="Normal 10 8" xfId="52110"/>
    <cellStyle name="Normal 11" xfId="51"/>
    <cellStyle name="Normal 11 10" xfId="2337"/>
    <cellStyle name="Normal 11 10 2" xfId="2406"/>
    <cellStyle name="Normal 11 11" xfId="2339"/>
    <cellStyle name="Normal 11 12" xfId="2225"/>
    <cellStyle name="Normal 11 13" xfId="51663"/>
    <cellStyle name="Normal 11 14" xfId="52334"/>
    <cellStyle name="Normal 11 2" xfId="170"/>
    <cellStyle name="Normal 11 2 2" xfId="2280"/>
    <cellStyle name="Normal 11 2 2 2" xfId="2318"/>
    <cellStyle name="Normal 11 2 2 2 2" xfId="2387"/>
    <cellStyle name="Normal 11 2 2 3" xfId="2360"/>
    <cellStyle name="Normal 11 2 3" xfId="2290"/>
    <cellStyle name="Normal 11 2 3 2" xfId="2369"/>
    <cellStyle name="Normal 11 2 4" xfId="2308"/>
    <cellStyle name="Normal 11 2 4 2" xfId="2378"/>
    <cellStyle name="Normal 11 2 5" xfId="2327"/>
    <cellStyle name="Normal 11 2 5 2" xfId="2396"/>
    <cellStyle name="Normal 11 2 6" xfId="2271"/>
    <cellStyle name="Normal 11 2 6 2" xfId="2351"/>
    <cellStyle name="Normal 11 2 7" xfId="2342"/>
    <cellStyle name="Normal 11 2 8" xfId="2231"/>
    <cellStyle name="Normal 11 3" xfId="112"/>
    <cellStyle name="Normal 11 3 2" xfId="2283"/>
    <cellStyle name="Normal 11 3 2 2" xfId="2321"/>
    <cellStyle name="Normal 11 3 2 2 2" xfId="2390"/>
    <cellStyle name="Normal 11 3 2 3" xfId="2363"/>
    <cellStyle name="Normal 11 3 3" xfId="2293"/>
    <cellStyle name="Normal 11 3 3 2" xfId="2372"/>
    <cellStyle name="Normal 11 3 4" xfId="2311"/>
    <cellStyle name="Normal 11 3 4 2" xfId="2381"/>
    <cellStyle name="Normal 11 3 5" xfId="2330"/>
    <cellStyle name="Normal 11 3 5 2" xfId="2399"/>
    <cellStyle name="Normal 11 3 6" xfId="2274"/>
    <cellStyle name="Normal 11 3 6 2" xfId="2354"/>
    <cellStyle name="Normal 11 3 7" xfId="2345"/>
    <cellStyle name="Normal 11 3 8" xfId="2234"/>
    <cellStyle name="Normal 11 4" xfId="2277"/>
    <cellStyle name="Normal 11 4 2" xfId="2315"/>
    <cellStyle name="Normal 11 4 2 2" xfId="2384"/>
    <cellStyle name="Normal 11 4 3" xfId="2357"/>
    <cellStyle name="Normal 11 5" xfId="2287"/>
    <cellStyle name="Normal 11 5 2" xfId="2366"/>
    <cellStyle name="Normal 11 6" xfId="2305"/>
    <cellStyle name="Normal 11 6 2" xfId="2375"/>
    <cellStyle name="Normal 11 7" xfId="2324"/>
    <cellStyle name="Normal 11 7 2" xfId="2393"/>
    <cellStyle name="Normal 11 8" xfId="2268"/>
    <cellStyle name="Normal 11 8 2" xfId="2348"/>
    <cellStyle name="Normal 11 9" xfId="2334"/>
    <cellStyle name="Normal 11 9 2" xfId="2403"/>
    <cellStyle name="Normal 12" xfId="52"/>
    <cellStyle name="Normal 12 10" xfId="402"/>
    <cellStyle name="Normal 12 10 10" xfId="36170"/>
    <cellStyle name="Normal 12 10 2" xfId="1671"/>
    <cellStyle name="Normal 12 10 2 2" xfId="4434"/>
    <cellStyle name="Normal 12 10 2 2 2" xfId="14316"/>
    <cellStyle name="Normal 12 10 2 2 2 2" xfId="45276"/>
    <cellStyle name="Normal 12 10 2 2 3" xfId="24236"/>
    <cellStyle name="Normal 12 10 2 2 4" xfId="34649"/>
    <cellStyle name="Normal 12 10 2 2 5" xfId="40114"/>
    <cellStyle name="Normal 12 10 2 3" xfId="6900"/>
    <cellStyle name="Normal 12 10 2 3 2" xfId="16782"/>
    <cellStyle name="Normal 12 10 2 3 3" xfId="26702"/>
    <cellStyle name="Normal 12 10 2 3 4" xfId="47742"/>
    <cellStyle name="Normal 12 10 2 4" xfId="9370"/>
    <cellStyle name="Normal 12 10 2 4 2" xfId="19252"/>
    <cellStyle name="Normal 12 10 2 4 3" xfId="29172"/>
    <cellStyle name="Normal 12 10 2 4 4" xfId="50212"/>
    <cellStyle name="Normal 12 10 2 5" xfId="11848"/>
    <cellStyle name="Normal 12 10 2 5 2" xfId="42808"/>
    <cellStyle name="Normal 12 10 2 6" xfId="21768"/>
    <cellStyle name="Normal 12 10 2 7" xfId="31706"/>
    <cellStyle name="Normal 12 10 2 8" xfId="37172"/>
    <cellStyle name="Normal 12 10 3" xfId="2739"/>
    <cellStyle name="Normal 12 10 3 2" xfId="5207"/>
    <cellStyle name="Normal 12 10 3 2 2" xfId="15089"/>
    <cellStyle name="Normal 12 10 3 2 2 2" xfId="46049"/>
    <cellStyle name="Normal 12 10 3 2 3" xfId="25009"/>
    <cellStyle name="Normal 12 10 3 2 4" xfId="35423"/>
    <cellStyle name="Normal 12 10 3 2 5" xfId="40887"/>
    <cellStyle name="Normal 12 10 3 3" xfId="7673"/>
    <cellStyle name="Normal 12 10 3 3 2" xfId="17555"/>
    <cellStyle name="Normal 12 10 3 3 3" xfId="27475"/>
    <cellStyle name="Normal 12 10 3 3 4" xfId="48515"/>
    <cellStyle name="Normal 12 10 3 4" xfId="10143"/>
    <cellStyle name="Normal 12 10 3 4 2" xfId="20025"/>
    <cellStyle name="Normal 12 10 3 4 3" xfId="29945"/>
    <cellStyle name="Normal 12 10 3 4 4" xfId="50985"/>
    <cellStyle name="Normal 12 10 3 5" xfId="12621"/>
    <cellStyle name="Normal 12 10 3 5 2" xfId="43581"/>
    <cellStyle name="Normal 12 10 3 6" xfId="22541"/>
    <cellStyle name="Normal 12 10 3 7" xfId="32706"/>
    <cellStyle name="Normal 12 10 3 8" xfId="38172"/>
    <cellStyle name="Normal 12 10 4" xfId="3487"/>
    <cellStyle name="Normal 12 10 4 2" xfId="13369"/>
    <cellStyle name="Normal 12 10 4 2 2" xfId="44329"/>
    <cellStyle name="Normal 12 10 4 3" xfId="23289"/>
    <cellStyle name="Normal 12 10 4 4" xfId="33505"/>
    <cellStyle name="Normal 12 10 4 5" xfId="38971"/>
    <cellStyle name="Normal 12 10 5" xfId="5757"/>
    <cellStyle name="Normal 12 10 5 2" xfId="15639"/>
    <cellStyle name="Normal 12 10 5 3" xfId="25559"/>
    <cellStyle name="Normal 12 10 5 4" xfId="46599"/>
    <cellStyle name="Normal 12 10 6" xfId="8227"/>
    <cellStyle name="Normal 12 10 6 2" xfId="18109"/>
    <cellStyle name="Normal 12 10 6 3" xfId="28029"/>
    <cellStyle name="Normal 12 10 6 4" xfId="49069"/>
    <cellStyle name="Normal 12 10 7" xfId="10705"/>
    <cellStyle name="Normal 12 10 7 2" xfId="41665"/>
    <cellStyle name="Normal 12 10 8" xfId="20625"/>
    <cellStyle name="Normal 12 10 9" xfId="30704"/>
    <cellStyle name="Normal 12 11" xfId="439"/>
    <cellStyle name="Normal 12 11 10" xfId="36412"/>
    <cellStyle name="Normal 12 11 2" xfId="1708"/>
    <cellStyle name="Normal 12 11 2 2" xfId="4471"/>
    <cellStyle name="Normal 12 11 2 2 2" xfId="14353"/>
    <cellStyle name="Normal 12 11 2 2 2 2" xfId="45313"/>
    <cellStyle name="Normal 12 11 2 2 3" xfId="24273"/>
    <cellStyle name="Normal 12 11 2 2 4" xfId="34686"/>
    <cellStyle name="Normal 12 11 2 2 5" xfId="40151"/>
    <cellStyle name="Normal 12 11 2 3" xfId="6937"/>
    <cellStyle name="Normal 12 11 2 3 2" xfId="16819"/>
    <cellStyle name="Normal 12 11 2 3 3" xfId="26739"/>
    <cellStyle name="Normal 12 11 2 3 4" xfId="47779"/>
    <cellStyle name="Normal 12 11 2 4" xfId="9407"/>
    <cellStyle name="Normal 12 11 2 4 2" xfId="19289"/>
    <cellStyle name="Normal 12 11 2 4 3" xfId="29209"/>
    <cellStyle name="Normal 12 11 2 4 4" xfId="50249"/>
    <cellStyle name="Normal 12 11 2 5" xfId="11885"/>
    <cellStyle name="Normal 12 11 2 5 2" xfId="42845"/>
    <cellStyle name="Normal 12 11 2 6" xfId="21805"/>
    <cellStyle name="Normal 12 11 2 7" xfId="31948"/>
    <cellStyle name="Normal 12 11 2 8" xfId="37414"/>
    <cellStyle name="Normal 12 11 3" xfId="2776"/>
    <cellStyle name="Normal 12 11 3 2" xfId="5244"/>
    <cellStyle name="Normal 12 11 3 2 2" xfId="15126"/>
    <cellStyle name="Normal 12 11 3 2 2 2" xfId="46086"/>
    <cellStyle name="Normal 12 11 3 2 3" xfId="25046"/>
    <cellStyle name="Normal 12 11 3 2 4" xfId="35460"/>
    <cellStyle name="Normal 12 11 3 2 5" xfId="40924"/>
    <cellStyle name="Normal 12 11 3 3" xfId="7710"/>
    <cellStyle name="Normal 12 11 3 3 2" xfId="17592"/>
    <cellStyle name="Normal 12 11 3 3 3" xfId="27512"/>
    <cellStyle name="Normal 12 11 3 3 4" xfId="48552"/>
    <cellStyle name="Normal 12 11 3 4" xfId="10180"/>
    <cellStyle name="Normal 12 11 3 4 2" xfId="20062"/>
    <cellStyle name="Normal 12 11 3 4 3" xfId="29982"/>
    <cellStyle name="Normal 12 11 3 4 4" xfId="51022"/>
    <cellStyle name="Normal 12 11 3 5" xfId="12658"/>
    <cellStyle name="Normal 12 11 3 5 2" xfId="43618"/>
    <cellStyle name="Normal 12 11 3 6" xfId="22578"/>
    <cellStyle name="Normal 12 11 3 7" xfId="32948"/>
    <cellStyle name="Normal 12 11 3 8" xfId="38414"/>
    <cellStyle name="Normal 12 11 4" xfId="3729"/>
    <cellStyle name="Normal 12 11 4 2" xfId="13611"/>
    <cellStyle name="Normal 12 11 4 2 2" xfId="44571"/>
    <cellStyle name="Normal 12 11 4 3" xfId="23531"/>
    <cellStyle name="Normal 12 11 4 4" xfId="33542"/>
    <cellStyle name="Normal 12 11 4 5" xfId="39008"/>
    <cellStyle name="Normal 12 11 5" xfId="5794"/>
    <cellStyle name="Normal 12 11 5 2" xfId="15676"/>
    <cellStyle name="Normal 12 11 5 3" xfId="25596"/>
    <cellStyle name="Normal 12 11 5 4" xfId="46636"/>
    <cellStyle name="Normal 12 11 6" xfId="8264"/>
    <cellStyle name="Normal 12 11 6 2" xfId="18146"/>
    <cellStyle name="Normal 12 11 6 3" xfId="28066"/>
    <cellStyle name="Normal 12 11 6 4" xfId="49106"/>
    <cellStyle name="Normal 12 11 7" xfId="10742"/>
    <cellStyle name="Normal 12 11 7 2" xfId="41702"/>
    <cellStyle name="Normal 12 11 8" xfId="20662"/>
    <cellStyle name="Normal 12 11 9" xfId="30946"/>
    <cellStyle name="Normal 12 12" xfId="476"/>
    <cellStyle name="Normal 12 12 10" xfId="36661"/>
    <cellStyle name="Normal 12 12 2" xfId="1745"/>
    <cellStyle name="Normal 12 12 2 2" xfId="4508"/>
    <cellStyle name="Normal 12 12 2 2 2" xfId="14390"/>
    <cellStyle name="Normal 12 12 2 2 3" xfId="24310"/>
    <cellStyle name="Normal 12 12 2 2 4" xfId="45350"/>
    <cellStyle name="Normal 12 12 2 3" xfId="6974"/>
    <cellStyle name="Normal 12 12 2 3 2" xfId="16856"/>
    <cellStyle name="Normal 12 12 2 3 3" xfId="26776"/>
    <cellStyle name="Normal 12 12 2 3 4" xfId="47816"/>
    <cellStyle name="Normal 12 12 2 4" xfId="9444"/>
    <cellStyle name="Normal 12 12 2 4 2" xfId="19326"/>
    <cellStyle name="Normal 12 12 2 4 3" xfId="29246"/>
    <cellStyle name="Normal 12 12 2 4 4" xfId="50286"/>
    <cellStyle name="Normal 12 12 2 5" xfId="11922"/>
    <cellStyle name="Normal 12 12 2 5 2" xfId="42882"/>
    <cellStyle name="Normal 12 12 2 6" xfId="21842"/>
    <cellStyle name="Normal 12 12 2 7" xfId="34723"/>
    <cellStyle name="Normal 12 12 2 8" xfId="40188"/>
    <cellStyle name="Normal 12 12 3" xfId="2813"/>
    <cellStyle name="Normal 12 12 3 2" xfId="5281"/>
    <cellStyle name="Normal 12 12 3 2 2" xfId="15163"/>
    <cellStyle name="Normal 12 12 3 2 3" xfId="25083"/>
    <cellStyle name="Normal 12 12 3 2 4" xfId="46123"/>
    <cellStyle name="Normal 12 12 3 3" xfId="7747"/>
    <cellStyle name="Normal 12 12 3 3 2" xfId="17629"/>
    <cellStyle name="Normal 12 12 3 3 3" xfId="27549"/>
    <cellStyle name="Normal 12 12 3 3 4" xfId="48589"/>
    <cellStyle name="Normal 12 12 3 4" xfId="10217"/>
    <cellStyle name="Normal 12 12 3 4 2" xfId="20099"/>
    <cellStyle name="Normal 12 12 3 4 3" xfId="30019"/>
    <cellStyle name="Normal 12 12 3 4 4" xfId="51059"/>
    <cellStyle name="Normal 12 12 3 5" xfId="12695"/>
    <cellStyle name="Normal 12 12 3 5 2" xfId="43655"/>
    <cellStyle name="Normal 12 12 3 6" xfId="22615"/>
    <cellStyle name="Normal 12 12 3 7" xfId="35497"/>
    <cellStyle name="Normal 12 12 3 8" xfId="40961"/>
    <cellStyle name="Normal 12 12 4" xfId="4083"/>
    <cellStyle name="Normal 12 12 4 2" xfId="13965"/>
    <cellStyle name="Normal 12 12 4 2 2" xfId="44925"/>
    <cellStyle name="Normal 12 12 4 3" xfId="23885"/>
    <cellStyle name="Normal 12 12 4 4" xfId="33579"/>
    <cellStyle name="Normal 12 12 4 5" xfId="39045"/>
    <cellStyle name="Normal 12 12 5" xfId="5831"/>
    <cellStyle name="Normal 12 12 5 2" xfId="15713"/>
    <cellStyle name="Normal 12 12 5 3" xfId="25633"/>
    <cellStyle name="Normal 12 12 5 4" xfId="46673"/>
    <cellStyle name="Normal 12 12 6" xfId="8301"/>
    <cellStyle name="Normal 12 12 6 2" xfId="18183"/>
    <cellStyle name="Normal 12 12 6 3" xfId="28103"/>
    <cellStyle name="Normal 12 12 6 4" xfId="49143"/>
    <cellStyle name="Normal 12 12 7" xfId="10779"/>
    <cellStyle name="Normal 12 12 7 2" xfId="41739"/>
    <cellStyle name="Normal 12 12 8" xfId="20699"/>
    <cellStyle name="Normal 12 12 9" xfId="31195"/>
    <cellStyle name="Normal 12 13" xfId="542"/>
    <cellStyle name="Normal 12 13 10" xfId="37661"/>
    <cellStyle name="Normal 12 13 2" xfId="1788"/>
    <cellStyle name="Normal 12 13 2 2" xfId="4551"/>
    <cellStyle name="Normal 12 13 2 2 2" xfId="14433"/>
    <cellStyle name="Normal 12 13 2 2 3" xfId="24353"/>
    <cellStyle name="Normal 12 13 2 2 4" xfId="45393"/>
    <cellStyle name="Normal 12 13 2 3" xfId="7017"/>
    <cellStyle name="Normal 12 13 2 3 2" xfId="16899"/>
    <cellStyle name="Normal 12 13 2 3 3" xfId="26819"/>
    <cellStyle name="Normal 12 13 2 3 4" xfId="47859"/>
    <cellStyle name="Normal 12 13 2 4" xfId="9487"/>
    <cellStyle name="Normal 12 13 2 4 2" xfId="19369"/>
    <cellStyle name="Normal 12 13 2 4 3" xfId="29289"/>
    <cellStyle name="Normal 12 13 2 4 4" xfId="50329"/>
    <cellStyle name="Normal 12 13 2 5" xfId="11965"/>
    <cellStyle name="Normal 12 13 2 5 2" xfId="42925"/>
    <cellStyle name="Normal 12 13 2 6" xfId="21885"/>
    <cellStyle name="Normal 12 13 2 7" xfId="34766"/>
    <cellStyle name="Normal 12 13 2 8" xfId="40231"/>
    <cellStyle name="Normal 12 13 3" xfId="2856"/>
    <cellStyle name="Normal 12 13 3 2" xfId="5324"/>
    <cellStyle name="Normal 12 13 3 2 2" xfId="15206"/>
    <cellStyle name="Normal 12 13 3 2 3" xfId="25126"/>
    <cellStyle name="Normal 12 13 3 2 4" xfId="46166"/>
    <cellStyle name="Normal 12 13 3 3" xfId="7790"/>
    <cellStyle name="Normal 12 13 3 3 2" xfId="17672"/>
    <cellStyle name="Normal 12 13 3 3 3" xfId="27592"/>
    <cellStyle name="Normal 12 13 3 3 4" xfId="48632"/>
    <cellStyle name="Normal 12 13 3 4" xfId="10260"/>
    <cellStyle name="Normal 12 13 3 4 2" xfId="20142"/>
    <cellStyle name="Normal 12 13 3 4 3" xfId="30062"/>
    <cellStyle name="Normal 12 13 3 4 4" xfId="51102"/>
    <cellStyle name="Normal 12 13 3 5" xfId="12738"/>
    <cellStyle name="Normal 12 13 3 5 2" xfId="43698"/>
    <cellStyle name="Normal 12 13 3 6" xfId="22658"/>
    <cellStyle name="Normal 12 13 3 7" xfId="35540"/>
    <cellStyle name="Normal 12 13 3 8" xfId="41004"/>
    <cellStyle name="Normal 12 13 4" xfId="3999"/>
    <cellStyle name="Normal 12 13 4 2" xfId="13881"/>
    <cellStyle name="Normal 12 13 4 2 2" xfId="44841"/>
    <cellStyle name="Normal 12 13 4 3" xfId="23801"/>
    <cellStyle name="Normal 12 13 4 4" xfId="33623"/>
    <cellStyle name="Normal 12 13 4 5" xfId="39088"/>
    <cellStyle name="Normal 12 13 5" xfId="5874"/>
    <cellStyle name="Normal 12 13 5 2" xfId="15756"/>
    <cellStyle name="Normal 12 13 5 3" xfId="25676"/>
    <cellStyle name="Normal 12 13 5 4" xfId="46716"/>
    <cellStyle name="Normal 12 13 6" xfId="8344"/>
    <cellStyle name="Normal 12 13 6 2" xfId="18226"/>
    <cellStyle name="Normal 12 13 6 3" xfId="28146"/>
    <cellStyle name="Normal 12 13 6 4" xfId="49186"/>
    <cellStyle name="Normal 12 13 7" xfId="10822"/>
    <cellStyle name="Normal 12 13 7 2" xfId="41782"/>
    <cellStyle name="Normal 12 13 8" xfId="20742"/>
    <cellStyle name="Normal 12 13 9" xfId="32195"/>
    <cellStyle name="Normal 12 14" xfId="718"/>
    <cellStyle name="Normal 12 14 10" xfId="39161"/>
    <cellStyle name="Normal 12 14 2" xfId="1861"/>
    <cellStyle name="Normal 12 14 2 2" xfId="4624"/>
    <cellStyle name="Normal 12 14 2 2 2" xfId="14506"/>
    <cellStyle name="Normal 12 14 2 2 3" xfId="24426"/>
    <cellStyle name="Normal 12 14 2 2 4" xfId="45466"/>
    <cellStyle name="Normal 12 14 2 3" xfId="7090"/>
    <cellStyle name="Normal 12 14 2 3 2" xfId="16972"/>
    <cellStyle name="Normal 12 14 2 3 3" xfId="26892"/>
    <cellStyle name="Normal 12 14 2 3 4" xfId="47932"/>
    <cellStyle name="Normal 12 14 2 4" xfId="9560"/>
    <cellStyle name="Normal 12 14 2 4 2" xfId="19442"/>
    <cellStyle name="Normal 12 14 2 4 3" xfId="29362"/>
    <cellStyle name="Normal 12 14 2 4 4" xfId="50402"/>
    <cellStyle name="Normal 12 14 2 5" xfId="12038"/>
    <cellStyle name="Normal 12 14 2 5 2" xfId="42998"/>
    <cellStyle name="Normal 12 14 2 6" xfId="21958"/>
    <cellStyle name="Normal 12 14 2 7" xfId="34839"/>
    <cellStyle name="Normal 12 14 2 8" xfId="40304"/>
    <cellStyle name="Normal 12 14 3" xfId="2929"/>
    <cellStyle name="Normal 12 14 3 2" xfId="5397"/>
    <cellStyle name="Normal 12 14 3 2 2" xfId="15279"/>
    <cellStyle name="Normal 12 14 3 2 3" xfId="25199"/>
    <cellStyle name="Normal 12 14 3 2 4" xfId="46239"/>
    <cellStyle name="Normal 12 14 3 3" xfId="7863"/>
    <cellStyle name="Normal 12 14 3 3 2" xfId="17745"/>
    <cellStyle name="Normal 12 14 3 3 3" xfId="27665"/>
    <cellStyle name="Normal 12 14 3 3 4" xfId="48705"/>
    <cellStyle name="Normal 12 14 3 4" xfId="10333"/>
    <cellStyle name="Normal 12 14 3 4 2" xfId="20215"/>
    <cellStyle name="Normal 12 14 3 4 3" xfId="30135"/>
    <cellStyle name="Normal 12 14 3 4 4" xfId="51175"/>
    <cellStyle name="Normal 12 14 3 5" xfId="12811"/>
    <cellStyle name="Normal 12 14 3 5 2" xfId="43771"/>
    <cellStyle name="Normal 12 14 3 6" xfId="22731"/>
    <cellStyle name="Normal 12 14 3 7" xfId="35613"/>
    <cellStyle name="Normal 12 14 3 8" xfId="41077"/>
    <cellStyle name="Normal 12 14 4" xfId="4069"/>
    <cellStyle name="Normal 12 14 4 2" xfId="13951"/>
    <cellStyle name="Normal 12 14 4 3" xfId="23871"/>
    <cellStyle name="Normal 12 14 4 4" xfId="44911"/>
    <cellStyle name="Normal 12 14 5" xfId="5947"/>
    <cellStyle name="Normal 12 14 5 2" xfId="15829"/>
    <cellStyle name="Normal 12 14 5 3" xfId="25749"/>
    <cellStyle name="Normal 12 14 5 4" xfId="46789"/>
    <cellStyle name="Normal 12 14 6" xfId="8417"/>
    <cellStyle name="Normal 12 14 6 2" xfId="18299"/>
    <cellStyle name="Normal 12 14 6 3" xfId="28219"/>
    <cellStyle name="Normal 12 14 6 4" xfId="49259"/>
    <cellStyle name="Normal 12 14 7" xfId="10895"/>
    <cellStyle name="Normal 12 14 7 2" xfId="41855"/>
    <cellStyle name="Normal 12 14 8" xfId="20815"/>
    <cellStyle name="Normal 12 14 9" xfId="33696"/>
    <cellStyle name="Normal 12 15" xfId="1357"/>
    <cellStyle name="Normal 12 15 2" xfId="4120"/>
    <cellStyle name="Normal 12 15 2 2" xfId="14002"/>
    <cellStyle name="Normal 12 15 2 3" xfId="23922"/>
    <cellStyle name="Normal 12 15 2 4" xfId="44962"/>
    <cellStyle name="Normal 12 15 3" xfId="6586"/>
    <cellStyle name="Normal 12 15 3 2" xfId="16468"/>
    <cellStyle name="Normal 12 15 3 3" xfId="26388"/>
    <cellStyle name="Normal 12 15 3 4" xfId="47428"/>
    <cellStyle name="Normal 12 15 4" xfId="9056"/>
    <cellStyle name="Normal 12 15 4 2" xfId="18938"/>
    <cellStyle name="Normal 12 15 4 3" xfId="28858"/>
    <cellStyle name="Normal 12 15 4 4" xfId="49898"/>
    <cellStyle name="Normal 12 15 5" xfId="11534"/>
    <cellStyle name="Normal 12 15 5 2" xfId="42494"/>
    <cellStyle name="Normal 12 15 6" xfId="21454"/>
    <cellStyle name="Normal 12 15 7" xfId="34335"/>
    <cellStyle name="Normal 12 15 8" xfId="39800"/>
    <cellStyle name="Normal 12 16" xfId="2264"/>
    <cellStyle name="Normal 12 17" xfId="2425"/>
    <cellStyle name="Normal 12 17 2" xfId="4893"/>
    <cellStyle name="Normal 12 17 2 2" xfId="14775"/>
    <cellStyle name="Normal 12 17 2 3" xfId="24695"/>
    <cellStyle name="Normal 12 17 2 4" xfId="45735"/>
    <cellStyle name="Normal 12 17 3" xfId="7359"/>
    <cellStyle name="Normal 12 17 3 2" xfId="17241"/>
    <cellStyle name="Normal 12 17 3 3" xfId="27161"/>
    <cellStyle name="Normal 12 17 3 4" xfId="48201"/>
    <cellStyle name="Normal 12 17 4" xfId="9829"/>
    <cellStyle name="Normal 12 17 4 2" xfId="19711"/>
    <cellStyle name="Normal 12 17 4 3" xfId="29631"/>
    <cellStyle name="Normal 12 17 4 4" xfId="50671"/>
    <cellStyle name="Normal 12 17 5" xfId="12307"/>
    <cellStyle name="Normal 12 17 5 2" xfId="43267"/>
    <cellStyle name="Normal 12 17 6" xfId="22227"/>
    <cellStyle name="Normal 12 17 7" xfId="35109"/>
    <cellStyle name="Normal 12 17 8" xfId="40573"/>
    <cellStyle name="Normal 12 18" xfId="2976"/>
    <cellStyle name="Normal 12 18 2" xfId="12858"/>
    <cellStyle name="Normal 12 18 2 2" xfId="43818"/>
    <cellStyle name="Normal 12 18 3" xfId="22778"/>
    <cellStyle name="Normal 12 18 4" xfId="33191"/>
    <cellStyle name="Normal 12 18 5" xfId="38657"/>
    <cellStyle name="Normal 12 19" xfId="5444"/>
    <cellStyle name="Normal 12 19 2" xfId="15326"/>
    <cellStyle name="Normal 12 19 3" xfId="25246"/>
    <cellStyle name="Normal 12 19 4" xfId="46286"/>
    <cellStyle name="Normal 12 2" xfId="79"/>
    <cellStyle name="Normal 12 2 10" xfId="454"/>
    <cellStyle name="Normal 12 2 10 10" xfId="36427"/>
    <cellStyle name="Normal 12 2 10 2" xfId="1723"/>
    <cellStyle name="Normal 12 2 10 2 2" xfId="4486"/>
    <cellStyle name="Normal 12 2 10 2 2 2" xfId="14368"/>
    <cellStyle name="Normal 12 2 10 2 2 2 2" xfId="45328"/>
    <cellStyle name="Normal 12 2 10 2 2 3" xfId="24288"/>
    <cellStyle name="Normal 12 2 10 2 2 4" xfId="34701"/>
    <cellStyle name="Normal 12 2 10 2 2 5" xfId="40166"/>
    <cellStyle name="Normal 12 2 10 2 3" xfId="6952"/>
    <cellStyle name="Normal 12 2 10 2 3 2" xfId="16834"/>
    <cellStyle name="Normal 12 2 10 2 3 3" xfId="26754"/>
    <cellStyle name="Normal 12 2 10 2 3 4" xfId="47794"/>
    <cellStyle name="Normal 12 2 10 2 4" xfId="9422"/>
    <cellStyle name="Normal 12 2 10 2 4 2" xfId="19304"/>
    <cellStyle name="Normal 12 2 10 2 4 3" xfId="29224"/>
    <cellStyle name="Normal 12 2 10 2 4 4" xfId="50264"/>
    <cellStyle name="Normal 12 2 10 2 5" xfId="11900"/>
    <cellStyle name="Normal 12 2 10 2 5 2" xfId="42860"/>
    <cellStyle name="Normal 12 2 10 2 6" xfId="21820"/>
    <cellStyle name="Normal 12 2 10 2 7" xfId="31963"/>
    <cellStyle name="Normal 12 2 10 2 8" xfId="37429"/>
    <cellStyle name="Normal 12 2 10 3" xfId="2791"/>
    <cellStyle name="Normal 12 2 10 3 2" xfId="5259"/>
    <cellStyle name="Normal 12 2 10 3 2 2" xfId="15141"/>
    <cellStyle name="Normal 12 2 10 3 2 2 2" xfId="46101"/>
    <cellStyle name="Normal 12 2 10 3 2 3" xfId="25061"/>
    <cellStyle name="Normal 12 2 10 3 2 4" xfId="35475"/>
    <cellStyle name="Normal 12 2 10 3 2 5" xfId="40939"/>
    <cellStyle name="Normal 12 2 10 3 3" xfId="7725"/>
    <cellStyle name="Normal 12 2 10 3 3 2" xfId="17607"/>
    <cellStyle name="Normal 12 2 10 3 3 3" xfId="27527"/>
    <cellStyle name="Normal 12 2 10 3 3 4" xfId="48567"/>
    <cellStyle name="Normal 12 2 10 3 4" xfId="10195"/>
    <cellStyle name="Normal 12 2 10 3 4 2" xfId="20077"/>
    <cellStyle name="Normal 12 2 10 3 4 3" xfId="29997"/>
    <cellStyle name="Normal 12 2 10 3 4 4" xfId="51037"/>
    <cellStyle name="Normal 12 2 10 3 5" xfId="12673"/>
    <cellStyle name="Normal 12 2 10 3 5 2" xfId="43633"/>
    <cellStyle name="Normal 12 2 10 3 6" xfId="22593"/>
    <cellStyle name="Normal 12 2 10 3 7" xfId="32963"/>
    <cellStyle name="Normal 12 2 10 3 8" xfId="38429"/>
    <cellStyle name="Normal 12 2 10 4" xfId="3744"/>
    <cellStyle name="Normal 12 2 10 4 2" xfId="13626"/>
    <cellStyle name="Normal 12 2 10 4 2 2" xfId="44586"/>
    <cellStyle name="Normal 12 2 10 4 3" xfId="23546"/>
    <cellStyle name="Normal 12 2 10 4 4" xfId="33557"/>
    <cellStyle name="Normal 12 2 10 4 5" xfId="39023"/>
    <cellStyle name="Normal 12 2 10 5" xfId="5809"/>
    <cellStyle name="Normal 12 2 10 5 2" xfId="15691"/>
    <cellStyle name="Normal 12 2 10 5 3" xfId="25611"/>
    <cellStyle name="Normal 12 2 10 5 4" xfId="46651"/>
    <cellStyle name="Normal 12 2 10 6" xfId="8279"/>
    <cellStyle name="Normal 12 2 10 6 2" xfId="18161"/>
    <cellStyle name="Normal 12 2 10 6 3" xfId="28081"/>
    <cellStyle name="Normal 12 2 10 6 4" xfId="49121"/>
    <cellStyle name="Normal 12 2 10 7" xfId="10757"/>
    <cellStyle name="Normal 12 2 10 7 2" xfId="41717"/>
    <cellStyle name="Normal 12 2 10 8" xfId="20677"/>
    <cellStyle name="Normal 12 2 10 9" xfId="30961"/>
    <cellStyle name="Normal 12 2 11" xfId="491"/>
    <cellStyle name="Normal 12 2 11 10" xfId="36676"/>
    <cellStyle name="Normal 12 2 11 2" xfId="1760"/>
    <cellStyle name="Normal 12 2 11 2 2" xfId="4523"/>
    <cellStyle name="Normal 12 2 11 2 2 2" xfId="14405"/>
    <cellStyle name="Normal 12 2 11 2 2 3" xfId="24325"/>
    <cellStyle name="Normal 12 2 11 2 2 4" xfId="45365"/>
    <cellStyle name="Normal 12 2 11 2 3" xfId="6989"/>
    <cellStyle name="Normal 12 2 11 2 3 2" xfId="16871"/>
    <cellStyle name="Normal 12 2 11 2 3 3" xfId="26791"/>
    <cellStyle name="Normal 12 2 11 2 3 4" xfId="47831"/>
    <cellStyle name="Normal 12 2 11 2 4" xfId="9459"/>
    <cellStyle name="Normal 12 2 11 2 4 2" xfId="19341"/>
    <cellStyle name="Normal 12 2 11 2 4 3" xfId="29261"/>
    <cellStyle name="Normal 12 2 11 2 4 4" xfId="50301"/>
    <cellStyle name="Normal 12 2 11 2 5" xfId="11937"/>
    <cellStyle name="Normal 12 2 11 2 5 2" xfId="42897"/>
    <cellStyle name="Normal 12 2 11 2 6" xfId="21857"/>
    <cellStyle name="Normal 12 2 11 2 7" xfId="34738"/>
    <cellStyle name="Normal 12 2 11 2 8" xfId="40203"/>
    <cellStyle name="Normal 12 2 11 3" xfId="2828"/>
    <cellStyle name="Normal 12 2 11 3 2" xfId="5296"/>
    <cellStyle name="Normal 12 2 11 3 2 2" xfId="15178"/>
    <cellStyle name="Normal 12 2 11 3 2 3" xfId="25098"/>
    <cellStyle name="Normal 12 2 11 3 2 4" xfId="46138"/>
    <cellStyle name="Normal 12 2 11 3 3" xfId="7762"/>
    <cellStyle name="Normal 12 2 11 3 3 2" xfId="17644"/>
    <cellStyle name="Normal 12 2 11 3 3 3" xfId="27564"/>
    <cellStyle name="Normal 12 2 11 3 3 4" xfId="48604"/>
    <cellStyle name="Normal 12 2 11 3 4" xfId="10232"/>
    <cellStyle name="Normal 12 2 11 3 4 2" xfId="20114"/>
    <cellStyle name="Normal 12 2 11 3 4 3" xfId="30034"/>
    <cellStyle name="Normal 12 2 11 3 4 4" xfId="51074"/>
    <cellStyle name="Normal 12 2 11 3 5" xfId="12710"/>
    <cellStyle name="Normal 12 2 11 3 5 2" xfId="43670"/>
    <cellStyle name="Normal 12 2 11 3 6" xfId="22630"/>
    <cellStyle name="Normal 12 2 11 3 7" xfId="35512"/>
    <cellStyle name="Normal 12 2 11 3 8" xfId="40976"/>
    <cellStyle name="Normal 12 2 11 4" xfId="3959"/>
    <cellStyle name="Normal 12 2 11 4 2" xfId="13841"/>
    <cellStyle name="Normal 12 2 11 4 2 2" xfId="44801"/>
    <cellStyle name="Normal 12 2 11 4 3" xfId="23761"/>
    <cellStyle name="Normal 12 2 11 4 4" xfId="33594"/>
    <cellStyle name="Normal 12 2 11 4 5" xfId="39060"/>
    <cellStyle name="Normal 12 2 11 5" xfId="5846"/>
    <cellStyle name="Normal 12 2 11 5 2" xfId="15728"/>
    <cellStyle name="Normal 12 2 11 5 3" xfId="25648"/>
    <cellStyle name="Normal 12 2 11 5 4" xfId="46688"/>
    <cellStyle name="Normal 12 2 11 6" xfId="8316"/>
    <cellStyle name="Normal 12 2 11 6 2" xfId="18198"/>
    <cellStyle name="Normal 12 2 11 6 3" xfId="28118"/>
    <cellStyle name="Normal 12 2 11 6 4" xfId="49158"/>
    <cellStyle name="Normal 12 2 11 7" xfId="10794"/>
    <cellStyle name="Normal 12 2 11 7 2" xfId="41754"/>
    <cellStyle name="Normal 12 2 11 8" xfId="20714"/>
    <cellStyle name="Normal 12 2 11 9" xfId="31210"/>
    <cellStyle name="Normal 12 2 12" xfId="567"/>
    <cellStyle name="Normal 12 2 12 10" xfId="37676"/>
    <cellStyle name="Normal 12 2 12 2" xfId="1803"/>
    <cellStyle name="Normal 12 2 12 2 2" xfId="4566"/>
    <cellStyle name="Normal 12 2 12 2 2 2" xfId="14448"/>
    <cellStyle name="Normal 12 2 12 2 2 3" xfId="24368"/>
    <cellStyle name="Normal 12 2 12 2 2 4" xfId="45408"/>
    <cellStyle name="Normal 12 2 12 2 3" xfId="7032"/>
    <cellStyle name="Normal 12 2 12 2 3 2" xfId="16914"/>
    <cellStyle name="Normal 12 2 12 2 3 3" xfId="26834"/>
    <cellStyle name="Normal 12 2 12 2 3 4" xfId="47874"/>
    <cellStyle name="Normal 12 2 12 2 4" xfId="9502"/>
    <cellStyle name="Normal 12 2 12 2 4 2" xfId="19384"/>
    <cellStyle name="Normal 12 2 12 2 4 3" xfId="29304"/>
    <cellStyle name="Normal 12 2 12 2 4 4" xfId="50344"/>
    <cellStyle name="Normal 12 2 12 2 5" xfId="11980"/>
    <cellStyle name="Normal 12 2 12 2 5 2" xfId="42940"/>
    <cellStyle name="Normal 12 2 12 2 6" xfId="21900"/>
    <cellStyle name="Normal 12 2 12 2 7" xfId="34781"/>
    <cellStyle name="Normal 12 2 12 2 8" xfId="40246"/>
    <cellStyle name="Normal 12 2 12 3" xfId="2871"/>
    <cellStyle name="Normal 12 2 12 3 2" xfId="5339"/>
    <cellStyle name="Normal 12 2 12 3 2 2" xfId="15221"/>
    <cellStyle name="Normal 12 2 12 3 2 3" xfId="25141"/>
    <cellStyle name="Normal 12 2 12 3 2 4" xfId="46181"/>
    <cellStyle name="Normal 12 2 12 3 3" xfId="7805"/>
    <cellStyle name="Normal 12 2 12 3 3 2" xfId="17687"/>
    <cellStyle name="Normal 12 2 12 3 3 3" xfId="27607"/>
    <cellStyle name="Normal 12 2 12 3 3 4" xfId="48647"/>
    <cellStyle name="Normal 12 2 12 3 4" xfId="10275"/>
    <cellStyle name="Normal 12 2 12 3 4 2" xfId="20157"/>
    <cellStyle name="Normal 12 2 12 3 4 3" xfId="30077"/>
    <cellStyle name="Normal 12 2 12 3 4 4" xfId="51117"/>
    <cellStyle name="Normal 12 2 12 3 5" xfId="12753"/>
    <cellStyle name="Normal 12 2 12 3 5 2" xfId="43713"/>
    <cellStyle name="Normal 12 2 12 3 6" xfId="22673"/>
    <cellStyle name="Normal 12 2 12 3 7" xfId="35555"/>
    <cellStyle name="Normal 12 2 12 3 8" xfId="41019"/>
    <cellStyle name="Normal 12 2 12 4" xfId="3958"/>
    <cellStyle name="Normal 12 2 12 4 2" xfId="13840"/>
    <cellStyle name="Normal 12 2 12 4 2 2" xfId="44800"/>
    <cellStyle name="Normal 12 2 12 4 3" xfId="23760"/>
    <cellStyle name="Normal 12 2 12 4 4" xfId="33638"/>
    <cellStyle name="Normal 12 2 12 4 5" xfId="39103"/>
    <cellStyle name="Normal 12 2 12 5" xfId="5889"/>
    <cellStyle name="Normal 12 2 12 5 2" xfId="15771"/>
    <cellStyle name="Normal 12 2 12 5 3" xfId="25691"/>
    <cellStyle name="Normal 12 2 12 5 4" xfId="46731"/>
    <cellStyle name="Normal 12 2 12 6" xfId="8359"/>
    <cellStyle name="Normal 12 2 12 6 2" xfId="18241"/>
    <cellStyle name="Normal 12 2 12 6 3" xfId="28161"/>
    <cellStyle name="Normal 12 2 12 6 4" xfId="49201"/>
    <cellStyle name="Normal 12 2 12 7" xfId="10837"/>
    <cellStyle name="Normal 12 2 12 7 2" xfId="41797"/>
    <cellStyle name="Normal 12 2 12 8" xfId="20757"/>
    <cellStyle name="Normal 12 2 12 9" xfId="32210"/>
    <cellStyle name="Normal 12 2 13" xfId="733"/>
    <cellStyle name="Normal 12 2 13 10" xfId="39176"/>
    <cellStyle name="Normal 12 2 13 2" xfId="1876"/>
    <cellStyle name="Normal 12 2 13 2 2" xfId="4639"/>
    <cellStyle name="Normal 12 2 13 2 2 2" xfId="14521"/>
    <cellStyle name="Normal 12 2 13 2 2 3" xfId="24441"/>
    <cellStyle name="Normal 12 2 13 2 2 4" xfId="45481"/>
    <cellStyle name="Normal 12 2 13 2 3" xfId="7105"/>
    <cellStyle name="Normal 12 2 13 2 3 2" xfId="16987"/>
    <cellStyle name="Normal 12 2 13 2 3 3" xfId="26907"/>
    <cellStyle name="Normal 12 2 13 2 3 4" xfId="47947"/>
    <cellStyle name="Normal 12 2 13 2 4" xfId="9575"/>
    <cellStyle name="Normal 12 2 13 2 4 2" xfId="19457"/>
    <cellStyle name="Normal 12 2 13 2 4 3" xfId="29377"/>
    <cellStyle name="Normal 12 2 13 2 4 4" xfId="50417"/>
    <cellStyle name="Normal 12 2 13 2 5" xfId="12053"/>
    <cellStyle name="Normal 12 2 13 2 5 2" xfId="43013"/>
    <cellStyle name="Normal 12 2 13 2 6" xfId="21973"/>
    <cellStyle name="Normal 12 2 13 2 7" xfId="34854"/>
    <cellStyle name="Normal 12 2 13 2 8" xfId="40319"/>
    <cellStyle name="Normal 12 2 13 3" xfId="2944"/>
    <cellStyle name="Normal 12 2 13 3 2" xfId="5412"/>
    <cellStyle name="Normal 12 2 13 3 2 2" xfId="15294"/>
    <cellStyle name="Normal 12 2 13 3 2 3" xfId="25214"/>
    <cellStyle name="Normal 12 2 13 3 2 4" xfId="46254"/>
    <cellStyle name="Normal 12 2 13 3 3" xfId="7878"/>
    <cellStyle name="Normal 12 2 13 3 3 2" xfId="17760"/>
    <cellStyle name="Normal 12 2 13 3 3 3" xfId="27680"/>
    <cellStyle name="Normal 12 2 13 3 3 4" xfId="48720"/>
    <cellStyle name="Normal 12 2 13 3 4" xfId="10348"/>
    <cellStyle name="Normal 12 2 13 3 4 2" xfId="20230"/>
    <cellStyle name="Normal 12 2 13 3 4 3" xfId="30150"/>
    <cellStyle name="Normal 12 2 13 3 4 4" xfId="51190"/>
    <cellStyle name="Normal 12 2 13 3 5" xfId="12826"/>
    <cellStyle name="Normal 12 2 13 3 5 2" xfId="43786"/>
    <cellStyle name="Normal 12 2 13 3 6" xfId="22746"/>
    <cellStyle name="Normal 12 2 13 3 7" xfId="35628"/>
    <cellStyle name="Normal 12 2 13 3 8" xfId="41092"/>
    <cellStyle name="Normal 12 2 13 4" xfId="4024"/>
    <cellStyle name="Normal 12 2 13 4 2" xfId="13906"/>
    <cellStyle name="Normal 12 2 13 4 3" xfId="23826"/>
    <cellStyle name="Normal 12 2 13 4 4" xfId="44866"/>
    <cellStyle name="Normal 12 2 13 5" xfId="5962"/>
    <cellStyle name="Normal 12 2 13 5 2" xfId="15844"/>
    <cellStyle name="Normal 12 2 13 5 3" xfId="25764"/>
    <cellStyle name="Normal 12 2 13 5 4" xfId="46804"/>
    <cellStyle name="Normal 12 2 13 6" xfId="8432"/>
    <cellStyle name="Normal 12 2 13 6 2" xfId="18314"/>
    <cellStyle name="Normal 12 2 13 6 3" xfId="28234"/>
    <cellStyle name="Normal 12 2 13 6 4" xfId="49274"/>
    <cellStyle name="Normal 12 2 13 7" xfId="10910"/>
    <cellStyle name="Normal 12 2 13 7 2" xfId="41870"/>
    <cellStyle name="Normal 12 2 13 8" xfId="20830"/>
    <cellStyle name="Normal 12 2 13 9" xfId="33711"/>
    <cellStyle name="Normal 12 2 14" xfId="1372"/>
    <cellStyle name="Normal 12 2 14 2" xfId="4135"/>
    <cellStyle name="Normal 12 2 14 2 2" xfId="14017"/>
    <cellStyle name="Normal 12 2 14 2 3" xfId="23937"/>
    <cellStyle name="Normal 12 2 14 2 4" xfId="44977"/>
    <cellStyle name="Normal 12 2 14 3" xfId="6601"/>
    <cellStyle name="Normal 12 2 14 3 2" xfId="16483"/>
    <cellStyle name="Normal 12 2 14 3 3" xfId="26403"/>
    <cellStyle name="Normal 12 2 14 3 4" xfId="47443"/>
    <cellStyle name="Normal 12 2 14 4" xfId="9071"/>
    <cellStyle name="Normal 12 2 14 4 2" xfId="18953"/>
    <cellStyle name="Normal 12 2 14 4 3" xfId="28873"/>
    <cellStyle name="Normal 12 2 14 4 4" xfId="49913"/>
    <cellStyle name="Normal 12 2 14 5" xfId="11549"/>
    <cellStyle name="Normal 12 2 14 5 2" xfId="42509"/>
    <cellStyle name="Normal 12 2 14 6" xfId="21469"/>
    <cellStyle name="Normal 12 2 14 7" xfId="34350"/>
    <cellStyle name="Normal 12 2 14 8" xfId="39815"/>
    <cellStyle name="Normal 12 2 15" xfId="2314"/>
    <cellStyle name="Normal 12 2 16" xfId="2440"/>
    <cellStyle name="Normal 12 2 16 2" xfId="4908"/>
    <cellStyle name="Normal 12 2 16 2 2" xfId="14790"/>
    <cellStyle name="Normal 12 2 16 2 3" xfId="24710"/>
    <cellStyle name="Normal 12 2 16 2 4" xfId="45750"/>
    <cellStyle name="Normal 12 2 16 3" xfId="7374"/>
    <cellStyle name="Normal 12 2 16 3 2" xfId="17256"/>
    <cellStyle name="Normal 12 2 16 3 3" xfId="27176"/>
    <cellStyle name="Normal 12 2 16 3 4" xfId="48216"/>
    <cellStyle name="Normal 12 2 16 4" xfId="9844"/>
    <cellStyle name="Normal 12 2 16 4 2" xfId="19726"/>
    <cellStyle name="Normal 12 2 16 4 3" xfId="29646"/>
    <cellStyle name="Normal 12 2 16 4 4" xfId="50686"/>
    <cellStyle name="Normal 12 2 16 5" xfId="12322"/>
    <cellStyle name="Normal 12 2 16 5 2" xfId="43282"/>
    <cellStyle name="Normal 12 2 16 6" xfId="22242"/>
    <cellStyle name="Normal 12 2 16 7" xfId="35124"/>
    <cellStyle name="Normal 12 2 16 8" xfId="40588"/>
    <cellStyle name="Normal 12 2 17" xfId="2991"/>
    <cellStyle name="Normal 12 2 17 2" xfId="12873"/>
    <cellStyle name="Normal 12 2 17 2 2" xfId="43833"/>
    <cellStyle name="Normal 12 2 17 3" xfId="22793"/>
    <cellStyle name="Normal 12 2 17 4" xfId="33206"/>
    <cellStyle name="Normal 12 2 17 5" xfId="38672"/>
    <cellStyle name="Normal 12 2 18" xfId="5458"/>
    <cellStyle name="Normal 12 2 18 2" xfId="15340"/>
    <cellStyle name="Normal 12 2 18 3" xfId="25260"/>
    <cellStyle name="Normal 12 2 18 4" xfId="46300"/>
    <cellStyle name="Normal 12 2 19" xfId="7928"/>
    <cellStyle name="Normal 12 2 19 2" xfId="17810"/>
    <cellStyle name="Normal 12 2 19 3" xfId="27730"/>
    <cellStyle name="Normal 12 2 19 4" xfId="48770"/>
    <cellStyle name="Normal 12 2 2" xfId="187"/>
    <cellStyle name="Normal 12 2 2 10" xfId="10490"/>
    <cellStyle name="Normal 12 2 2 10 2" xfId="41450"/>
    <cellStyle name="Normal 12 2 2 11" xfId="20410"/>
    <cellStyle name="Normal 12 2 2 12" xfId="30252"/>
    <cellStyle name="Normal 12 2 2 13" xfId="35718"/>
    <cellStyle name="Normal 12 2 2 2" xfId="1061"/>
    <cellStyle name="Normal 12 2 2 2 2" xfId="3309"/>
    <cellStyle name="Normal 12 2 2 2 2 2" xfId="13191"/>
    <cellStyle name="Normal 12 2 2 2 2 2 2" xfId="44151"/>
    <cellStyle name="Normal 12 2 2 2 2 3" xfId="23111"/>
    <cellStyle name="Normal 12 2 2 2 2 4" xfId="31528"/>
    <cellStyle name="Normal 12 2 2 2 2 5" xfId="36994"/>
    <cellStyle name="Normal 12 2 2 2 3" xfId="6290"/>
    <cellStyle name="Normal 12 2 2 2 3 2" xfId="16172"/>
    <cellStyle name="Normal 12 2 2 2 3 2 2" xfId="47132"/>
    <cellStyle name="Normal 12 2 2 2 3 3" xfId="26092"/>
    <cellStyle name="Normal 12 2 2 2 3 4" xfId="32528"/>
    <cellStyle name="Normal 12 2 2 2 3 5" xfId="37994"/>
    <cellStyle name="Normal 12 2 2 2 4" xfId="8760"/>
    <cellStyle name="Normal 12 2 2 2 4 2" xfId="18642"/>
    <cellStyle name="Normal 12 2 2 2 4 2 2" xfId="49602"/>
    <cellStyle name="Normal 12 2 2 2 4 3" xfId="28562"/>
    <cellStyle name="Normal 12 2 2 2 4 4" xfId="34039"/>
    <cellStyle name="Normal 12 2 2 2 4 5" xfId="39504"/>
    <cellStyle name="Normal 12 2 2 2 5" xfId="11238"/>
    <cellStyle name="Normal 12 2 2 2 5 2" xfId="42198"/>
    <cellStyle name="Normal 12 2 2 2 6" xfId="21158"/>
    <cellStyle name="Normal 12 2 2 2 7" xfId="30526"/>
    <cellStyle name="Normal 12 2 2 2 8" xfId="35992"/>
    <cellStyle name="Normal 12 2 2 3" xfId="1062"/>
    <cellStyle name="Normal 12 2 2 3 2" xfId="3546"/>
    <cellStyle name="Normal 12 2 2 3 2 2" xfId="13428"/>
    <cellStyle name="Normal 12 2 2 3 2 2 2" xfId="44388"/>
    <cellStyle name="Normal 12 2 2 3 2 3" xfId="23348"/>
    <cellStyle name="Normal 12 2 2 3 2 4" xfId="31765"/>
    <cellStyle name="Normal 12 2 2 3 2 5" xfId="37231"/>
    <cellStyle name="Normal 12 2 2 3 3" xfId="6291"/>
    <cellStyle name="Normal 12 2 2 3 3 2" xfId="16173"/>
    <cellStyle name="Normal 12 2 2 3 3 2 2" xfId="47133"/>
    <cellStyle name="Normal 12 2 2 3 3 3" xfId="26093"/>
    <cellStyle name="Normal 12 2 2 3 3 4" xfId="32765"/>
    <cellStyle name="Normal 12 2 2 3 3 5" xfId="38231"/>
    <cellStyle name="Normal 12 2 2 3 4" xfId="8761"/>
    <cellStyle name="Normal 12 2 2 3 4 2" xfId="18643"/>
    <cellStyle name="Normal 12 2 2 3 4 2 2" xfId="49603"/>
    <cellStyle name="Normal 12 2 2 3 4 3" xfId="28563"/>
    <cellStyle name="Normal 12 2 2 3 4 4" xfId="34040"/>
    <cellStyle name="Normal 12 2 2 3 4 5" xfId="39505"/>
    <cellStyle name="Normal 12 2 2 3 5" xfId="11239"/>
    <cellStyle name="Normal 12 2 2 3 5 2" xfId="42199"/>
    <cellStyle name="Normal 12 2 2 3 6" xfId="21159"/>
    <cellStyle name="Normal 12 2 2 3 7" xfId="30763"/>
    <cellStyle name="Normal 12 2 2 3 8" xfId="36229"/>
    <cellStyle name="Normal 12 2 2 4" xfId="1063"/>
    <cellStyle name="Normal 12 2 2 4 2" xfId="3788"/>
    <cellStyle name="Normal 12 2 2 4 2 2" xfId="13670"/>
    <cellStyle name="Normal 12 2 2 4 2 2 2" xfId="44630"/>
    <cellStyle name="Normal 12 2 2 4 2 3" xfId="23590"/>
    <cellStyle name="Normal 12 2 2 4 2 4" xfId="32007"/>
    <cellStyle name="Normal 12 2 2 4 2 5" xfId="37473"/>
    <cellStyle name="Normal 12 2 2 4 3" xfId="6292"/>
    <cellStyle name="Normal 12 2 2 4 3 2" xfId="16174"/>
    <cellStyle name="Normal 12 2 2 4 3 2 2" xfId="47134"/>
    <cellStyle name="Normal 12 2 2 4 3 3" xfId="26094"/>
    <cellStyle name="Normal 12 2 2 4 3 4" xfId="33007"/>
    <cellStyle name="Normal 12 2 2 4 3 5" xfId="38473"/>
    <cellStyle name="Normal 12 2 2 4 4" xfId="8762"/>
    <cellStyle name="Normal 12 2 2 4 4 2" xfId="18644"/>
    <cellStyle name="Normal 12 2 2 4 4 2 2" xfId="49604"/>
    <cellStyle name="Normal 12 2 2 4 4 3" xfId="28564"/>
    <cellStyle name="Normal 12 2 2 4 4 4" xfId="34041"/>
    <cellStyle name="Normal 12 2 2 4 4 5" xfId="39506"/>
    <cellStyle name="Normal 12 2 2 4 5" xfId="11240"/>
    <cellStyle name="Normal 12 2 2 4 5 2" xfId="42200"/>
    <cellStyle name="Normal 12 2 2 4 6" xfId="21160"/>
    <cellStyle name="Normal 12 2 2 4 7" xfId="31005"/>
    <cellStyle name="Normal 12 2 2 4 8" xfId="36471"/>
    <cellStyle name="Normal 12 2 2 5" xfId="1456"/>
    <cellStyle name="Normal 12 2 2 5 2" xfId="4219"/>
    <cellStyle name="Normal 12 2 2 5 2 2" xfId="14101"/>
    <cellStyle name="Normal 12 2 2 5 2 2 2" xfId="45061"/>
    <cellStyle name="Normal 12 2 2 5 2 3" xfId="24021"/>
    <cellStyle name="Normal 12 2 2 5 2 4" xfId="34434"/>
    <cellStyle name="Normal 12 2 2 5 2 5" xfId="39899"/>
    <cellStyle name="Normal 12 2 2 5 3" xfId="6685"/>
    <cellStyle name="Normal 12 2 2 5 3 2" xfId="16567"/>
    <cellStyle name="Normal 12 2 2 5 3 3" xfId="26487"/>
    <cellStyle name="Normal 12 2 2 5 3 4" xfId="47527"/>
    <cellStyle name="Normal 12 2 2 5 4" xfId="9155"/>
    <cellStyle name="Normal 12 2 2 5 4 2" xfId="19037"/>
    <cellStyle name="Normal 12 2 2 5 4 3" xfId="28957"/>
    <cellStyle name="Normal 12 2 2 5 4 4" xfId="49997"/>
    <cellStyle name="Normal 12 2 2 5 5" xfId="11633"/>
    <cellStyle name="Normal 12 2 2 5 5 2" xfId="42593"/>
    <cellStyle name="Normal 12 2 2 5 6" xfId="21553"/>
    <cellStyle name="Normal 12 2 2 5 7" xfId="31254"/>
    <cellStyle name="Normal 12 2 2 5 8" xfId="36720"/>
    <cellStyle name="Normal 12 2 2 6" xfId="2524"/>
    <cellStyle name="Normal 12 2 2 6 2" xfId="4992"/>
    <cellStyle name="Normal 12 2 2 6 2 2" xfId="14874"/>
    <cellStyle name="Normal 12 2 2 6 2 2 2" xfId="45834"/>
    <cellStyle name="Normal 12 2 2 6 2 3" xfId="24794"/>
    <cellStyle name="Normal 12 2 2 6 2 4" xfId="35208"/>
    <cellStyle name="Normal 12 2 2 6 2 5" xfId="40672"/>
    <cellStyle name="Normal 12 2 2 6 3" xfId="7458"/>
    <cellStyle name="Normal 12 2 2 6 3 2" xfId="17340"/>
    <cellStyle name="Normal 12 2 2 6 3 3" xfId="27260"/>
    <cellStyle name="Normal 12 2 2 6 3 4" xfId="48300"/>
    <cellStyle name="Normal 12 2 2 6 4" xfId="9928"/>
    <cellStyle name="Normal 12 2 2 6 4 2" xfId="19810"/>
    <cellStyle name="Normal 12 2 2 6 4 3" xfId="29730"/>
    <cellStyle name="Normal 12 2 2 6 4 4" xfId="50770"/>
    <cellStyle name="Normal 12 2 2 6 5" xfId="12406"/>
    <cellStyle name="Normal 12 2 2 6 5 2" xfId="43366"/>
    <cellStyle name="Normal 12 2 2 6 6" xfId="22326"/>
    <cellStyle name="Normal 12 2 2 6 7" xfId="32254"/>
    <cellStyle name="Normal 12 2 2 6 8" xfId="37720"/>
    <cellStyle name="Normal 12 2 2 7" xfId="3035"/>
    <cellStyle name="Normal 12 2 2 7 2" xfId="12917"/>
    <cellStyle name="Normal 12 2 2 7 2 2" xfId="43877"/>
    <cellStyle name="Normal 12 2 2 7 3" xfId="22837"/>
    <cellStyle name="Normal 12 2 2 7 4" xfId="33290"/>
    <cellStyle name="Normal 12 2 2 7 5" xfId="38756"/>
    <cellStyle name="Normal 12 2 2 8" xfId="5542"/>
    <cellStyle name="Normal 12 2 2 8 2" xfId="15424"/>
    <cellStyle name="Normal 12 2 2 8 3" xfId="25344"/>
    <cellStyle name="Normal 12 2 2 8 4" xfId="46384"/>
    <cellStyle name="Normal 12 2 2 9" xfId="8012"/>
    <cellStyle name="Normal 12 2 2 9 2" xfId="17894"/>
    <cellStyle name="Normal 12 2 2 9 3" xfId="27814"/>
    <cellStyle name="Normal 12 2 2 9 4" xfId="48854"/>
    <cellStyle name="Normal 12 2 20" xfId="10406"/>
    <cellStyle name="Normal 12 2 20 2" xfId="41366"/>
    <cellStyle name="Normal 12 2 21" xfId="20326"/>
    <cellStyle name="Normal 12 2 22" xfId="30208"/>
    <cellStyle name="Normal 12 2 23" xfId="35674"/>
    <cellStyle name="Normal 12 2 3" xfId="220"/>
    <cellStyle name="Normal 12 2 3 10" xfId="10523"/>
    <cellStyle name="Normal 12 2 3 10 2" xfId="41483"/>
    <cellStyle name="Normal 12 2 3 11" xfId="20443"/>
    <cellStyle name="Normal 12 2 3 12" xfId="30285"/>
    <cellStyle name="Normal 12 2 3 13" xfId="35751"/>
    <cellStyle name="Normal 12 2 3 2" xfId="1064"/>
    <cellStyle name="Normal 12 2 3 2 2" xfId="3342"/>
    <cellStyle name="Normal 12 2 3 2 2 2" xfId="13224"/>
    <cellStyle name="Normal 12 2 3 2 2 2 2" xfId="44184"/>
    <cellStyle name="Normal 12 2 3 2 2 3" xfId="23144"/>
    <cellStyle name="Normal 12 2 3 2 2 4" xfId="31561"/>
    <cellStyle name="Normal 12 2 3 2 2 5" xfId="37027"/>
    <cellStyle name="Normal 12 2 3 2 3" xfId="6293"/>
    <cellStyle name="Normal 12 2 3 2 3 2" xfId="16175"/>
    <cellStyle name="Normal 12 2 3 2 3 2 2" xfId="47135"/>
    <cellStyle name="Normal 12 2 3 2 3 3" xfId="26095"/>
    <cellStyle name="Normal 12 2 3 2 3 4" xfId="32561"/>
    <cellStyle name="Normal 12 2 3 2 3 5" xfId="38027"/>
    <cellStyle name="Normal 12 2 3 2 4" xfId="8763"/>
    <cellStyle name="Normal 12 2 3 2 4 2" xfId="18645"/>
    <cellStyle name="Normal 12 2 3 2 4 2 2" xfId="49605"/>
    <cellStyle name="Normal 12 2 3 2 4 3" xfId="28565"/>
    <cellStyle name="Normal 12 2 3 2 4 4" xfId="34042"/>
    <cellStyle name="Normal 12 2 3 2 4 5" xfId="39507"/>
    <cellStyle name="Normal 12 2 3 2 5" xfId="11241"/>
    <cellStyle name="Normal 12 2 3 2 5 2" xfId="42201"/>
    <cellStyle name="Normal 12 2 3 2 6" xfId="21161"/>
    <cellStyle name="Normal 12 2 3 2 7" xfId="30559"/>
    <cellStyle name="Normal 12 2 3 2 8" xfId="36025"/>
    <cellStyle name="Normal 12 2 3 3" xfId="1065"/>
    <cellStyle name="Normal 12 2 3 3 2" xfId="3579"/>
    <cellStyle name="Normal 12 2 3 3 2 2" xfId="13461"/>
    <cellStyle name="Normal 12 2 3 3 2 2 2" xfId="44421"/>
    <cellStyle name="Normal 12 2 3 3 2 3" xfId="23381"/>
    <cellStyle name="Normal 12 2 3 3 2 4" xfId="31798"/>
    <cellStyle name="Normal 12 2 3 3 2 5" xfId="37264"/>
    <cellStyle name="Normal 12 2 3 3 3" xfId="6294"/>
    <cellStyle name="Normal 12 2 3 3 3 2" xfId="16176"/>
    <cellStyle name="Normal 12 2 3 3 3 2 2" xfId="47136"/>
    <cellStyle name="Normal 12 2 3 3 3 3" xfId="26096"/>
    <cellStyle name="Normal 12 2 3 3 3 4" xfId="32798"/>
    <cellStyle name="Normal 12 2 3 3 3 5" xfId="38264"/>
    <cellStyle name="Normal 12 2 3 3 4" xfId="8764"/>
    <cellStyle name="Normal 12 2 3 3 4 2" xfId="18646"/>
    <cellStyle name="Normal 12 2 3 3 4 2 2" xfId="49606"/>
    <cellStyle name="Normal 12 2 3 3 4 3" xfId="28566"/>
    <cellStyle name="Normal 12 2 3 3 4 4" xfId="34043"/>
    <cellStyle name="Normal 12 2 3 3 4 5" xfId="39508"/>
    <cellStyle name="Normal 12 2 3 3 5" xfId="11242"/>
    <cellStyle name="Normal 12 2 3 3 5 2" xfId="42202"/>
    <cellStyle name="Normal 12 2 3 3 6" xfId="21162"/>
    <cellStyle name="Normal 12 2 3 3 7" xfId="30796"/>
    <cellStyle name="Normal 12 2 3 3 8" xfId="36262"/>
    <cellStyle name="Normal 12 2 3 4" xfId="1066"/>
    <cellStyle name="Normal 12 2 3 4 2" xfId="3821"/>
    <cellStyle name="Normal 12 2 3 4 2 2" xfId="13703"/>
    <cellStyle name="Normal 12 2 3 4 2 2 2" xfId="44663"/>
    <cellStyle name="Normal 12 2 3 4 2 3" xfId="23623"/>
    <cellStyle name="Normal 12 2 3 4 2 4" xfId="32040"/>
    <cellStyle name="Normal 12 2 3 4 2 5" xfId="37506"/>
    <cellStyle name="Normal 12 2 3 4 3" xfId="6295"/>
    <cellStyle name="Normal 12 2 3 4 3 2" xfId="16177"/>
    <cellStyle name="Normal 12 2 3 4 3 2 2" xfId="47137"/>
    <cellStyle name="Normal 12 2 3 4 3 3" xfId="26097"/>
    <cellStyle name="Normal 12 2 3 4 3 4" xfId="33040"/>
    <cellStyle name="Normal 12 2 3 4 3 5" xfId="38506"/>
    <cellStyle name="Normal 12 2 3 4 4" xfId="8765"/>
    <cellStyle name="Normal 12 2 3 4 4 2" xfId="18647"/>
    <cellStyle name="Normal 12 2 3 4 4 2 2" xfId="49607"/>
    <cellStyle name="Normal 12 2 3 4 4 3" xfId="28567"/>
    <cellStyle name="Normal 12 2 3 4 4 4" xfId="34044"/>
    <cellStyle name="Normal 12 2 3 4 4 5" xfId="39509"/>
    <cellStyle name="Normal 12 2 3 4 5" xfId="11243"/>
    <cellStyle name="Normal 12 2 3 4 5 2" xfId="42203"/>
    <cellStyle name="Normal 12 2 3 4 6" xfId="21163"/>
    <cellStyle name="Normal 12 2 3 4 7" xfId="31038"/>
    <cellStyle name="Normal 12 2 3 4 8" xfId="36504"/>
    <cellStyle name="Normal 12 2 3 5" xfId="1489"/>
    <cellStyle name="Normal 12 2 3 5 2" xfId="4252"/>
    <cellStyle name="Normal 12 2 3 5 2 2" xfId="14134"/>
    <cellStyle name="Normal 12 2 3 5 2 2 2" xfId="45094"/>
    <cellStyle name="Normal 12 2 3 5 2 3" xfId="24054"/>
    <cellStyle name="Normal 12 2 3 5 2 4" xfId="34467"/>
    <cellStyle name="Normal 12 2 3 5 2 5" xfId="39932"/>
    <cellStyle name="Normal 12 2 3 5 3" xfId="6718"/>
    <cellStyle name="Normal 12 2 3 5 3 2" xfId="16600"/>
    <cellStyle name="Normal 12 2 3 5 3 3" xfId="26520"/>
    <cellStyle name="Normal 12 2 3 5 3 4" xfId="47560"/>
    <cellStyle name="Normal 12 2 3 5 4" xfId="9188"/>
    <cellStyle name="Normal 12 2 3 5 4 2" xfId="19070"/>
    <cellStyle name="Normal 12 2 3 5 4 3" xfId="28990"/>
    <cellStyle name="Normal 12 2 3 5 4 4" xfId="50030"/>
    <cellStyle name="Normal 12 2 3 5 5" xfId="11666"/>
    <cellStyle name="Normal 12 2 3 5 5 2" xfId="42626"/>
    <cellStyle name="Normal 12 2 3 5 6" xfId="21586"/>
    <cellStyle name="Normal 12 2 3 5 7" xfId="31287"/>
    <cellStyle name="Normal 12 2 3 5 8" xfId="36753"/>
    <cellStyle name="Normal 12 2 3 6" xfId="2557"/>
    <cellStyle name="Normal 12 2 3 6 2" xfId="5025"/>
    <cellStyle name="Normal 12 2 3 6 2 2" xfId="14907"/>
    <cellStyle name="Normal 12 2 3 6 2 2 2" xfId="45867"/>
    <cellStyle name="Normal 12 2 3 6 2 3" xfId="24827"/>
    <cellStyle name="Normal 12 2 3 6 2 4" xfId="35241"/>
    <cellStyle name="Normal 12 2 3 6 2 5" xfId="40705"/>
    <cellStyle name="Normal 12 2 3 6 3" xfId="7491"/>
    <cellStyle name="Normal 12 2 3 6 3 2" xfId="17373"/>
    <cellStyle name="Normal 12 2 3 6 3 3" xfId="27293"/>
    <cellStyle name="Normal 12 2 3 6 3 4" xfId="48333"/>
    <cellStyle name="Normal 12 2 3 6 4" xfId="9961"/>
    <cellStyle name="Normal 12 2 3 6 4 2" xfId="19843"/>
    <cellStyle name="Normal 12 2 3 6 4 3" xfId="29763"/>
    <cellStyle name="Normal 12 2 3 6 4 4" xfId="50803"/>
    <cellStyle name="Normal 12 2 3 6 5" xfId="12439"/>
    <cellStyle name="Normal 12 2 3 6 5 2" xfId="43399"/>
    <cellStyle name="Normal 12 2 3 6 6" xfId="22359"/>
    <cellStyle name="Normal 12 2 3 6 7" xfId="32287"/>
    <cellStyle name="Normal 12 2 3 6 8" xfId="37753"/>
    <cellStyle name="Normal 12 2 3 7" xfId="3068"/>
    <cellStyle name="Normal 12 2 3 7 2" xfId="12950"/>
    <cellStyle name="Normal 12 2 3 7 2 2" xfId="43910"/>
    <cellStyle name="Normal 12 2 3 7 3" xfId="22870"/>
    <cellStyle name="Normal 12 2 3 7 4" xfId="33323"/>
    <cellStyle name="Normal 12 2 3 7 5" xfId="38789"/>
    <cellStyle name="Normal 12 2 3 8" xfId="5575"/>
    <cellStyle name="Normal 12 2 3 8 2" xfId="15457"/>
    <cellStyle name="Normal 12 2 3 8 3" xfId="25377"/>
    <cellStyle name="Normal 12 2 3 8 4" xfId="46417"/>
    <cellStyle name="Normal 12 2 3 9" xfId="8045"/>
    <cellStyle name="Normal 12 2 3 9 2" xfId="17927"/>
    <cellStyle name="Normal 12 2 3 9 3" xfId="27847"/>
    <cellStyle name="Normal 12 2 3 9 4" xfId="48887"/>
    <cellStyle name="Normal 12 2 4" xfId="257"/>
    <cellStyle name="Normal 12 2 4 10" xfId="10560"/>
    <cellStyle name="Normal 12 2 4 10 2" xfId="41520"/>
    <cellStyle name="Normal 12 2 4 11" xfId="20480"/>
    <cellStyle name="Normal 12 2 4 12" xfId="30322"/>
    <cellStyle name="Normal 12 2 4 13" xfId="35788"/>
    <cellStyle name="Normal 12 2 4 2" xfId="1067"/>
    <cellStyle name="Normal 12 2 4 2 2" xfId="3379"/>
    <cellStyle name="Normal 12 2 4 2 2 2" xfId="13261"/>
    <cellStyle name="Normal 12 2 4 2 2 2 2" xfId="44221"/>
    <cellStyle name="Normal 12 2 4 2 2 3" xfId="23181"/>
    <cellStyle name="Normal 12 2 4 2 2 4" xfId="31598"/>
    <cellStyle name="Normal 12 2 4 2 2 5" xfId="37064"/>
    <cellStyle name="Normal 12 2 4 2 3" xfId="6296"/>
    <cellStyle name="Normal 12 2 4 2 3 2" xfId="16178"/>
    <cellStyle name="Normal 12 2 4 2 3 2 2" xfId="47138"/>
    <cellStyle name="Normal 12 2 4 2 3 3" xfId="26098"/>
    <cellStyle name="Normal 12 2 4 2 3 4" xfId="32598"/>
    <cellStyle name="Normal 12 2 4 2 3 5" xfId="38064"/>
    <cellStyle name="Normal 12 2 4 2 4" xfId="8766"/>
    <cellStyle name="Normal 12 2 4 2 4 2" xfId="18648"/>
    <cellStyle name="Normal 12 2 4 2 4 2 2" xfId="49608"/>
    <cellStyle name="Normal 12 2 4 2 4 3" xfId="28568"/>
    <cellStyle name="Normal 12 2 4 2 4 4" xfId="34045"/>
    <cellStyle name="Normal 12 2 4 2 4 5" xfId="39510"/>
    <cellStyle name="Normal 12 2 4 2 5" xfId="11244"/>
    <cellStyle name="Normal 12 2 4 2 5 2" xfId="42204"/>
    <cellStyle name="Normal 12 2 4 2 6" xfId="21164"/>
    <cellStyle name="Normal 12 2 4 2 7" xfId="30596"/>
    <cellStyle name="Normal 12 2 4 2 8" xfId="36062"/>
    <cellStyle name="Normal 12 2 4 3" xfId="1068"/>
    <cellStyle name="Normal 12 2 4 3 2" xfId="3616"/>
    <cellStyle name="Normal 12 2 4 3 2 2" xfId="13498"/>
    <cellStyle name="Normal 12 2 4 3 2 2 2" xfId="44458"/>
    <cellStyle name="Normal 12 2 4 3 2 3" xfId="23418"/>
    <cellStyle name="Normal 12 2 4 3 2 4" xfId="31835"/>
    <cellStyle name="Normal 12 2 4 3 2 5" xfId="37301"/>
    <cellStyle name="Normal 12 2 4 3 3" xfId="6297"/>
    <cellStyle name="Normal 12 2 4 3 3 2" xfId="16179"/>
    <cellStyle name="Normal 12 2 4 3 3 2 2" xfId="47139"/>
    <cellStyle name="Normal 12 2 4 3 3 3" xfId="26099"/>
    <cellStyle name="Normal 12 2 4 3 3 4" xfId="32835"/>
    <cellStyle name="Normal 12 2 4 3 3 5" xfId="38301"/>
    <cellStyle name="Normal 12 2 4 3 4" xfId="8767"/>
    <cellStyle name="Normal 12 2 4 3 4 2" xfId="18649"/>
    <cellStyle name="Normal 12 2 4 3 4 2 2" xfId="49609"/>
    <cellStyle name="Normal 12 2 4 3 4 3" xfId="28569"/>
    <cellStyle name="Normal 12 2 4 3 4 4" xfId="34046"/>
    <cellStyle name="Normal 12 2 4 3 4 5" xfId="39511"/>
    <cellStyle name="Normal 12 2 4 3 5" xfId="11245"/>
    <cellStyle name="Normal 12 2 4 3 5 2" xfId="42205"/>
    <cellStyle name="Normal 12 2 4 3 6" xfId="21165"/>
    <cellStyle name="Normal 12 2 4 3 7" xfId="30833"/>
    <cellStyle name="Normal 12 2 4 3 8" xfId="36299"/>
    <cellStyle name="Normal 12 2 4 4" xfId="1069"/>
    <cellStyle name="Normal 12 2 4 4 2" xfId="3858"/>
    <cellStyle name="Normal 12 2 4 4 2 2" xfId="13740"/>
    <cellStyle name="Normal 12 2 4 4 2 2 2" xfId="44700"/>
    <cellStyle name="Normal 12 2 4 4 2 3" xfId="23660"/>
    <cellStyle name="Normal 12 2 4 4 2 4" xfId="32077"/>
    <cellStyle name="Normal 12 2 4 4 2 5" xfId="37543"/>
    <cellStyle name="Normal 12 2 4 4 3" xfId="6298"/>
    <cellStyle name="Normal 12 2 4 4 3 2" xfId="16180"/>
    <cellStyle name="Normal 12 2 4 4 3 2 2" xfId="47140"/>
    <cellStyle name="Normal 12 2 4 4 3 3" xfId="26100"/>
    <cellStyle name="Normal 12 2 4 4 3 4" xfId="33077"/>
    <cellStyle name="Normal 12 2 4 4 3 5" xfId="38543"/>
    <cellStyle name="Normal 12 2 4 4 4" xfId="8768"/>
    <cellStyle name="Normal 12 2 4 4 4 2" xfId="18650"/>
    <cellStyle name="Normal 12 2 4 4 4 2 2" xfId="49610"/>
    <cellStyle name="Normal 12 2 4 4 4 3" xfId="28570"/>
    <cellStyle name="Normal 12 2 4 4 4 4" xfId="34047"/>
    <cellStyle name="Normal 12 2 4 4 4 5" xfId="39512"/>
    <cellStyle name="Normal 12 2 4 4 5" xfId="11246"/>
    <cellStyle name="Normal 12 2 4 4 5 2" xfId="42206"/>
    <cellStyle name="Normal 12 2 4 4 6" xfId="21166"/>
    <cellStyle name="Normal 12 2 4 4 7" xfId="31075"/>
    <cellStyle name="Normal 12 2 4 4 8" xfId="36541"/>
    <cellStyle name="Normal 12 2 4 5" xfId="1526"/>
    <cellStyle name="Normal 12 2 4 5 2" xfId="4289"/>
    <cellStyle name="Normal 12 2 4 5 2 2" xfId="14171"/>
    <cellStyle name="Normal 12 2 4 5 2 2 2" xfId="45131"/>
    <cellStyle name="Normal 12 2 4 5 2 3" xfId="24091"/>
    <cellStyle name="Normal 12 2 4 5 2 4" xfId="34504"/>
    <cellStyle name="Normal 12 2 4 5 2 5" xfId="39969"/>
    <cellStyle name="Normal 12 2 4 5 3" xfId="6755"/>
    <cellStyle name="Normal 12 2 4 5 3 2" xfId="16637"/>
    <cellStyle name="Normal 12 2 4 5 3 3" xfId="26557"/>
    <cellStyle name="Normal 12 2 4 5 3 4" xfId="47597"/>
    <cellStyle name="Normal 12 2 4 5 4" xfId="9225"/>
    <cellStyle name="Normal 12 2 4 5 4 2" xfId="19107"/>
    <cellStyle name="Normal 12 2 4 5 4 3" xfId="29027"/>
    <cellStyle name="Normal 12 2 4 5 4 4" xfId="50067"/>
    <cellStyle name="Normal 12 2 4 5 5" xfId="11703"/>
    <cellStyle name="Normal 12 2 4 5 5 2" xfId="42663"/>
    <cellStyle name="Normal 12 2 4 5 6" xfId="21623"/>
    <cellStyle name="Normal 12 2 4 5 7" xfId="31324"/>
    <cellStyle name="Normal 12 2 4 5 8" xfId="36790"/>
    <cellStyle name="Normal 12 2 4 6" xfId="2594"/>
    <cellStyle name="Normal 12 2 4 6 2" xfId="5062"/>
    <cellStyle name="Normal 12 2 4 6 2 2" xfId="14944"/>
    <cellStyle name="Normal 12 2 4 6 2 2 2" xfId="45904"/>
    <cellStyle name="Normal 12 2 4 6 2 3" xfId="24864"/>
    <cellStyle name="Normal 12 2 4 6 2 4" xfId="35278"/>
    <cellStyle name="Normal 12 2 4 6 2 5" xfId="40742"/>
    <cellStyle name="Normal 12 2 4 6 3" xfId="7528"/>
    <cellStyle name="Normal 12 2 4 6 3 2" xfId="17410"/>
    <cellStyle name="Normal 12 2 4 6 3 3" xfId="27330"/>
    <cellStyle name="Normal 12 2 4 6 3 4" xfId="48370"/>
    <cellStyle name="Normal 12 2 4 6 4" xfId="9998"/>
    <cellStyle name="Normal 12 2 4 6 4 2" xfId="19880"/>
    <cellStyle name="Normal 12 2 4 6 4 3" xfId="29800"/>
    <cellStyle name="Normal 12 2 4 6 4 4" xfId="50840"/>
    <cellStyle name="Normal 12 2 4 6 5" xfId="12476"/>
    <cellStyle name="Normal 12 2 4 6 5 2" xfId="43436"/>
    <cellStyle name="Normal 12 2 4 6 6" xfId="22396"/>
    <cellStyle name="Normal 12 2 4 6 7" xfId="32324"/>
    <cellStyle name="Normal 12 2 4 6 8" xfId="37790"/>
    <cellStyle name="Normal 12 2 4 7" xfId="3105"/>
    <cellStyle name="Normal 12 2 4 7 2" xfId="12987"/>
    <cellStyle name="Normal 12 2 4 7 2 2" xfId="43947"/>
    <cellStyle name="Normal 12 2 4 7 3" xfId="22907"/>
    <cellStyle name="Normal 12 2 4 7 4" xfId="33360"/>
    <cellStyle name="Normal 12 2 4 7 5" xfId="38826"/>
    <cellStyle name="Normal 12 2 4 8" xfId="5612"/>
    <cellStyle name="Normal 12 2 4 8 2" xfId="15494"/>
    <cellStyle name="Normal 12 2 4 8 3" xfId="25414"/>
    <cellStyle name="Normal 12 2 4 8 4" xfId="46454"/>
    <cellStyle name="Normal 12 2 4 9" xfId="8082"/>
    <cellStyle name="Normal 12 2 4 9 2" xfId="17964"/>
    <cellStyle name="Normal 12 2 4 9 3" xfId="27884"/>
    <cellStyle name="Normal 12 2 4 9 4" xfId="48924"/>
    <cellStyle name="Normal 12 2 5" xfId="294"/>
    <cellStyle name="Normal 12 2 5 10" xfId="10597"/>
    <cellStyle name="Normal 12 2 5 10 2" xfId="41557"/>
    <cellStyle name="Normal 12 2 5 11" xfId="20517"/>
    <cellStyle name="Normal 12 2 5 12" xfId="30359"/>
    <cellStyle name="Normal 12 2 5 13" xfId="35825"/>
    <cellStyle name="Normal 12 2 5 2" xfId="1070"/>
    <cellStyle name="Normal 12 2 5 2 2" xfId="3416"/>
    <cellStyle name="Normal 12 2 5 2 2 2" xfId="13298"/>
    <cellStyle name="Normal 12 2 5 2 2 2 2" xfId="44258"/>
    <cellStyle name="Normal 12 2 5 2 2 3" xfId="23218"/>
    <cellStyle name="Normal 12 2 5 2 2 4" xfId="31635"/>
    <cellStyle name="Normal 12 2 5 2 2 5" xfId="37101"/>
    <cellStyle name="Normal 12 2 5 2 3" xfId="6299"/>
    <cellStyle name="Normal 12 2 5 2 3 2" xfId="16181"/>
    <cellStyle name="Normal 12 2 5 2 3 2 2" xfId="47141"/>
    <cellStyle name="Normal 12 2 5 2 3 3" xfId="26101"/>
    <cellStyle name="Normal 12 2 5 2 3 4" xfId="32635"/>
    <cellStyle name="Normal 12 2 5 2 3 5" xfId="38101"/>
    <cellStyle name="Normal 12 2 5 2 4" xfId="8769"/>
    <cellStyle name="Normal 12 2 5 2 4 2" xfId="18651"/>
    <cellStyle name="Normal 12 2 5 2 4 2 2" xfId="49611"/>
    <cellStyle name="Normal 12 2 5 2 4 3" xfId="28571"/>
    <cellStyle name="Normal 12 2 5 2 4 4" xfId="34048"/>
    <cellStyle name="Normal 12 2 5 2 4 5" xfId="39513"/>
    <cellStyle name="Normal 12 2 5 2 5" xfId="11247"/>
    <cellStyle name="Normal 12 2 5 2 5 2" xfId="42207"/>
    <cellStyle name="Normal 12 2 5 2 6" xfId="21167"/>
    <cellStyle name="Normal 12 2 5 2 7" xfId="30633"/>
    <cellStyle name="Normal 12 2 5 2 8" xfId="36099"/>
    <cellStyle name="Normal 12 2 5 3" xfId="1071"/>
    <cellStyle name="Normal 12 2 5 3 2" xfId="3653"/>
    <cellStyle name="Normal 12 2 5 3 2 2" xfId="13535"/>
    <cellStyle name="Normal 12 2 5 3 2 2 2" xfId="44495"/>
    <cellStyle name="Normal 12 2 5 3 2 3" xfId="23455"/>
    <cellStyle name="Normal 12 2 5 3 2 4" xfId="31872"/>
    <cellStyle name="Normal 12 2 5 3 2 5" xfId="37338"/>
    <cellStyle name="Normal 12 2 5 3 3" xfId="6300"/>
    <cellStyle name="Normal 12 2 5 3 3 2" xfId="16182"/>
    <cellStyle name="Normal 12 2 5 3 3 2 2" xfId="47142"/>
    <cellStyle name="Normal 12 2 5 3 3 3" xfId="26102"/>
    <cellStyle name="Normal 12 2 5 3 3 4" xfId="32872"/>
    <cellStyle name="Normal 12 2 5 3 3 5" xfId="38338"/>
    <cellStyle name="Normal 12 2 5 3 4" xfId="8770"/>
    <cellStyle name="Normal 12 2 5 3 4 2" xfId="18652"/>
    <cellStyle name="Normal 12 2 5 3 4 2 2" xfId="49612"/>
    <cellStyle name="Normal 12 2 5 3 4 3" xfId="28572"/>
    <cellStyle name="Normal 12 2 5 3 4 4" xfId="34049"/>
    <cellStyle name="Normal 12 2 5 3 4 5" xfId="39514"/>
    <cellStyle name="Normal 12 2 5 3 5" xfId="11248"/>
    <cellStyle name="Normal 12 2 5 3 5 2" xfId="42208"/>
    <cellStyle name="Normal 12 2 5 3 6" xfId="21168"/>
    <cellStyle name="Normal 12 2 5 3 7" xfId="30870"/>
    <cellStyle name="Normal 12 2 5 3 8" xfId="36336"/>
    <cellStyle name="Normal 12 2 5 4" xfId="1072"/>
    <cellStyle name="Normal 12 2 5 4 2" xfId="3895"/>
    <cellStyle name="Normal 12 2 5 4 2 2" xfId="13777"/>
    <cellStyle name="Normal 12 2 5 4 2 2 2" xfId="44737"/>
    <cellStyle name="Normal 12 2 5 4 2 3" xfId="23697"/>
    <cellStyle name="Normal 12 2 5 4 2 4" xfId="32114"/>
    <cellStyle name="Normal 12 2 5 4 2 5" xfId="37580"/>
    <cellStyle name="Normal 12 2 5 4 3" xfId="6301"/>
    <cellStyle name="Normal 12 2 5 4 3 2" xfId="16183"/>
    <cellStyle name="Normal 12 2 5 4 3 2 2" xfId="47143"/>
    <cellStyle name="Normal 12 2 5 4 3 3" xfId="26103"/>
    <cellStyle name="Normal 12 2 5 4 3 4" xfId="33114"/>
    <cellStyle name="Normal 12 2 5 4 3 5" xfId="38580"/>
    <cellStyle name="Normal 12 2 5 4 4" xfId="8771"/>
    <cellStyle name="Normal 12 2 5 4 4 2" xfId="18653"/>
    <cellStyle name="Normal 12 2 5 4 4 2 2" xfId="49613"/>
    <cellStyle name="Normal 12 2 5 4 4 3" xfId="28573"/>
    <cellStyle name="Normal 12 2 5 4 4 4" xfId="34050"/>
    <cellStyle name="Normal 12 2 5 4 4 5" xfId="39515"/>
    <cellStyle name="Normal 12 2 5 4 5" xfId="11249"/>
    <cellStyle name="Normal 12 2 5 4 5 2" xfId="42209"/>
    <cellStyle name="Normal 12 2 5 4 6" xfId="21169"/>
    <cellStyle name="Normal 12 2 5 4 7" xfId="31112"/>
    <cellStyle name="Normal 12 2 5 4 8" xfId="36578"/>
    <cellStyle name="Normal 12 2 5 5" xfId="1563"/>
    <cellStyle name="Normal 12 2 5 5 2" xfId="4326"/>
    <cellStyle name="Normal 12 2 5 5 2 2" xfId="14208"/>
    <cellStyle name="Normal 12 2 5 5 2 2 2" xfId="45168"/>
    <cellStyle name="Normal 12 2 5 5 2 3" xfId="24128"/>
    <cellStyle name="Normal 12 2 5 5 2 4" xfId="34541"/>
    <cellStyle name="Normal 12 2 5 5 2 5" xfId="40006"/>
    <cellStyle name="Normal 12 2 5 5 3" xfId="6792"/>
    <cellStyle name="Normal 12 2 5 5 3 2" xfId="16674"/>
    <cellStyle name="Normal 12 2 5 5 3 3" xfId="26594"/>
    <cellStyle name="Normal 12 2 5 5 3 4" xfId="47634"/>
    <cellStyle name="Normal 12 2 5 5 4" xfId="9262"/>
    <cellStyle name="Normal 12 2 5 5 4 2" xfId="19144"/>
    <cellStyle name="Normal 12 2 5 5 4 3" xfId="29064"/>
    <cellStyle name="Normal 12 2 5 5 4 4" xfId="50104"/>
    <cellStyle name="Normal 12 2 5 5 5" xfId="11740"/>
    <cellStyle name="Normal 12 2 5 5 5 2" xfId="42700"/>
    <cellStyle name="Normal 12 2 5 5 6" xfId="21660"/>
    <cellStyle name="Normal 12 2 5 5 7" xfId="31361"/>
    <cellStyle name="Normal 12 2 5 5 8" xfId="36827"/>
    <cellStyle name="Normal 12 2 5 6" xfId="2631"/>
    <cellStyle name="Normal 12 2 5 6 2" xfId="5099"/>
    <cellStyle name="Normal 12 2 5 6 2 2" xfId="14981"/>
    <cellStyle name="Normal 12 2 5 6 2 2 2" xfId="45941"/>
    <cellStyle name="Normal 12 2 5 6 2 3" xfId="24901"/>
    <cellStyle name="Normal 12 2 5 6 2 4" xfId="35315"/>
    <cellStyle name="Normal 12 2 5 6 2 5" xfId="40779"/>
    <cellStyle name="Normal 12 2 5 6 3" xfId="7565"/>
    <cellStyle name="Normal 12 2 5 6 3 2" xfId="17447"/>
    <cellStyle name="Normal 12 2 5 6 3 3" xfId="27367"/>
    <cellStyle name="Normal 12 2 5 6 3 4" xfId="48407"/>
    <cellStyle name="Normal 12 2 5 6 4" xfId="10035"/>
    <cellStyle name="Normal 12 2 5 6 4 2" xfId="19917"/>
    <cellStyle name="Normal 12 2 5 6 4 3" xfId="29837"/>
    <cellStyle name="Normal 12 2 5 6 4 4" xfId="50877"/>
    <cellStyle name="Normal 12 2 5 6 5" xfId="12513"/>
    <cellStyle name="Normal 12 2 5 6 5 2" xfId="43473"/>
    <cellStyle name="Normal 12 2 5 6 6" xfId="22433"/>
    <cellStyle name="Normal 12 2 5 6 7" xfId="32361"/>
    <cellStyle name="Normal 12 2 5 6 8" xfId="37827"/>
    <cellStyle name="Normal 12 2 5 7" xfId="3142"/>
    <cellStyle name="Normal 12 2 5 7 2" xfId="13024"/>
    <cellStyle name="Normal 12 2 5 7 2 2" xfId="43984"/>
    <cellStyle name="Normal 12 2 5 7 3" xfId="22944"/>
    <cellStyle name="Normal 12 2 5 7 4" xfId="33397"/>
    <cellStyle name="Normal 12 2 5 7 5" xfId="38863"/>
    <cellStyle name="Normal 12 2 5 8" xfId="5649"/>
    <cellStyle name="Normal 12 2 5 8 2" xfId="15531"/>
    <cellStyle name="Normal 12 2 5 8 3" xfId="25451"/>
    <cellStyle name="Normal 12 2 5 8 4" xfId="46491"/>
    <cellStyle name="Normal 12 2 5 9" xfId="8119"/>
    <cellStyle name="Normal 12 2 5 9 2" xfId="18001"/>
    <cellStyle name="Normal 12 2 5 9 3" xfId="27921"/>
    <cellStyle name="Normal 12 2 5 9 4" xfId="48961"/>
    <cellStyle name="Normal 12 2 6" xfId="334"/>
    <cellStyle name="Normal 12 2 6 10" xfId="10637"/>
    <cellStyle name="Normal 12 2 6 10 2" xfId="41597"/>
    <cellStyle name="Normal 12 2 6 11" xfId="20557"/>
    <cellStyle name="Normal 12 2 6 12" xfId="30399"/>
    <cellStyle name="Normal 12 2 6 13" xfId="35865"/>
    <cellStyle name="Normal 12 2 6 2" xfId="1073"/>
    <cellStyle name="Normal 12 2 6 2 2" xfId="3456"/>
    <cellStyle name="Normal 12 2 6 2 2 2" xfId="13338"/>
    <cellStyle name="Normal 12 2 6 2 2 2 2" xfId="44298"/>
    <cellStyle name="Normal 12 2 6 2 2 3" xfId="23258"/>
    <cellStyle name="Normal 12 2 6 2 2 4" xfId="31675"/>
    <cellStyle name="Normal 12 2 6 2 2 5" xfId="37141"/>
    <cellStyle name="Normal 12 2 6 2 3" xfId="6302"/>
    <cellStyle name="Normal 12 2 6 2 3 2" xfId="16184"/>
    <cellStyle name="Normal 12 2 6 2 3 2 2" xfId="47144"/>
    <cellStyle name="Normal 12 2 6 2 3 3" xfId="26104"/>
    <cellStyle name="Normal 12 2 6 2 3 4" xfId="32675"/>
    <cellStyle name="Normal 12 2 6 2 3 5" xfId="38141"/>
    <cellStyle name="Normal 12 2 6 2 4" xfId="8772"/>
    <cellStyle name="Normal 12 2 6 2 4 2" xfId="18654"/>
    <cellStyle name="Normal 12 2 6 2 4 2 2" xfId="49614"/>
    <cellStyle name="Normal 12 2 6 2 4 3" xfId="28574"/>
    <cellStyle name="Normal 12 2 6 2 4 4" xfId="34051"/>
    <cellStyle name="Normal 12 2 6 2 4 5" xfId="39516"/>
    <cellStyle name="Normal 12 2 6 2 5" xfId="11250"/>
    <cellStyle name="Normal 12 2 6 2 5 2" xfId="42210"/>
    <cellStyle name="Normal 12 2 6 2 6" xfId="21170"/>
    <cellStyle name="Normal 12 2 6 2 7" xfId="30673"/>
    <cellStyle name="Normal 12 2 6 2 8" xfId="36139"/>
    <cellStyle name="Normal 12 2 6 3" xfId="1074"/>
    <cellStyle name="Normal 12 2 6 3 2" xfId="3693"/>
    <cellStyle name="Normal 12 2 6 3 2 2" xfId="13575"/>
    <cellStyle name="Normal 12 2 6 3 2 2 2" xfId="44535"/>
    <cellStyle name="Normal 12 2 6 3 2 3" xfId="23495"/>
    <cellStyle name="Normal 12 2 6 3 2 4" xfId="31912"/>
    <cellStyle name="Normal 12 2 6 3 2 5" xfId="37378"/>
    <cellStyle name="Normal 12 2 6 3 3" xfId="6303"/>
    <cellStyle name="Normal 12 2 6 3 3 2" xfId="16185"/>
    <cellStyle name="Normal 12 2 6 3 3 2 2" xfId="47145"/>
    <cellStyle name="Normal 12 2 6 3 3 3" xfId="26105"/>
    <cellStyle name="Normal 12 2 6 3 3 4" xfId="32912"/>
    <cellStyle name="Normal 12 2 6 3 3 5" xfId="38378"/>
    <cellStyle name="Normal 12 2 6 3 4" xfId="8773"/>
    <cellStyle name="Normal 12 2 6 3 4 2" xfId="18655"/>
    <cellStyle name="Normal 12 2 6 3 4 2 2" xfId="49615"/>
    <cellStyle name="Normal 12 2 6 3 4 3" xfId="28575"/>
    <cellStyle name="Normal 12 2 6 3 4 4" xfId="34052"/>
    <cellStyle name="Normal 12 2 6 3 4 5" xfId="39517"/>
    <cellStyle name="Normal 12 2 6 3 5" xfId="11251"/>
    <cellStyle name="Normal 12 2 6 3 5 2" xfId="42211"/>
    <cellStyle name="Normal 12 2 6 3 6" xfId="21171"/>
    <cellStyle name="Normal 12 2 6 3 7" xfId="30910"/>
    <cellStyle name="Normal 12 2 6 3 8" xfId="36376"/>
    <cellStyle name="Normal 12 2 6 4" xfId="1075"/>
    <cellStyle name="Normal 12 2 6 4 2" xfId="3935"/>
    <cellStyle name="Normal 12 2 6 4 2 2" xfId="13817"/>
    <cellStyle name="Normal 12 2 6 4 2 2 2" xfId="44777"/>
    <cellStyle name="Normal 12 2 6 4 2 3" xfId="23737"/>
    <cellStyle name="Normal 12 2 6 4 2 4" xfId="32154"/>
    <cellStyle name="Normal 12 2 6 4 2 5" xfId="37620"/>
    <cellStyle name="Normal 12 2 6 4 3" xfId="6304"/>
    <cellStyle name="Normal 12 2 6 4 3 2" xfId="16186"/>
    <cellStyle name="Normal 12 2 6 4 3 2 2" xfId="47146"/>
    <cellStyle name="Normal 12 2 6 4 3 3" xfId="26106"/>
    <cellStyle name="Normal 12 2 6 4 3 4" xfId="33154"/>
    <cellStyle name="Normal 12 2 6 4 3 5" xfId="38620"/>
    <cellStyle name="Normal 12 2 6 4 4" xfId="8774"/>
    <cellStyle name="Normal 12 2 6 4 4 2" xfId="18656"/>
    <cellStyle name="Normal 12 2 6 4 4 2 2" xfId="49616"/>
    <cellStyle name="Normal 12 2 6 4 4 3" xfId="28576"/>
    <cellStyle name="Normal 12 2 6 4 4 4" xfId="34053"/>
    <cellStyle name="Normal 12 2 6 4 4 5" xfId="39518"/>
    <cellStyle name="Normal 12 2 6 4 5" xfId="11252"/>
    <cellStyle name="Normal 12 2 6 4 5 2" xfId="42212"/>
    <cellStyle name="Normal 12 2 6 4 6" xfId="21172"/>
    <cellStyle name="Normal 12 2 6 4 7" xfId="31152"/>
    <cellStyle name="Normal 12 2 6 4 8" xfId="36618"/>
    <cellStyle name="Normal 12 2 6 5" xfId="1603"/>
    <cellStyle name="Normal 12 2 6 5 2" xfId="4366"/>
    <cellStyle name="Normal 12 2 6 5 2 2" xfId="14248"/>
    <cellStyle name="Normal 12 2 6 5 2 2 2" xfId="45208"/>
    <cellStyle name="Normal 12 2 6 5 2 3" xfId="24168"/>
    <cellStyle name="Normal 12 2 6 5 2 4" xfId="34581"/>
    <cellStyle name="Normal 12 2 6 5 2 5" xfId="40046"/>
    <cellStyle name="Normal 12 2 6 5 3" xfId="6832"/>
    <cellStyle name="Normal 12 2 6 5 3 2" xfId="16714"/>
    <cellStyle name="Normal 12 2 6 5 3 3" xfId="26634"/>
    <cellStyle name="Normal 12 2 6 5 3 4" xfId="47674"/>
    <cellStyle name="Normal 12 2 6 5 4" xfId="9302"/>
    <cellStyle name="Normal 12 2 6 5 4 2" xfId="19184"/>
    <cellStyle name="Normal 12 2 6 5 4 3" xfId="29104"/>
    <cellStyle name="Normal 12 2 6 5 4 4" xfId="50144"/>
    <cellStyle name="Normal 12 2 6 5 5" xfId="11780"/>
    <cellStyle name="Normal 12 2 6 5 5 2" xfId="42740"/>
    <cellStyle name="Normal 12 2 6 5 6" xfId="21700"/>
    <cellStyle name="Normal 12 2 6 5 7" xfId="31401"/>
    <cellStyle name="Normal 12 2 6 5 8" xfId="36867"/>
    <cellStyle name="Normal 12 2 6 6" xfId="2671"/>
    <cellStyle name="Normal 12 2 6 6 2" xfId="5139"/>
    <cellStyle name="Normal 12 2 6 6 2 2" xfId="15021"/>
    <cellStyle name="Normal 12 2 6 6 2 2 2" xfId="45981"/>
    <cellStyle name="Normal 12 2 6 6 2 3" xfId="24941"/>
    <cellStyle name="Normal 12 2 6 6 2 4" xfId="35355"/>
    <cellStyle name="Normal 12 2 6 6 2 5" xfId="40819"/>
    <cellStyle name="Normal 12 2 6 6 3" xfId="7605"/>
    <cellStyle name="Normal 12 2 6 6 3 2" xfId="17487"/>
    <cellStyle name="Normal 12 2 6 6 3 3" xfId="27407"/>
    <cellStyle name="Normal 12 2 6 6 3 4" xfId="48447"/>
    <cellStyle name="Normal 12 2 6 6 4" xfId="10075"/>
    <cellStyle name="Normal 12 2 6 6 4 2" xfId="19957"/>
    <cellStyle name="Normal 12 2 6 6 4 3" xfId="29877"/>
    <cellStyle name="Normal 12 2 6 6 4 4" xfId="50917"/>
    <cellStyle name="Normal 12 2 6 6 5" xfId="12553"/>
    <cellStyle name="Normal 12 2 6 6 5 2" xfId="43513"/>
    <cellStyle name="Normal 12 2 6 6 6" xfId="22473"/>
    <cellStyle name="Normal 12 2 6 6 7" xfId="32401"/>
    <cellStyle name="Normal 12 2 6 6 8" xfId="37867"/>
    <cellStyle name="Normal 12 2 6 7" xfId="3182"/>
    <cellStyle name="Normal 12 2 6 7 2" xfId="13064"/>
    <cellStyle name="Normal 12 2 6 7 2 2" xfId="44024"/>
    <cellStyle name="Normal 12 2 6 7 3" xfId="22984"/>
    <cellStyle name="Normal 12 2 6 7 4" xfId="33437"/>
    <cellStyle name="Normal 12 2 6 7 5" xfId="38903"/>
    <cellStyle name="Normal 12 2 6 8" xfId="5689"/>
    <cellStyle name="Normal 12 2 6 8 2" xfId="15571"/>
    <cellStyle name="Normal 12 2 6 8 3" xfId="25491"/>
    <cellStyle name="Normal 12 2 6 8 4" xfId="46531"/>
    <cellStyle name="Normal 12 2 6 9" xfId="8159"/>
    <cellStyle name="Normal 12 2 6 9 2" xfId="18041"/>
    <cellStyle name="Normal 12 2 6 9 3" xfId="27961"/>
    <cellStyle name="Normal 12 2 6 9 4" xfId="49001"/>
    <cellStyle name="Normal 12 2 7" xfId="131"/>
    <cellStyle name="Normal 12 2 7 10" xfId="35902"/>
    <cellStyle name="Normal 12 2 7 2" xfId="1412"/>
    <cellStyle name="Normal 12 2 7 2 2" xfId="4175"/>
    <cellStyle name="Normal 12 2 7 2 2 2" xfId="14057"/>
    <cellStyle name="Normal 12 2 7 2 2 2 2" xfId="45017"/>
    <cellStyle name="Normal 12 2 7 2 2 3" xfId="23977"/>
    <cellStyle name="Normal 12 2 7 2 2 4" xfId="34390"/>
    <cellStyle name="Normal 12 2 7 2 2 5" xfId="39855"/>
    <cellStyle name="Normal 12 2 7 2 3" xfId="6641"/>
    <cellStyle name="Normal 12 2 7 2 3 2" xfId="16523"/>
    <cellStyle name="Normal 12 2 7 2 3 3" xfId="26443"/>
    <cellStyle name="Normal 12 2 7 2 3 4" xfId="47483"/>
    <cellStyle name="Normal 12 2 7 2 4" xfId="9111"/>
    <cellStyle name="Normal 12 2 7 2 4 2" xfId="18993"/>
    <cellStyle name="Normal 12 2 7 2 4 3" xfId="28913"/>
    <cellStyle name="Normal 12 2 7 2 4 4" xfId="49953"/>
    <cellStyle name="Normal 12 2 7 2 5" xfId="11589"/>
    <cellStyle name="Normal 12 2 7 2 5 2" xfId="42549"/>
    <cellStyle name="Normal 12 2 7 2 6" xfId="21509"/>
    <cellStyle name="Normal 12 2 7 2 7" xfId="31438"/>
    <cellStyle name="Normal 12 2 7 2 8" xfId="36904"/>
    <cellStyle name="Normal 12 2 7 3" xfId="2480"/>
    <cellStyle name="Normal 12 2 7 3 2" xfId="4948"/>
    <cellStyle name="Normal 12 2 7 3 2 2" xfId="14830"/>
    <cellStyle name="Normal 12 2 7 3 2 2 2" xfId="45790"/>
    <cellStyle name="Normal 12 2 7 3 2 3" xfId="24750"/>
    <cellStyle name="Normal 12 2 7 3 2 4" xfId="35164"/>
    <cellStyle name="Normal 12 2 7 3 2 5" xfId="40628"/>
    <cellStyle name="Normal 12 2 7 3 3" xfId="7414"/>
    <cellStyle name="Normal 12 2 7 3 3 2" xfId="17296"/>
    <cellStyle name="Normal 12 2 7 3 3 3" xfId="27216"/>
    <cellStyle name="Normal 12 2 7 3 3 4" xfId="48256"/>
    <cellStyle name="Normal 12 2 7 3 4" xfId="9884"/>
    <cellStyle name="Normal 12 2 7 3 4 2" xfId="19766"/>
    <cellStyle name="Normal 12 2 7 3 4 3" xfId="29686"/>
    <cellStyle name="Normal 12 2 7 3 4 4" xfId="50726"/>
    <cellStyle name="Normal 12 2 7 3 5" xfId="12362"/>
    <cellStyle name="Normal 12 2 7 3 5 2" xfId="43322"/>
    <cellStyle name="Normal 12 2 7 3 6" xfId="22282"/>
    <cellStyle name="Normal 12 2 7 3 7" xfId="32438"/>
    <cellStyle name="Normal 12 2 7 3 8" xfId="37904"/>
    <cellStyle name="Normal 12 2 7 4" xfId="3219"/>
    <cellStyle name="Normal 12 2 7 4 2" xfId="13101"/>
    <cellStyle name="Normal 12 2 7 4 2 2" xfId="44061"/>
    <cellStyle name="Normal 12 2 7 4 3" xfId="23021"/>
    <cellStyle name="Normal 12 2 7 4 4" xfId="33246"/>
    <cellStyle name="Normal 12 2 7 4 5" xfId="38712"/>
    <cellStyle name="Normal 12 2 7 5" xfId="5498"/>
    <cellStyle name="Normal 12 2 7 5 2" xfId="15380"/>
    <cellStyle name="Normal 12 2 7 5 3" xfId="25300"/>
    <cellStyle name="Normal 12 2 7 5 4" xfId="46340"/>
    <cellStyle name="Normal 12 2 7 6" xfId="7968"/>
    <cellStyle name="Normal 12 2 7 6 2" xfId="17850"/>
    <cellStyle name="Normal 12 2 7 6 3" xfId="27770"/>
    <cellStyle name="Normal 12 2 7 6 4" xfId="48810"/>
    <cellStyle name="Normal 12 2 7 7" xfId="10446"/>
    <cellStyle name="Normal 12 2 7 7 2" xfId="41406"/>
    <cellStyle name="Normal 12 2 7 8" xfId="20366"/>
    <cellStyle name="Normal 12 2 7 9" xfId="30436"/>
    <cellStyle name="Normal 12 2 8" xfId="380"/>
    <cellStyle name="Normal 12 2 8 10" xfId="35948"/>
    <cellStyle name="Normal 12 2 8 2" xfId="1649"/>
    <cellStyle name="Normal 12 2 8 2 2" xfId="4412"/>
    <cellStyle name="Normal 12 2 8 2 2 2" xfId="14294"/>
    <cellStyle name="Normal 12 2 8 2 2 2 2" xfId="45254"/>
    <cellStyle name="Normal 12 2 8 2 2 3" xfId="24214"/>
    <cellStyle name="Normal 12 2 8 2 2 4" xfId="34627"/>
    <cellStyle name="Normal 12 2 8 2 2 5" xfId="40092"/>
    <cellStyle name="Normal 12 2 8 2 3" xfId="6878"/>
    <cellStyle name="Normal 12 2 8 2 3 2" xfId="16760"/>
    <cellStyle name="Normal 12 2 8 2 3 3" xfId="26680"/>
    <cellStyle name="Normal 12 2 8 2 3 4" xfId="47720"/>
    <cellStyle name="Normal 12 2 8 2 4" xfId="9348"/>
    <cellStyle name="Normal 12 2 8 2 4 2" xfId="19230"/>
    <cellStyle name="Normal 12 2 8 2 4 3" xfId="29150"/>
    <cellStyle name="Normal 12 2 8 2 4 4" xfId="50190"/>
    <cellStyle name="Normal 12 2 8 2 5" xfId="11826"/>
    <cellStyle name="Normal 12 2 8 2 5 2" xfId="42786"/>
    <cellStyle name="Normal 12 2 8 2 6" xfId="21746"/>
    <cellStyle name="Normal 12 2 8 2 7" xfId="31484"/>
    <cellStyle name="Normal 12 2 8 2 8" xfId="36950"/>
    <cellStyle name="Normal 12 2 8 3" xfId="2717"/>
    <cellStyle name="Normal 12 2 8 3 2" xfId="5185"/>
    <cellStyle name="Normal 12 2 8 3 2 2" xfId="15067"/>
    <cellStyle name="Normal 12 2 8 3 2 2 2" xfId="46027"/>
    <cellStyle name="Normal 12 2 8 3 2 3" xfId="24987"/>
    <cellStyle name="Normal 12 2 8 3 2 4" xfId="35401"/>
    <cellStyle name="Normal 12 2 8 3 2 5" xfId="40865"/>
    <cellStyle name="Normal 12 2 8 3 3" xfId="7651"/>
    <cellStyle name="Normal 12 2 8 3 3 2" xfId="17533"/>
    <cellStyle name="Normal 12 2 8 3 3 3" xfId="27453"/>
    <cellStyle name="Normal 12 2 8 3 3 4" xfId="48493"/>
    <cellStyle name="Normal 12 2 8 3 4" xfId="10121"/>
    <cellStyle name="Normal 12 2 8 3 4 2" xfId="20003"/>
    <cellStyle name="Normal 12 2 8 3 4 3" xfId="29923"/>
    <cellStyle name="Normal 12 2 8 3 4 4" xfId="50963"/>
    <cellStyle name="Normal 12 2 8 3 5" xfId="12599"/>
    <cellStyle name="Normal 12 2 8 3 5 2" xfId="43559"/>
    <cellStyle name="Normal 12 2 8 3 6" xfId="22519"/>
    <cellStyle name="Normal 12 2 8 3 7" xfId="32484"/>
    <cellStyle name="Normal 12 2 8 3 8" xfId="37950"/>
    <cellStyle name="Normal 12 2 8 4" xfId="3265"/>
    <cellStyle name="Normal 12 2 8 4 2" xfId="13147"/>
    <cellStyle name="Normal 12 2 8 4 2 2" xfId="44107"/>
    <cellStyle name="Normal 12 2 8 4 3" xfId="23067"/>
    <cellStyle name="Normal 12 2 8 4 4" xfId="33483"/>
    <cellStyle name="Normal 12 2 8 4 5" xfId="38949"/>
    <cellStyle name="Normal 12 2 8 5" xfId="5735"/>
    <cellStyle name="Normal 12 2 8 5 2" xfId="15617"/>
    <cellStyle name="Normal 12 2 8 5 3" xfId="25537"/>
    <cellStyle name="Normal 12 2 8 5 4" xfId="46577"/>
    <cellStyle name="Normal 12 2 8 6" xfId="8205"/>
    <cellStyle name="Normal 12 2 8 6 2" xfId="18087"/>
    <cellStyle name="Normal 12 2 8 6 3" xfId="28007"/>
    <cellStyle name="Normal 12 2 8 6 4" xfId="49047"/>
    <cellStyle name="Normal 12 2 8 7" xfId="10683"/>
    <cellStyle name="Normal 12 2 8 7 2" xfId="41643"/>
    <cellStyle name="Normal 12 2 8 8" xfId="20603"/>
    <cellStyle name="Normal 12 2 8 9" xfId="30482"/>
    <cellStyle name="Normal 12 2 9" xfId="417"/>
    <cellStyle name="Normal 12 2 9 10" xfId="36185"/>
    <cellStyle name="Normal 12 2 9 2" xfId="1686"/>
    <cellStyle name="Normal 12 2 9 2 2" xfId="4449"/>
    <cellStyle name="Normal 12 2 9 2 2 2" xfId="14331"/>
    <cellStyle name="Normal 12 2 9 2 2 2 2" xfId="45291"/>
    <cellStyle name="Normal 12 2 9 2 2 3" xfId="24251"/>
    <cellStyle name="Normal 12 2 9 2 2 4" xfId="34664"/>
    <cellStyle name="Normal 12 2 9 2 2 5" xfId="40129"/>
    <cellStyle name="Normal 12 2 9 2 3" xfId="6915"/>
    <cellStyle name="Normal 12 2 9 2 3 2" xfId="16797"/>
    <cellStyle name="Normal 12 2 9 2 3 3" xfId="26717"/>
    <cellStyle name="Normal 12 2 9 2 3 4" xfId="47757"/>
    <cellStyle name="Normal 12 2 9 2 4" xfId="9385"/>
    <cellStyle name="Normal 12 2 9 2 4 2" xfId="19267"/>
    <cellStyle name="Normal 12 2 9 2 4 3" xfId="29187"/>
    <cellStyle name="Normal 12 2 9 2 4 4" xfId="50227"/>
    <cellStyle name="Normal 12 2 9 2 5" xfId="11863"/>
    <cellStyle name="Normal 12 2 9 2 5 2" xfId="42823"/>
    <cellStyle name="Normal 12 2 9 2 6" xfId="21783"/>
    <cellStyle name="Normal 12 2 9 2 7" xfId="31721"/>
    <cellStyle name="Normal 12 2 9 2 8" xfId="37187"/>
    <cellStyle name="Normal 12 2 9 3" xfId="2754"/>
    <cellStyle name="Normal 12 2 9 3 2" xfId="5222"/>
    <cellStyle name="Normal 12 2 9 3 2 2" xfId="15104"/>
    <cellStyle name="Normal 12 2 9 3 2 2 2" xfId="46064"/>
    <cellStyle name="Normal 12 2 9 3 2 3" xfId="25024"/>
    <cellStyle name="Normal 12 2 9 3 2 4" xfId="35438"/>
    <cellStyle name="Normal 12 2 9 3 2 5" xfId="40902"/>
    <cellStyle name="Normal 12 2 9 3 3" xfId="7688"/>
    <cellStyle name="Normal 12 2 9 3 3 2" xfId="17570"/>
    <cellStyle name="Normal 12 2 9 3 3 3" xfId="27490"/>
    <cellStyle name="Normal 12 2 9 3 3 4" xfId="48530"/>
    <cellStyle name="Normal 12 2 9 3 4" xfId="10158"/>
    <cellStyle name="Normal 12 2 9 3 4 2" xfId="20040"/>
    <cellStyle name="Normal 12 2 9 3 4 3" xfId="29960"/>
    <cellStyle name="Normal 12 2 9 3 4 4" xfId="51000"/>
    <cellStyle name="Normal 12 2 9 3 5" xfId="12636"/>
    <cellStyle name="Normal 12 2 9 3 5 2" xfId="43596"/>
    <cellStyle name="Normal 12 2 9 3 6" xfId="22556"/>
    <cellStyle name="Normal 12 2 9 3 7" xfId="32721"/>
    <cellStyle name="Normal 12 2 9 3 8" xfId="38187"/>
    <cellStyle name="Normal 12 2 9 4" xfId="3502"/>
    <cellStyle name="Normal 12 2 9 4 2" xfId="13384"/>
    <cellStyle name="Normal 12 2 9 4 2 2" xfId="44344"/>
    <cellStyle name="Normal 12 2 9 4 3" xfId="23304"/>
    <cellStyle name="Normal 12 2 9 4 4" xfId="33520"/>
    <cellStyle name="Normal 12 2 9 4 5" xfId="38986"/>
    <cellStyle name="Normal 12 2 9 5" xfId="5772"/>
    <cellStyle name="Normal 12 2 9 5 2" xfId="15654"/>
    <cellStyle name="Normal 12 2 9 5 3" xfId="25574"/>
    <cellStyle name="Normal 12 2 9 5 4" xfId="46614"/>
    <cellStyle name="Normal 12 2 9 6" xfId="8242"/>
    <cellStyle name="Normal 12 2 9 6 2" xfId="18124"/>
    <cellStyle name="Normal 12 2 9 6 3" xfId="28044"/>
    <cellStyle name="Normal 12 2 9 6 4" xfId="49084"/>
    <cellStyle name="Normal 12 2 9 7" xfId="10720"/>
    <cellStyle name="Normal 12 2 9 7 2" xfId="41680"/>
    <cellStyle name="Normal 12 2 9 8" xfId="20640"/>
    <cellStyle name="Normal 12 2 9 9" xfId="30719"/>
    <cellStyle name="Normal 12 20" xfId="7913"/>
    <cellStyle name="Normal 12 20 2" xfId="17795"/>
    <cellStyle name="Normal 12 20 3" xfId="27715"/>
    <cellStyle name="Normal 12 20 4" xfId="48755"/>
    <cellStyle name="Normal 12 21" xfId="10391"/>
    <cellStyle name="Normal 12 21 2" xfId="41351"/>
    <cellStyle name="Normal 12 22" xfId="20311"/>
    <cellStyle name="Normal 12 23" xfId="30193"/>
    <cellStyle name="Normal 12 24" xfId="35659"/>
    <cellStyle name="Normal 12 3" xfId="171"/>
    <cellStyle name="Normal 12 3 10" xfId="7999"/>
    <cellStyle name="Normal 12 3 10 2" xfId="17881"/>
    <cellStyle name="Normal 12 3 10 3" xfId="27801"/>
    <cellStyle name="Normal 12 3 10 4" xfId="48841"/>
    <cellStyle name="Normal 12 3 11" xfId="10477"/>
    <cellStyle name="Normal 12 3 11 2" xfId="41437"/>
    <cellStyle name="Normal 12 3 12" xfId="20397"/>
    <cellStyle name="Normal 12 3 13" xfId="30239"/>
    <cellStyle name="Normal 12 3 14" xfId="35705"/>
    <cellStyle name="Normal 12 3 2" xfId="1076"/>
    <cellStyle name="Normal 12 3 2 2" xfId="3296"/>
    <cellStyle name="Normal 12 3 2 2 2" xfId="13178"/>
    <cellStyle name="Normal 12 3 2 2 2 2" xfId="44138"/>
    <cellStyle name="Normal 12 3 2 2 3" xfId="23098"/>
    <cellStyle name="Normal 12 3 2 2 4" xfId="31515"/>
    <cellStyle name="Normal 12 3 2 2 5" xfId="36981"/>
    <cellStyle name="Normal 12 3 2 3" xfId="6305"/>
    <cellStyle name="Normal 12 3 2 3 2" xfId="16187"/>
    <cellStyle name="Normal 12 3 2 3 2 2" xfId="47147"/>
    <cellStyle name="Normal 12 3 2 3 3" xfId="26107"/>
    <cellStyle name="Normal 12 3 2 3 4" xfId="32515"/>
    <cellStyle name="Normal 12 3 2 3 5" xfId="37981"/>
    <cellStyle name="Normal 12 3 2 4" xfId="8775"/>
    <cellStyle name="Normal 12 3 2 4 2" xfId="18657"/>
    <cellStyle name="Normal 12 3 2 4 2 2" xfId="49617"/>
    <cellStyle name="Normal 12 3 2 4 3" xfId="28577"/>
    <cellStyle name="Normal 12 3 2 4 4" xfId="34054"/>
    <cellStyle name="Normal 12 3 2 4 5" xfId="39519"/>
    <cellStyle name="Normal 12 3 2 5" xfId="11253"/>
    <cellStyle name="Normal 12 3 2 5 2" xfId="42213"/>
    <cellStyle name="Normal 12 3 2 6" xfId="21173"/>
    <cellStyle name="Normal 12 3 2 7" xfId="30513"/>
    <cellStyle name="Normal 12 3 2 8" xfId="35979"/>
    <cellStyle name="Normal 12 3 3" xfId="1077"/>
    <cellStyle name="Normal 12 3 3 2" xfId="3533"/>
    <cellStyle name="Normal 12 3 3 2 2" xfId="13415"/>
    <cellStyle name="Normal 12 3 3 2 2 2" xfId="44375"/>
    <cellStyle name="Normal 12 3 3 2 3" xfId="23335"/>
    <cellStyle name="Normal 12 3 3 2 4" xfId="31752"/>
    <cellStyle name="Normal 12 3 3 2 5" xfId="37218"/>
    <cellStyle name="Normal 12 3 3 3" xfId="6306"/>
    <cellStyle name="Normal 12 3 3 3 2" xfId="16188"/>
    <cellStyle name="Normal 12 3 3 3 2 2" xfId="47148"/>
    <cellStyle name="Normal 12 3 3 3 3" xfId="26108"/>
    <cellStyle name="Normal 12 3 3 3 4" xfId="32752"/>
    <cellStyle name="Normal 12 3 3 3 5" xfId="38218"/>
    <cellStyle name="Normal 12 3 3 4" xfId="8776"/>
    <cellStyle name="Normal 12 3 3 4 2" xfId="18658"/>
    <cellStyle name="Normal 12 3 3 4 2 2" xfId="49618"/>
    <cellStyle name="Normal 12 3 3 4 3" xfId="28578"/>
    <cellStyle name="Normal 12 3 3 4 4" xfId="34055"/>
    <cellStyle name="Normal 12 3 3 4 5" xfId="39520"/>
    <cellStyle name="Normal 12 3 3 5" xfId="11254"/>
    <cellStyle name="Normal 12 3 3 5 2" xfId="42214"/>
    <cellStyle name="Normal 12 3 3 6" xfId="21174"/>
    <cellStyle name="Normal 12 3 3 7" xfId="30750"/>
    <cellStyle name="Normal 12 3 3 8" xfId="36216"/>
    <cellStyle name="Normal 12 3 4" xfId="1078"/>
    <cellStyle name="Normal 12 3 4 2" xfId="3775"/>
    <cellStyle name="Normal 12 3 4 2 2" xfId="13657"/>
    <cellStyle name="Normal 12 3 4 2 2 2" xfId="44617"/>
    <cellStyle name="Normal 12 3 4 2 3" xfId="23577"/>
    <cellStyle name="Normal 12 3 4 2 4" xfId="31994"/>
    <cellStyle name="Normal 12 3 4 2 5" xfId="37460"/>
    <cellStyle name="Normal 12 3 4 3" xfId="6307"/>
    <cellStyle name="Normal 12 3 4 3 2" xfId="16189"/>
    <cellStyle name="Normal 12 3 4 3 2 2" xfId="47149"/>
    <cellStyle name="Normal 12 3 4 3 3" xfId="26109"/>
    <cellStyle name="Normal 12 3 4 3 4" xfId="32994"/>
    <cellStyle name="Normal 12 3 4 3 5" xfId="38460"/>
    <cellStyle name="Normal 12 3 4 4" xfId="8777"/>
    <cellStyle name="Normal 12 3 4 4 2" xfId="18659"/>
    <cellStyle name="Normal 12 3 4 4 2 2" xfId="49619"/>
    <cellStyle name="Normal 12 3 4 4 3" xfId="28579"/>
    <cellStyle name="Normal 12 3 4 4 4" xfId="34056"/>
    <cellStyle name="Normal 12 3 4 4 5" xfId="39521"/>
    <cellStyle name="Normal 12 3 4 5" xfId="11255"/>
    <cellStyle name="Normal 12 3 4 5 2" xfId="42215"/>
    <cellStyle name="Normal 12 3 4 6" xfId="21175"/>
    <cellStyle name="Normal 12 3 4 7" xfId="30992"/>
    <cellStyle name="Normal 12 3 4 8" xfId="36458"/>
    <cellStyle name="Normal 12 3 5" xfId="1443"/>
    <cellStyle name="Normal 12 3 5 2" xfId="4206"/>
    <cellStyle name="Normal 12 3 5 2 2" xfId="14088"/>
    <cellStyle name="Normal 12 3 5 2 2 2" xfId="45048"/>
    <cellStyle name="Normal 12 3 5 2 3" xfId="24008"/>
    <cellStyle name="Normal 12 3 5 2 4" xfId="34421"/>
    <cellStyle name="Normal 12 3 5 2 5" xfId="39886"/>
    <cellStyle name="Normal 12 3 5 3" xfId="6672"/>
    <cellStyle name="Normal 12 3 5 3 2" xfId="16554"/>
    <cellStyle name="Normal 12 3 5 3 3" xfId="26474"/>
    <cellStyle name="Normal 12 3 5 3 4" xfId="47514"/>
    <cellStyle name="Normal 12 3 5 4" xfId="9142"/>
    <cellStyle name="Normal 12 3 5 4 2" xfId="19024"/>
    <cellStyle name="Normal 12 3 5 4 3" xfId="28944"/>
    <cellStyle name="Normal 12 3 5 4 4" xfId="49984"/>
    <cellStyle name="Normal 12 3 5 5" xfId="11620"/>
    <cellStyle name="Normal 12 3 5 5 2" xfId="42580"/>
    <cellStyle name="Normal 12 3 5 6" xfId="21540"/>
    <cellStyle name="Normal 12 3 5 7" xfId="31241"/>
    <cellStyle name="Normal 12 3 5 8" xfId="36707"/>
    <cellStyle name="Normal 12 3 6" xfId="2286"/>
    <cellStyle name="Normal 12 3 6 2" xfId="20265"/>
    <cellStyle name="Normal 12 3 6 3" xfId="32241"/>
    <cellStyle name="Normal 12 3 6 4" xfId="37707"/>
    <cellStyle name="Normal 12 3 7" xfId="2511"/>
    <cellStyle name="Normal 12 3 7 2" xfId="4979"/>
    <cellStyle name="Normal 12 3 7 2 2" xfId="14861"/>
    <cellStyle name="Normal 12 3 7 2 3" xfId="24781"/>
    <cellStyle name="Normal 12 3 7 2 4" xfId="45821"/>
    <cellStyle name="Normal 12 3 7 3" xfId="7445"/>
    <cellStyle name="Normal 12 3 7 3 2" xfId="17327"/>
    <cellStyle name="Normal 12 3 7 3 3" xfId="27247"/>
    <cellStyle name="Normal 12 3 7 3 4" xfId="48287"/>
    <cellStyle name="Normal 12 3 7 4" xfId="9915"/>
    <cellStyle name="Normal 12 3 7 4 2" xfId="19797"/>
    <cellStyle name="Normal 12 3 7 4 3" xfId="29717"/>
    <cellStyle name="Normal 12 3 7 4 4" xfId="50757"/>
    <cellStyle name="Normal 12 3 7 5" xfId="12393"/>
    <cellStyle name="Normal 12 3 7 5 2" xfId="43353"/>
    <cellStyle name="Normal 12 3 7 6" xfId="22313"/>
    <cellStyle name="Normal 12 3 7 7" xfId="35195"/>
    <cellStyle name="Normal 12 3 7 8" xfId="40659"/>
    <cellStyle name="Normal 12 3 8" xfId="3022"/>
    <cellStyle name="Normal 12 3 8 2" xfId="12904"/>
    <cellStyle name="Normal 12 3 8 2 2" xfId="43864"/>
    <cellStyle name="Normal 12 3 8 3" xfId="22824"/>
    <cellStyle name="Normal 12 3 8 4" xfId="33277"/>
    <cellStyle name="Normal 12 3 8 5" xfId="38743"/>
    <cellStyle name="Normal 12 3 9" xfId="5529"/>
    <cellStyle name="Normal 12 3 9 2" xfId="15411"/>
    <cellStyle name="Normal 12 3 9 3" xfId="25331"/>
    <cellStyle name="Normal 12 3 9 4" xfId="46371"/>
    <cellStyle name="Normal 12 4" xfId="214"/>
    <cellStyle name="Normal 12 4 10" xfId="10517"/>
    <cellStyle name="Normal 12 4 10 2" xfId="41477"/>
    <cellStyle name="Normal 12 4 11" xfId="20437"/>
    <cellStyle name="Normal 12 4 12" xfId="30279"/>
    <cellStyle name="Normal 12 4 13" xfId="35745"/>
    <cellStyle name="Normal 12 4 2" xfId="1079"/>
    <cellStyle name="Normal 12 4 2 2" xfId="3336"/>
    <cellStyle name="Normal 12 4 2 2 2" xfId="13218"/>
    <cellStyle name="Normal 12 4 2 2 2 2" xfId="44178"/>
    <cellStyle name="Normal 12 4 2 2 3" xfId="23138"/>
    <cellStyle name="Normal 12 4 2 2 4" xfId="31555"/>
    <cellStyle name="Normal 12 4 2 2 5" xfId="37021"/>
    <cellStyle name="Normal 12 4 2 3" xfId="6308"/>
    <cellStyle name="Normal 12 4 2 3 2" xfId="16190"/>
    <cellStyle name="Normal 12 4 2 3 2 2" xfId="47150"/>
    <cellStyle name="Normal 12 4 2 3 3" xfId="26110"/>
    <cellStyle name="Normal 12 4 2 3 4" xfId="32555"/>
    <cellStyle name="Normal 12 4 2 3 5" xfId="38021"/>
    <cellStyle name="Normal 12 4 2 4" xfId="8778"/>
    <cellStyle name="Normal 12 4 2 4 2" xfId="18660"/>
    <cellStyle name="Normal 12 4 2 4 2 2" xfId="49620"/>
    <cellStyle name="Normal 12 4 2 4 3" xfId="28580"/>
    <cellStyle name="Normal 12 4 2 4 4" xfId="34057"/>
    <cellStyle name="Normal 12 4 2 4 5" xfId="39522"/>
    <cellStyle name="Normal 12 4 2 5" xfId="11256"/>
    <cellStyle name="Normal 12 4 2 5 2" xfId="42216"/>
    <cellStyle name="Normal 12 4 2 6" xfId="21176"/>
    <cellStyle name="Normal 12 4 2 7" xfId="30553"/>
    <cellStyle name="Normal 12 4 2 8" xfId="36019"/>
    <cellStyle name="Normal 12 4 3" xfId="1080"/>
    <cellStyle name="Normal 12 4 3 2" xfId="3573"/>
    <cellStyle name="Normal 12 4 3 2 2" xfId="13455"/>
    <cellStyle name="Normal 12 4 3 2 2 2" xfId="44415"/>
    <cellStyle name="Normal 12 4 3 2 3" xfId="23375"/>
    <cellStyle name="Normal 12 4 3 2 4" xfId="31792"/>
    <cellStyle name="Normal 12 4 3 2 5" xfId="37258"/>
    <cellStyle name="Normal 12 4 3 3" xfId="6309"/>
    <cellStyle name="Normal 12 4 3 3 2" xfId="16191"/>
    <cellStyle name="Normal 12 4 3 3 2 2" xfId="47151"/>
    <cellStyle name="Normal 12 4 3 3 3" xfId="26111"/>
    <cellStyle name="Normal 12 4 3 3 4" xfId="32792"/>
    <cellStyle name="Normal 12 4 3 3 5" xfId="38258"/>
    <cellStyle name="Normal 12 4 3 4" xfId="8779"/>
    <cellStyle name="Normal 12 4 3 4 2" xfId="18661"/>
    <cellStyle name="Normal 12 4 3 4 2 2" xfId="49621"/>
    <cellStyle name="Normal 12 4 3 4 3" xfId="28581"/>
    <cellStyle name="Normal 12 4 3 4 4" xfId="34058"/>
    <cellStyle name="Normal 12 4 3 4 5" xfId="39523"/>
    <cellStyle name="Normal 12 4 3 5" xfId="11257"/>
    <cellStyle name="Normal 12 4 3 5 2" xfId="42217"/>
    <cellStyle name="Normal 12 4 3 6" xfId="21177"/>
    <cellStyle name="Normal 12 4 3 7" xfId="30790"/>
    <cellStyle name="Normal 12 4 3 8" xfId="36256"/>
    <cellStyle name="Normal 12 4 4" xfId="1081"/>
    <cellStyle name="Normal 12 4 4 2" xfId="3815"/>
    <cellStyle name="Normal 12 4 4 2 2" xfId="13697"/>
    <cellStyle name="Normal 12 4 4 2 2 2" xfId="44657"/>
    <cellStyle name="Normal 12 4 4 2 3" xfId="23617"/>
    <cellStyle name="Normal 12 4 4 2 4" xfId="32034"/>
    <cellStyle name="Normal 12 4 4 2 5" xfId="37500"/>
    <cellStyle name="Normal 12 4 4 3" xfId="6310"/>
    <cellStyle name="Normal 12 4 4 3 2" xfId="16192"/>
    <cellStyle name="Normal 12 4 4 3 2 2" xfId="47152"/>
    <cellStyle name="Normal 12 4 4 3 3" xfId="26112"/>
    <cellStyle name="Normal 12 4 4 3 4" xfId="33034"/>
    <cellStyle name="Normal 12 4 4 3 5" xfId="38500"/>
    <cellStyle name="Normal 12 4 4 4" xfId="8780"/>
    <cellStyle name="Normal 12 4 4 4 2" xfId="18662"/>
    <cellStyle name="Normal 12 4 4 4 2 2" xfId="49622"/>
    <cellStyle name="Normal 12 4 4 4 3" xfId="28582"/>
    <cellStyle name="Normal 12 4 4 4 4" xfId="34059"/>
    <cellStyle name="Normal 12 4 4 4 5" xfId="39524"/>
    <cellStyle name="Normal 12 4 4 5" xfId="11258"/>
    <cellStyle name="Normal 12 4 4 5 2" xfId="42218"/>
    <cellStyle name="Normal 12 4 4 6" xfId="21178"/>
    <cellStyle name="Normal 12 4 4 7" xfId="31032"/>
    <cellStyle name="Normal 12 4 4 8" xfId="36498"/>
    <cellStyle name="Normal 12 4 5" xfId="1483"/>
    <cellStyle name="Normal 12 4 5 2" xfId="4246"/>
    <cellStyle name="Normal 12 4 5 2 2" xfId="14128"/>
    <cellStyle name="Normal 12 4 5 2 2 2" xfId="45088"/>
    <cellStyle name="Normal 12 4 5 2 3" xfId="24048"/>
    <cellStyle name="Normal 12 4 5 2 4" xfId="34461"/>
    <cellStyle name="Normal 12 4 5 2 5" xfId="39926"/>
    <cellStyle name="Normal 12 4 5 3" xfId="6712"/>
    <cellStyle name="Normal 12 4 5 3 2" xfId="16594"/>
    <cellStyle name="Normal 12 4 5 3 3" xfId="26514"/>
    <cellStyle name="Normal 12 4 5 3 4" xfId="47554"/>
    <cellStyle name="Normal 12 4 5 4" xfId="9182"/>
    <cellStyle name="Normal 12 4 5 4 2" xfId="19064"/>
    <cellStyle name="Normal 12 4 5 4 3" xfId="28984"/>
    <cellStyle name="Normal 12 4 5 4 4" xfId="50024"/>
    <cellStyle name="Normal 12 4 5 5" xfId="11660"/>
    <cellStyle name="Normal 12 4 5 5 2" xfId="42620"/>
    <cellStyle name="Normal 12 4 5 6" xfId="21580"/>
    <cellStyle name="Normal 12 4 5 7" xfId="31281"/>
    <cellStyle name="Normal 12 4 5 8" xfId="36747"/>
    <cellStyle name="Normal 12 4 6" xfId="2551"/>
    <cellStyle name="Normal 12 4 6 2" xfId="5019"/>
    <cellStyle name="Normal 12 4 6 2 2" xfId="14901"/>
    <cellStyle name="Normal 12 4 6 2 2 2" xfId="45861"/>
    <cellStyle name="Normal 12 4 6 2 3" xfId="24821"/>
    <cellStyle name="Normal 12 4 6 2 4" xfId="35235"/>
    <cellStyle name="Normal 12 4 6 2 5" xfId="40699"/>
    <cellStyle name="Normal 12 4 6 3" xfId="7485"/>
    <cellStyle name="Normal 12 4 6 3 2" xfId="17367"/>
    <cellStyle name="Normal 12 4 6 3 3" xfId="27287"/>
    <cellStyle name="Normal 12 4 6 3 4" xfId="48327"/>
    <cellStyle name="Normal 12 4 6 4" xfId="9955"/>
    <cellStyle name="Normal 12 4 6 4 2" xfId="19837"/>
    <cellStyle name="Normal 12 4 6 4 3" xfId="29757"/>
    <cellStyle name="Normal 12 4 6 4 4" xfId="50797"/>
    <cellStyle name="Normal 12 4 6 5" xfId="12433"/>
    <cellStyle name="Normal 12 4 6 5 2" xfId="43393"/>
    <cellStyle name="Normal 12 4 6 6" xfId="22353"/>
    <cellStyle name="Normal 12 4 6 7" xfId="32281"/>
    <cellStyle name="Normal 12 4 6 8" xfId="37747"/>
    <cellStyle name="Normal 12 4 7" xfId="3062"/>
    <cellStyle name="Normal 12 4 7 2" xfId="12944"/>
    <cellStyle name="Normal 12 4 7 2 2" xfId="43904"/>
    <cellStyle name="Normal 12 4 7 3" xfId="22864"/>
    <cellStyle name="Normal 12 4 7 4" xfId="33317"/>
    <cellStyle name="Normal 12 4 7 5" xfId="38783"/>
    <cellStyle name="Normal 12 4 8" xfId="5569"/>
    <cellStyle name="Normal 12 4 8 2" xfId="15451"/>
    <cellStyle name="Normal 12 4 8 3" xfId="25371"/>
    <cellStyle name="Normal 12 4 8 4" xfId="46411"/>
    <cellStyle name="Normal 12 4 9" xfId="8039"/>
    <cellStyle name="Normal 12 4 9 2" xfId="17921"/>
    <cellStyle name="Normal 12 4 9 3" xfId="27841"/>
    <cellStyle name="Normal 12 4 9 4" xfId="48881"/>
    <cellStyle name="Normal 12 5" xfId="251"/>
    <cellStyle name="Normal 12 5 10" xfId="10554"/>
    <cellStyle name="Normal 12 5 10 2" xfId="41514"/>
    <cellStyle name="Normal 12 5 11" xfId="20474"/>
    <cellStyle name="Normal 12 5 12" xfId="30316"/>
    <cellStyle name="Normal 12 5 13" xfId="35782"/>
    <cellStyle name="Normal 12 5 2" xfId="1082"/>
    <cellStyle name="Normal 12 5 2 2" xfId="3373"/>
    <cellStyle name="Normal 12 5 2 2 2" xfId="13255"/>
    <cellStyle name="Normal 12 5 2 2 2 2" xfId="44215"/>
    <cellStyle name="Normal 12 5 2 2 3" xfId="23175"/>
    <cellStyle name="Normal 12 5 2 2 4" xfId="31592"/>
    <cellStyle name="Normal 12 5 2 2 5" xfId="37058"/>
    <cellStyle name="Normal 12 5 2 3" xfId="6311"/>
    <cellStyle name="Normal 12 5 2 3 2" xfId="16193"/>
    <cellStyle name="Normal 12 5 2 3 2 2" xfId="47153"/>
    <cellStyle name="Normal 12 5 2 3 3" xfId="26113"/>
    <cellStyle name="Normal 12 5 2 3 4" xfId="32592"/>
    <cellStyle name="Normal 12 5 2 3 5" xfId="38058"/>
    <cellStyle name="Normal 12 5 2 4" xfId="8781"/>
    <cellStyle name="Normal 12 5 2 4 2" xfId="18663"/>
    <cellStyle name="Normal 12 5 2 4 2 2" xfId="49623"/>
    <cellStyle name="Normal 12 5 2 4 3" xfId="28583"/>
    <cellStyle name="Normal 12 5 2 4 4" xfId="34060"/>
    <cellStyle name="Normal 12 5 2 4 5" xfId="39525"/>
    <cellStyle name="Normal 12 5 2 5" xfId="11259"/>
    <cellStyle name="Normal 12 5 2 5 2" xfId="42219"/>
    <cellStyle name="Normal 12 5 2 6" xfId="21179"/>
    <cellStyle name="Normal 12 5 2 7" xfId="30590"/>
    <cellStyle name="Normal 12 5 2 8" xfId="36056"/>
    <cellStyle name="Normal 12 5 3" xfId="1083"/>
    <cellStyle name="Normal 12 5 3 2" xfId="3610"/>
    <cellStyle name="Normal 12 5 3 2 2" xfId="13492"/>
    <cellStyle name="Normal 12 5 3 2 2 2" xfId="44452"/>
    <cellStyle name="Normal 12 5 3 2 3" xfId="23412"/>
    <cellStyle name="Normal 12 5 3 2 4" xfId="31829"/>
    <cellStyle name="Normal 12 5 3 2 5" xfId="37295"/>
    <cellStyle name="Normal 12 5 3 3" xfId="6312"/>
    <cellStyle name="Normal 12 5 3 3 2" xfId="16194"/>
    <cellStyle name="Normal 12 5 3 3 2 2" xfId="47154"/>
    <cellStyle name="Normal 12 5 3 3 3" xfId="26114"/>
    <cellStyle name="Normal 12 5 3 3 4" xfId="32829"/>
    <cellStyle name="Normal 12 5 3 3 5" xfId="38295"/>
    <cellStyle name="Normal 12 5 3 4" xfId="8782"/>
    <cellStyle name="Normal 12 5 3 4 2" xfId="18664"/>
    <cellStyle name="Normal 12 5 3 4 2 2" xfId="49624"/>
    <cellStyle name="Normal 12 5 3 4 3" xfId="28584"/>
    <cellStyle name="Normal 12 5 3 4 4" xfId="34061"/>
    <cellStyle name="Normal 12 5 3 4 5" xfId="39526"/>
    <cellStyle name="Normal 12 5 3 5" xfId="11260"/>
    <cellStyle name="Normal 12 5 3 5 2" xfId="42220"/>
    <cellStyle name="Normal 12 5 3 6" xfId="21180"/>
    <cellStyle name="Normal 12 5 3 7" xfId="30827"/>
    <cellStyle name="Normal 12 5 3 8" xfId="36293"/>
    <cellStyle name="Normal 12 5 4" xfId="1084"/>
    <cellStyle name="Normal 12 5 4 2" xfId="3852"/>
    <cellStyle name="Normal 12 5 4 2 2" xfId="13734"/>
    <cellStyle name="Normal 12 5 4 2 2 2" xfId="44694"/>
    <cellStyle name="Normal 12 5 4 2 3" xfId="23654"/>
    <cellStyle name="Normal 12 5 4 2 4" xfId="32071"/>
    <cellStyle name="Normal 12 5 4 2 5" xfId="37537"/>
    <cellStyle name="Normal 12 5 4 3" xfId="6313"/>
    <cellStyle name="Normal 12 5 4 3 2" xfId="16195"/>
    <cellStyle name="Normal 12 5 4 3 2 2" xfId="47155"/>
    <cellStyle name="Normal 12 5 4 3 3" xfId="26115"/>
    <cellStyle name="Normal 12 5 4 3 4" xfId="33071"/>
    <cellStyle name="Normal 12 5 4 3 5" xfId="38537"/>
    <cellStyle name="Normal 12 5 4 4" xfId="8783"/>
    <cellStyle name="Normal 12 5 4 4 2" xfId="18665"/>
    <cellStyle name="Normal 12 5 4 4 2 2" xfId="49625"/>
    <cellStyle name="Normal 12 5 4 4 3" xfId="28585"/>
    <cellStyle name="Normal 12 5 4 4 4" xfId="34062"/>
    <cellStyle name="Normal 12 5 4 4 5" xfId="39527"/>
    <cellStyle name="Normal 12 5 4 5" xfId="11261"/>
    <cellStyle name="Normal 12 5 4 5 2" xfId="42221"/>
    <cellStyle name="Normal 12 5 4 6" xfId="21181"/>
    <cellStyle name="Normal 12 5 4 7" xfId="31069"/>
    <cellStyle name="Normal 12 5 4 8" xfId="36535"/>
    <cellStyle name="Normal 12 5 5" xfId="1520"/>
    <cellStyle name="Normal 12 5 5 2" xfId="4283"/>
    <cellStyle name="Normal 12 5 5 2 2" xfId="14165"/>
    <cellStyle name="Normal 12 5 5 2 2 2" xfId="45125"/>
    <cellStyle name="Normal 12 5 5 2 3" xfId="24085"/>
    <cellStyle name="Normal 12 5 5 2 4" xfId="34498"/>
    <cellStyle name="Normal 12 5 5 2 5" xfId="39963"/>
    <cellStyle name="Normal 12 5 5 3" xfId="6749"/>
    <cellStyle name="Normal 12 5 5 3 2" xfId="16631"/>
    <cellStyle name="Normal 12 5 5 3 3" xfId="26551"/>
    <cellStyle name="Normal 12 5 5 3 4" xfId="47591"/>
    <cellStyle name="Normal 12 5 5 4" xfId="9219"/>
    <cellStyle name="Normal 12 5 5 4 2" xfId="19101"/>
    <cellStyle name="Normal 12 5 5 4 3" xfId="29021"/>
    <cellStyle name="Normal 12 5 5 4 4" xfId="50061"/>
    <cellStyle name="Normal 12 5 5 5" xfId="11697"/>
    <cellStyle name="Normal 12 5 5 5 2" xfId="42657"/>
    <cellStyle name="Normal 12 5 5 6" xfId="21617"/>
    <cellStyle name="Normal 12 5 5 7" xfId="31318"/>
    <cellStyle name="Normal 12 5 5 8" xfId="36784"/>
    <cellStyle name="Normal 12 5 6" xfId="2588"/>
    <cellStyle name="Normal 12 5 6 2" xfId="5056"/>
    <cellStyle name="Normal 12 5 6 2 2" xfId="14938"/>
    <cellStyle name="Normal 12 5 6 2 2 2" xfId="45898"/>
    <cellStyle name="Normal 12 5 6 2 3" xfId="24858"/>
    <cellStyle name="Normal 12 5 6 2 4" xfId="35272"/>
    <cellStyle name="Normal 12 5 6 2 5" xfId="40736"/>
    <cellStyle name="Normal 12 5 6 3" xfId="7522"/>
    <cellStyle name="Normal 12 5 6 3 2" xfId="17404"/>
    <cellStyle name="Normal 12 5 6 3 3" xfId="27324"/>
    <cellStyle name="Normal 12 5 6 3 4" xfId="48364"/>
    <cellStyle name="Normal 12 5 6 4" xfId="9992"/>
    <cellStyle name="Normal 12 5 6 4 2" xfId="19874"/>
    <cellStyle name="Normal 12 5 6 4 3" xfId="29794"/>
    <cellStyle name="Normal 12 5 6 4 4" xfId="50834"/>
    <cellStyle name="Normal 12 5 6 5" xfId="12470"/>
    <cellStyle name="Normal 12 5 6 5 2" xfId="43430"/>
    <cellStyle name="Normal 12 5 6 6" xfId="22390"/>
    <cellStyle name="Normal 12 5 6 7" xfId="32318"/>
    <cellStyle name="Normal 12 5 6 8" xfId="37784"/>
    <cellStyle name="Normal 12 5 7" xfId="3099"/>
    <cellStyle name="Normal 12 5 7 2" xfId="12981"/>
    <cellStyle name="Normal 12 5 7 2 2" xfId="43941"/>
    <cellStyle name="Normal 12 5 7 3" xfId="22901"/>
    <cellStyle name="Normal 12 5 7 4" xfId="33354"/>
    <cellStyle name="Normal 12 5 7 5" xfId="38820"/>
    <cellStyle name="Normal 12 5 8" xfId="5606"/>
    <cellStyle name="Normal 12 5 8 2" xfId="15488"/>
    <cellStyle name="Normal 12 5 8 3" xfId="25408"/>
    <cellStyle name="Normal 12 5 8 4" xfId="46448"/>
    <cellStyle name="Normal 12 5 9" xfId="8076"/>
    <cellStyle name="Normal 12 5 9 2" xfId="17958"/>
    <cellStyle name="Normal 12 5 9 3" xfId="27878"/>
    <cellStyle name="Normal 12 5 9 4" xfId="48918"/>
    <cellStyle name="Normal 12 6" xfId="288"/>
    <cellStyle name="Normal 12 6 10" xfId="10591"/>
    <cellStyle name="Normal 12 6 10 2" xfId="41551"/>
    <cellStyle name="Normal 12 6 11" xfId="20511"/>
    <cellStyle name="Normal 12 6 12" xfId="30353"/>
    <cellStyle name="Normal 12 6 13" xfId="35819"/>
    <cellStyle name="Normal 12 6 2" xfId="1085"/>
    <cellStyle name="Normal 12 6 2 2" xfId="3410"/>
    <cellStyle name="Normal 12 6 2 2 2" xfId="13292"/>
    <cellStyle name="Normal 12 6 2 2 2 2" xfId="44252"/>
    <cellStyle name="Normal 12 6 2 2 3" xfId="23212"/>
    <cellStyle name="Normal 12 6 2 2 4" xfId="31629"/>
    <cellStyle name="Normal 12 6 2 2 5" xfId="37095"/>
    <cellStyle name="Normal 12 6 2 3" xfId="6314"/>
    <cellStyle name="Normal 12 6 2 3 2" xfId="16196"/>
    <cellStyle name="Normal 12 6 2 3 2 2" xfId="47156"/>
    <cellStyle name="Normal 12 6 2 3 3" xfId="26116"/>
    <cellStyle name="Normal 12 6 2 3 4" xfId="32629"/>
    <cellStyle name="Normal 12 6 2 3 5" xfId="38095"/>
    <cellStyle name="Normal 12 6 2 4" xfId="8784"/>
    <cellStyle name="Normal 12 6 2 4 2" xfId="18666"/>
    <cellStyle name="Normal 12 6 2 4 2 2" xfId="49626"/>
    <cellStyle name="Normal 12 6 2 4 3" xfId="28586"/>
    <cellStyle name="Normal 12 6 2 4 4" xfId="34063"/>
    <cellStyle name="Normal 12 6 2 4 5" xfId="39528"/>
    <cellStyle name="Normal 12 6 2 5" xfId="11262"/>
    <cellStyle name="Normal 12 6 2 5 2" xfId="42222"/>
    <cellStyle name="Normal 12 6 2 6" xfId="21182"/>
    <cellStyle name="Normal 12 6 2 7" xfId="30627"/>
    <cellStyle name="Normal 12 6 2 8" xfId="36093"/>
    <cellStyle name="Normal 12 6 3" xfId="1086"/>
    <cellStyle name="Normal 12 6 3 2" xfId="3647"/>
    <cellStyle name="Normal 12 6 3 2 2" xfId="13529"/>
    <cellStyle name="Normal 12 6 3 2 2 2" xfId="44489"/>
    <cellStyle name="Normal 12 6 3 2 3" xfId="23449"/>
    <cellStyle name="Normal 12 6 3 2 4" xfId="31866"/>
    <cellStyle name="Normal 12 6 3 2 5" xfId="37332"/>
    <cellStyle name="Normal 12 6 3 3" xfId="6315"/>
    <cellStyle name="Normal 12 6 3 3 2" xfId="16197"/>
    <cellStyle name="Normal 12 6 3 3 2 2" xfId="47157"/>
    <cellStyle name="Normal 12 6 3 3 3" xfId="26117"/>
    <cellStyle name="Normal 12 6 3 3 4" xfId="32866"/>
    <cellStyle name="Normal 12 6 3 3 5" xfId="38332"/>
    <cellStyle name="Normal 12 6 3 4" xfId="8785"/>
    <cellStyle name="Normal 12 6 3 4 2" xfId="18667"/>
    <cellStyle name="Normal 12 6 3 4 2 2" xfId="49627"/>
    <cellStyle name="Normal 12 6 3 4 3" xfId="28587"/>
    <cellStyle name="Normal 12 6 3 4 4" xfId="34064"/>
    <cellStyle name="Normal 12 6 3 4 5" xfId="39529"/>
    <cellStyle name="Normal 12 6 3 5" xfId="11263"/>
    <cellStyle name="Normal 12 6 3 5 2" xfId="42223"/>
    <cellStyle name="Normal 12 6 3 6" xfId="21183"/>
    <cellStyle name="Normal 12 6 3 7" xfId="30864"/>
    <cellStyle name="Normal 12 6 3 8" xfId="36330"/>
    <cellStyle name="Normal 12 6 4" xfId="1087"/>
    <cellStyle name="Normal 12 6 4 2" xfId="3889"/>
    <cellStyle name="Normal 12 6 4 2 2" xfId="13771"/>
    <cellStyle name="Normal 12 6 4 2 2 2" xfId="44731"/>
    <cellStyle name="Normal 12 6 4 2 3" xfId="23691"/>
    <cellStyle name="Normal 12 6 4 2 4" xfId="32108"/>
    <cellStyle name="Normal 12 6 4 2 5" xfId="37574"/>
    <cellStyle name="Normal 12 6 4 3" xfId="6316"/>
    <cellStyle name="Normal 12 6 4 3 2" xfId="16198"/>
    <cellStyle name="Normal 12 6 4 3 2 2" xfId="47158"/>
    <cellStyle name="Normal 12 6 4 3 3" xfId="26118"/>
    <cellStyle name="Normal 12 6 4 3 4" xfId="33108"/>
    <cellStyle name="Normal 12 6 4 3 5" xfId="38574"/>
    <cellStyle name="Normal 12 6 4 4" xfId="8786"/>
    <cellStyle name="Normal 12 6 4 4 2" xfId="18668"/>
    <cellStyle name="Normal 12 6 4 4 2 2" xfId="49628"/>
    <cellStyle name="Normal 12 6 4 4 3" xfId="28588"/>
    <cellStyle name="Normal 12 6 4 4 4" xfId="34065"/>
    <cellStyle name="Normal 12 6 4 4 5" xfId="39530"/>
    <cellStyle name="Normal 12 6 4 5" xfId="11264"/>
    <cellStyle name="Normal 12 6 4 5 2" xfId="42224"/>
    <cellStyle name="Normal 12 6 4 6" xfId="21184"/>
    <cellStyle name="Normal 12 6 4 7" xfId="31106"/>
    <cellStyle name="Normal 12 6 4 8" xfId="36572"/>
    <cellStyle name="Normal 12 6 5" xfId="1557"/>
    <cellStyle name="Normal 12 6 5 2" xfId="4320"/>
    <cellStyle name="Normal 12 6 5 2 2" xfId="14202"/>
    <cellStyle name="Normal 12 6 5 2 2 2" xfId="45162"/>
    <cellStyle name="Normal 12 6 5 2 3" xfId="24122"/>
    <cellStyle name="Normal 12 6 5 2 4" xfId="34535"/>
    <cellStyle name="Normal 12 6 5 2 5" xfId="40000"/>
    <cellStyle name="Normal 12 6 5 3" xfId="6786"/>
    <cellStyle name="Normal 12 6 5 3 2" xfId="16668"/>
    <cellStyle name="Normal 12 6 5 3 3" xfId="26588"/>
    <cellStyle name="Normal 12 6 5 3 4" xfId="47628"/>
    <cellStyle name="Normal 12 6 5 4" xfId="9256"/>
    <cellStyle name="Normal 12 6 5 4 2" xfId="19138"/>
    <cellStyle name="Normal 12 6 5 4 3" xfId="29058"/>
    <cellStyle name="Normal 12 6 5 4 4" xfId="50098"/>
    <cellStyle name="Normal 12 6 5 5" xfId="11734"/>
    <cellStyle name="Normal 12 6 5 5 2" xfId="42694"/>
    <cellStyle name="Normal 12 6 5 6" xfId="21654"/>
    <cellStyle name="Normal 12 6 5 7" xfId="31355"/>
    <cellStyle name="Normal 12 6 5 8" xfId="36821"/>
    <cellStyle name="Normal 12 6 6" xfId="2625"/>
    <cellStyle name="Normal 12 6 6 2" xfId="5093"/>
    <cellStyle name="Normal 12 6 6 2 2" xfId="14975"/>
    <cellStyle name="Normal 12 6 6 2 2 2" xfId="45935"/>
    <cellStyle name="Normal 12 6 6 2 3" xfId="24895"/>
    <cellStyle name="Normal 12 6 6 2 4" xfId="35309"/>
    <cellStyle name="Normal 12 6 6 2 5" xfId="40773"/>
    <cellStyle name="Normal 12 6 6 3" xfId="7559"/>
    <cellStyle name="Normal 12 6 6 3 2" xfId="17441"/>
    <cellStyle name="Normal 12 6 6 3 3" xfId="27361"/>
    <cellStyle name="Normal 12 6 6 3 4" xfId="48401"/>
    <cellStyle name="Normal 12 6 6 4" xfId="10029"/>
    <cellStyle name="Normal 12 6 6 4 2" xfId="19911"/>
    <cellStyle name="Normal 12 6 6 4 3" xfId="29831"/>
    <cellStyle name="Normal 12 6 6 4 4" xfId="50871"/>
    <cellStyle name="Normal 12 6 6 5" xfId="12507"/>
    <cellStyle name="Normal 12 6 6 5 2" xfId="43467"/>
    <cellStyle name="Normal 12 6 6 6" xfId="22427"/>
    <cellStyle name="Normal 12 6 6 7" xfId="32355"/>
    <cellStyle name="Normal 12 6 6 8" xfId="37821"/>
    <cellStyle name="Normal 12 6 7" xfId="3136"/>
    <cellStyle name="Normal 12 6 7 2" xfId="13018"/>
    <cellStyle name="Normal 12 6 7 2 2" xfId="43978"/>
    <cellStyle name="Normal 12 6 7 3" xfId="22938"/>
    <cellStyle name="Normal 12 6 7 4" xfId="33391"/>
    <cellStyle name="Normal 12 6 7 5" xfId="38857"/>
    <cellStyle name="Normal 12 6 8" xfId="5643"/>
    <cellStyle name="Normal 12 6 8 2" xfId="15525"/>
    <cellStyle name="Normal 12 6 8 3" xfId="25445"/>
    <cellStyle name="Normal 12 6 8 4" xfId="46485"/>
    <cellStyle name="Normal 12 6 9" xfId="8113"/>
    <cellStyle name="Normal 12 6 9 2" xfId="17995"/>
    <cellStyle name="Normal 12 6 9 3" xfId="27915"/>
    <cellStyle name="Normal 12 6 9 4" xfId="48955"/>
    <cellStyle name="Normal 12 7" xfId="328"/>
    <cellStyle name="Normal 12 7 10" xfId="10631"/>
    <cellStyle name="Normal 12 7 10 2" xfId="41591"/>
    <cellStyle name="Normal 12 7 11" xfId="20551"/>
    <cellStyle name="Normal 12 7 12" xfId="30393"/>
    <cellStyle name="Normal 12 7 13" xfId="35859"/>
    <cellStyle name="Normal 12 7 2" xfId="1088"/>
    <cellStyle name="Normal 12 7 2 2" xfId="3450"/>
    <cellStyle name="Normal 12 7 2 2 2" xfId="13332"/>
    <cellStyle name="Normal 12 7 2 2 2 2" xfId="44292"/>
    <cellStyle name="Normal 12 7 2 2 3" xfId="23252"/>
    <cellStyle name="Normal 12 7 2 2 4" xfId="31669"/>
    <cellStyle name="Normal 12 7 2 2 5" xfId="37135"/>
    <cellStyle name="Normal 12 7 2 3" xfId="6317"/>
    <cellStyle name="Normal 12 7 2 3 2" xfId="16199"/>
    <cellStyle name="Normal 12 7 2 3 2 2" xfId="47159"/>
    <cellStyle name="Normal 12 7 2 3 3" xfId="26119"/>
    <cellStyle name="Normal 12 7 2 3 4" xfId="32669"/>
    <cellStyle name="Normal 12 7 2 3 5" xfId="38135"/>
    <cellStyle name="Normal 12 7 2 4" xfId="8787"/>
    <cellStyle name="Normal 12 7 2 4 2" xfId="18669"/>
    <cellStyle name="Normal 12 7 2 4 2 2" xfId="49629"/>
    <cellStyle name="Normal 12 7 2 4 3" xfId="28589"/>
    <cellStyle name="Normal 12 7 2 4 4" xfId="34066"/>
    <cellStyle name="Normal 12 7 2 4 5" xfId="39531"/>
    <cellStyle name="Normal 12 7 2 5" xfId="11265"/>
    <cellStyle name="Normal 12 7 2 5 2" xfId="42225"/>
    <cellStyle name="Normal 12 7 2 6" xfId="21185"/>
    <cellStyle name="Normal 12 7 2 7" xfId="30667"/>
    <cellStyle name="Normal 12 7 2 8" xfId="36133"/>
    <cellStyle name="Normal 12 7 3" xfId="1089"/>
    <cellStyle name="Normal 12 7 3 2" xfId="3687"/>
    <cellStyle name="Normal 12 7 3 2 2" xfId="13569"/>
    <cellStyle name="Normal 12 7 3 2 2 2" xfId="44529"/>
    <cellStyle name="Normal 12 7 3 2 3" xfId="23489"/>
    <cellStyle name="Normal 12 7 3 2 4" xfId="31906"/>
    <cellStyle name="Normal 12 7 3 2 5" xfId="37372"/>
    <cellStyle name="Normal 12 7 3 3" xfId="6318"/>
    <cellStyle name="Normal 12 7 3 3 2" xfId="16200"/>
    <cellStyle name="Normal 12 7 3 3 2 2" xfId="47160"/>
    <cellStyle name="Normal 12 7 3 3 3" xfId="26120"/>
    <cellStyle name="Normal 12 7 3 3 4" xfId="32906"/>
    <cellStyle name="Normal 12 7 3 3 5" xfId="38372"/>
    <cellStyle name="Normal 12 7 3 4" xfId="8788"/>
    <cellStyle name="Normal 12 7 3 4 2" xfId="18670"/>
    <cellStyle name="Normal 12 7 3 4 2 2" xfId="49630"/>
    <cellStyle name="Normal 12 7 3 4 3" xfId="28590"/>
    <cellStyle name="Normal 12 7 3 4 4" xfId="34067"/>
    <cellStyle name="Normal 12 7 3 4 5" xfId="39532"/>
    <cellStyle name="Normal 12 7 3 5" xfId="11266"/>
    <cellStyle name="Normal 12 7 3 5 2" xfId="42226"/>
    <cellStyle name="Normal 12 7 3 6" xfId="21186"/>
    <cellStyle name="Normal 12 7 3 7" xfId="30904"/>
    <cellStyle name="Normal 12 7 3 8" xfId="36370"/>
    <cellStyle name="Normal 12 7 4" xfId="1090"/>
    <cellStyle name="Normal 12 7 4 2" xfId="3929"/>
    <cellStyle name="Normal 12 7 4 2 2" xfId="13811"/>
    <cellStyle name="Normal 12 7 4 2 2 2" xfId="44771"/>
    <cellStyle name="Normal 12 7 4 2 3" xfId="23731"/>
    <cellStyle name="Normal 12 7 4 2 4" xfId="32148"/>
    <cellStyle name="Normal 12 7 4 2 5" xfId="37614"/>
    <cellStyle name="Normal 12 7 4 3" xfId="6319"/>
    <cellStyle name="Normal 12 7 4 3 2" xfId="16201"/>
    <cellStyle name="Normal 12 7 4 3 2 2" xfId="47161"/>
    <cellStyle name="Normal 12 7 4 3 3" xfId="26121"/>
    <cellStyle name="Normal 12 7 4 3 4" xfId="33148"/>
    <cellStyle name="Normal 12 7 4 3 5" xfId="38614"/>
    <cellStyle name="Normal 12 7 4 4" xfId="8789"/>
    <cellStyle name="Normal 12 7 4 4 2" xfId="18671"/>
    <cellStyle name="Normal 12 7 4 4 2 2" xfId="49631"/>
    <cellStyle name="Normal 12 7 4 4 3" xfId="28591"/>
    <cellStyle name="Normal 12 7 4 4 4" xfId="34068"/>
    <cellStyle name="Normal 12 7 4 4 5" xfId="39533"/>
    <cellStyle name="Normal 12 7 4 5" xfId="11267"/>
    <cellStyle name="Normal 12 7 4 5 2" xfId="42227"/>
    <cellStyle name="Normal 12 7 4 6" xfId="21187"/>
    <cellStyle name="Normal 12 7 4 7" xfId="31146"/>
    <cellStyle name="Normal 12 7 4 8" xfId="36612"/>
    <cellStyle name="Normal 12 7 5" xfId="1597"/>
    <cellStyle name="Normal 12 7 5 2" xfId="4360"/>
    <cellStyle name="Normal 12 7 5 2 2" xfId="14242"/>
    <cellStyle name="Normal 12 7 5 2 2 2" xfId="45202"/>
    <cellStyle name="Normal 12 7 5 2 3" xfId="24162"/>
    <cellStyle name="Normal 12 7 5 2 4" xfId="34575"/>
    <cellStyle name="Normal 12 7 5 2 5" xfId="40040"/>
    <cellStyle name="Normal 12 7 5 3" xfId="6826"/>
    <cellStyle name="Normal 12 7 5 3 2" xfId="16708"/>
    <cellStyle name="Normal 12 7 5 3 3" xfId="26628"/>
    <cellStyle name="Normal 12 7 5 3 4" xfId="47668"/>
    <cellStyle name="Normal 12 7 5 4" xfId="9296"/>
    <cellStyle name="Normal 12 7 5 4 2" xfId="19178"/>
    <cellStyle name="Normal 12 7 5 4 3" xfId="29098"/>
    <cellStyle name="Normal 12 7 5 4 4" xfId="50138"/>
    <cellStyle name="Normal 12 7 5 5" xfId="11774"/>
    <cellStyle name="Normal 12 7 5 5 2" xfId="42734"/>
    <cellStyle name="Normal 12 7 5 6" xfId="21694"/>
    <cellStyle name="Normal 12 7 5 7" xfId="31395"/>
    <cellStyle name="Normal 12 7 5 8" xfId="36861"/>
    <cellStyle name="Normal 12 7 6" xfId="2665"/>
    <cellStyle name="Normal 12 7 6 2" xfId="5133"/>
    <cellStyle name="Normal 12 7 6 2 2" xfId="15015"/>
    <cellStyle name="Normal 12 7 6 2 2 2" xfId="45975"/>
    <cellStyle name="Normal 12 7 6 2 3" xfId="24935"/>
    <cellStyle name="Normal 12 7 6 2 4" xfId="35349"/>
    <cellStyle name="Normal 12 7 6 2 5" xfId="40813"/>
    <cellStyle name="Normal 12 7 6 3" xfId="7599"/>
    <cellStyle name="Normal 12 7 6 3 2" xfId="17481"/>
    <cellStyle name="Normal 12 7 6 3 3" xfId="27401"/>
    <cellStyle name="Normal 12 7 6 3 4" xfId="48441"/>
    <cellStyle name="Normal 12 7 6 4" xfId="10069"/>
    <cellStyle name="Normal 12 7 6 4 2" xfId="19951"/>
    <cellStyle name="Normal 12 7 6 4 3" xfId="29871"/>
    <cellStyle name="Normal 12 7 6 4 4" xfId="50911"/>
    <cellStyle name="Normal 12 7 6 5" xfId="12547"/>
    <cellStyle name="Normal 12 7 6 5 2" xfId="43507"/>
    <cellStyle name="Normal 12 7 6 6" xfId="22467"/>
    <cellStyle name="Normal 12 7 6 7" xfId="32395"/>
    <cellStyle name="Normal 12 7 6 8" xfId="37861"/>
    <cellStyle name="Normal 12 7 7" xfId="3176"/>
    <cellStyle name="Normal 12 7 7 2" xfId="13058"/>
    <cellStyle name="Normal 12 7 7 2 2" xfId="44018"/>
    <cellStyle name="Normal 12 7 7 3" xfId="22978"/>
    <cellStyle name="Normal 12 7 7 4" xfId="33431"/>
    <cellStyle name="Normal 12 7 7 5" xfId="38897"/>
    <cellStyle name="Normal 12 7 8" xfId="5683"/>
    <cellStyle name="Normal 12 7 8 2" xfId="15565"/>
    <cellStyle name="Normal 12 7 8 3" xfId="25485"/>
    <cellStyle name="Normal 12 7 8 4" xfId="46525"/>
    <cellStyle name="Normal 12 7 9" xfId="8153"/>
    <cellStyle name="Normal 12 7 9 2" xfId="18035"/>
    <cellStyle name="Normal 12 7 9 3" xfId="27955"/>
    <cellStyle name="Normal 12 7 9 4" xfId="48995"/>
    <cellStyle name="Normal 12 8" xfId="113"/>
    <cellStyle name="Normal 12 8 10" xfId="35896"/>
    <cellStyle name="Normal 12 8 2" xfId="1397"/>
    <cellStyle name="Normal 12 8 2 2" xfId="4160"/>
    <cellStyle name="Normal 12 8 2 2 2" xfId="14042"/>
    <cellStyle name="Normal 12 8 2 2 2 2" xfId="45002"/>
    <cellStyle name="Normal 12 8 2 2 3" xfId="23962"/>
    <cellStyle name="Normal 12 8 2 2 4" xfId="34375"/>
    <cellStyle name="Normal 12 8 2 2 5" xfId="39840"/>
    <cellStyle name="Normal 12 8 2 3" xfId="6626"/>
    <cellStyle name="Normal 12 8 2 3 2" xfId="16508"/>
    <cellStyle name="Normal 12 8 2 3 3" xfId="26428"/>
    <cellStyle name="Normal 12 8 2 3 4" xfId="47468"/>
    <cellStyle name="Normal 12 8 2 4" xfId="9096"/>
    <cellStyle name="Normal 12 8 2 4 2" xfId="18978"/>
    <cellStyle name="Normal 12 8 2 4 3" xfId="28898"/>
    <cellStyle name="Normal 12 8 2 4 4" xfId="49938"/>
    <cellStyle name="Normal 12 8 2 5" xfId="11574"/>
    <cellStyle name="Normal 12 8 2 5 2" xfId="42534"/>
    <cellStyle name="Normal 12 8 2 6" xfId="21494"/>
    <cellStyle name="Normal 12 8 2 7" xfId="31432"/>
    <cellStyle name="Normal 12 8 2 8" xfId="36898"/>
    <cellStyle name="Normal 12 8 3" xfId="2465"/>
    <cellStyle name="Normal 12 8 3 2" xfId="4933"/>
    <cellStyle name="Normal 12 8 3 2 2" xfId="14815"/>
    <cellStyle name="Normal 12 8 3 2 2 2" xfId="45775"/>
    <cellStyle name="Normal 12 8 3 2 3" xfId="24735"/>
    <cellStyle name="Normal 12 8 3 2 4" xfId="35149"/>
    <cellStyle name="Normal 12 8 3 2 5" xfId="40613"/>
    <cellStyle name="Normal 12 8 3 3" xfId="7399"/>
    <cellStyle name="Normal 12 8 3 3 2" xfId="17281"/>
    <cellStyle name="Normal 12 8 3 3 3" xfId="27201"/>
    <cellStyle name="Normal 12 8 3 3 4" xfId="48241"/>
    <cellStyle name="Normal 12 8 3 4" xfId="9869"/>
    <cellStyle name="Normal 12 8 3 4 2" xfId="19751"/>
    <cellStyle name="Normal 12 8 3 4 3" xfId="29671"/>
    <cellStyle name="Normal 12 8 3 4 4" xfId="50711"/>
    <cellStyle name="Normal 12 8 3 5" xfId="12347"/>
    <cellStyle name="Normal 12 8 3 5 2" xfId="43307"/>
    <cellStyle name="Normal 12 8 3 6" xfId="22267"/>
    <cellStyle name="Normal 12 8 3 7" xfId="32432"/>
    <cellStyle name="Normal 12 8 3 8" xfId="37898"/>
    <cellStyle name="Normal 12 8 4" xfId="3213"/>
    <cellStyle name="Normal 12 8 4 2" xfId="13095"/>
    <cellStyle name="Normal 12 8 4 2 2" xfId="44055"/>
    <cellStyle name="Normal 12 8 4 3" xfId="23015"/>
    <cellStyle name="Normal 12 8 4 4" xfId="33231"/>
    <cellStyle name="Normal 12 8 4 5" xfId="38697"/>
    <cellStyle name="Normal 12 8 5" xfId="5483"/>
    <cellStyle name="Normal 12 8 5 2" xfId="15365"/>
    <cellStyle name="Normal 12 8 5 3" xfId="25285"/>
    <cellStyle name="Normal 12 8 5 4" xfId="46325"/>
    <cellStyle name="Normal 12 8 6" xfId="7953"/>
    <cellStyle name="Normal 12 8 6 2" xfId="17835"/>
    <cellStyle name="Normal 12 8 6 3" xfId="27755"/>
    <cellStyle name="Normal 12 8 6 4" xfId="48795"/>
    <cellStyle name="Normal 12 8 7" xfId="10431"/>
    <cellStyle name="Normal 12 8 7 2" xfId="41391"/>
    <cellStyle name="Normal 12 8 8" xfId="20351"/>
    <cellStyle name="Normal 12 8 9" xfId="30430"/>
    <cellStyle name="Normal 12 9" xfId="365"/>
    <cellStyle name="Normal 12 9 10" xfId="35934"/>
    <cellStyle name="Normal 12 9 2" xfId="1634"/>
    <cellStyle name="Normal 12 9 2 2" xfId="4397"/>
    <cellStyle name="Normal 12 9 2 2 2" xfId="14279"/>
    <cellStyle name="Normal 12 9 2 2 2 2" xfId="45239"/>
    <cellStyle name="Normal 12 9 2 2 3" xfId="24199"/>
    <cellStyle name="Normal 12 9 2 2 4" xfId="34612"/>
    <cellStyle name="Normal 12 9 2 2 5" xfId="40077"/>
    <cellStyle name="Normal 12 9 2 3" xfId="6863"/>
    <cellStyle name="Normal 12 9 2 3 2" xfId="16745"/>
    <cellStyle name="Normal 12 9 2 3 3" xfId="26665"/>
    <cellStyle name="Normal 12 9 2 3 4" xfId="47705"/>
    <cellStyle name="Normal 12 9 2 4" xfId="9333"/>
    <cellStyle name="Normal 12 9 2 4 2" xfId="19215"/>
    <cellStyle name="Normal 12 9 2 4 3" xfId="29135"/>
    <cellStyle name="Normal 12 9 2 4 4" xfId="50175"/>
    <cellStyle name="Normal 12 9 2 5" xfId="11811"/>
    <cellStyle name="Normal 12 9 2 5 2" xfId="42771"/>
    <cellStyle name="Normal 12 9 2 6" xfId="21731"/>
    <cellStyle name="Normal 12 9 2 7" xfId="31470"/>
    <cellStyle name="Normal 12 9 2 8" xfId="36936"/>
    <cellStyle name="Normal 12 9 3" xfId="2702"/>
    <cellStyle name="Normal 12 9 3 2" xfId="5170"/>
    <cellStyle name="Normal 12 9 3 2 2" xfId="15052"/>
    <cellStyle name="Normal 12 9 3 2 2 2" xfId="46012"/>
    <cellStyle name="Normal 12 9 3 2 3" xfId="24972"/>
    <cellStyle name="Normal 12 9 3 2 4" xfId="35386"/>
    <cellStyle name="Normal 12 9 3 2 5" xfId="40850"/>
    <cellStyle name="Normal 12 9 3 3" xfId="7636"/>
    <cellStyle name="Normal 12 9 3 3 2" xfId="17518"/>
    <cellStyle name="Normal 12 9 3 3 3" xfId="27438"/>
    <cellStyle name="Normal 12 9 3 3 4" xfId="48478"/>
    <cellStyle name="Normal 12 9 3 4" xfId="10106"/>
    <cellStyle name="Normal 12 9 3 4 2" xfId="19988"/>
    <cellStyle name="Normal 12 9 3 4 3" xfId="29908"/>
    <cellStyle name="Normal 12 9 3 4 4" xfId="50948"/>
    <cellStyle name="Normal 12 9 3 5" xfId="12584"/>
    <cellStyle name="Normal 12 9 3 5 2" xfId="43544"/>
    <cellStyle name="Normal 12 9 3 6" xfId="22504"/>
    <cellStyle name="Normal 12 9 3 7" xfId="32470"/>
    <cellStyle name="Normal 12 9 3 8" xfId="37936"/>
    <cellStyle name="Normal 12 9 4" xfId="3251"/>
    <cellStyle name="Normal 12 9 4 2" xfId="13133"/>
    <cellStyle name="Normal 12 9 4 2 2" xfId="44093"/>
    <cellStyle name="Normal 12 9 4 3" xfId="23053"/>
    <cellStyle name="Normal 12 9 4 4" xfId="33468"/>
    <cellStyle name="Normal 12 9 4 5" xfId="38934"/>
    <cellStyle name="Normal 12 9 5" xfId="5720"/>
    <cellStyle name="Normal 12 9 5 2" xfId="15602"/>
    <cellStyle name="Normal 12 9 5 3" xfId="25522"/>
    <cellStyle name="Normal 12 9 5 4" xfId="46562"/>
    <cellStyle name="Normal 12 9 6" xfId="8190"/>
    <cellStyle name="Normal 12 9 6 2" xfId="18072"/>
    <cellStyle name="Normal 12 9 6 3" xfId="27992"/>
    <cellStyle name="Normal 12 9 6 4" xfId="49032"/>
    <cellStyle name="Normal 12 9 7" xfId="10668"/>
    <cellStyle name="Normal 12 9 7 2" xfId="41628"/>
    <cellStyle name="Normal 12 9 8" xfId="20588"/>
    <cellStyle name="Normal 12 9 9" xfId="30468"/>
    <cellStyle name="Normal 13" xfId="80"/>
    <cellStyle name="Normal 13 10" xfId="455"/>
    <cellStyle name="Normal 13 10 10" xfId="36428"/>
    <cellStyle name="Normal 13 10 2" xfId="1724"/>
    <cellStyle name="Normal 13 10 2 2" xfId="4487"/>
    <cellStyle name="Normal 13 10 2 2 2" xfId="14369"/>
    <cellStyle name="Normal 13 10 2 2 2 2" xfId="45329"/>
    <cellStyle name="Normal 13 10 2 2 3" xfId="24289"/>
    <cellStyle name="Normal 13 10 2 2 4" xfId="34702"/>
    <cellStyle name="Normal 13 10 2 2 5" xfId="40167"/>
    <cellStyle name="Normal 13 10 2 3" xfId="6953"/>
    <cellStyle name="Normal 13 10 2 3 2" xfId="16835"/>
    <cellStyle name="Normal 13 10 2 3 3" xfId="26755"/>
    <cellStyle name="Normal 13 10 2 3 4" xfId="47795"/>
    <cellStyle name="Normal 13 10 2 4" xfId="9423"/>
    <cellStyle name="Normal 13 10 2 4 2" xfId="19305"/>
    <cellStyle name="Normal 13 10 2 4 3" xfId="29225"/>
    <cellStyle name="Normal 13 10 2 4 4" xfId="50265"/>
    <cellStyle name="Normal 13 10 2 5" xfId="11901"/>
    <cellStyle name="Normal 13 10 2 5 2" xfId="42861"/>
    <cellStyle name="Normal 13 10 2 6" xfId="21821"/>
    <cellStyle name="Normal 13 10 2 7" xfId="31964"/>
    <cellStyle name="Normal 13 10 2 8" xfId="37430"/>
    <cellStyle name="Normal 13 10 3" xfId="2792"/>
    <cellStyle name="Normal 13 10 3 2" xfId="5260"/>
    <cellStyle name="Normal 13 10 3 2 2" xfId="15142"/>
    <cellStyle name="Normal 13 10 3 2 2 2" xfId="46102"/>
    <cellStyle name="Normal 13 10 3 2 3" xfId="25062"/>
    <cellStyle name="Normal 13 10 3 2 4" xfId="35476"/>
    <cellStyle name="Normal 13 10 3 2 5" xfId="40940"/>
    <cellStyle name="Normal 13 10 3 3" xfId="7726"/>
    <cellStyle name="Normal 13 10 3 3 2" xfId="17608"/>
    <cellStyle name="Normal 13 10 3 3 3" xfId="27528"/>
    <cellStyle name="Normal 13 10 3 3 4" xfId="48568"/>
    <cellStyle name="Normal 13 10 3 4" xfId="10196"/>
    <cellStyle name="Normal 13 10 3 4 2" xfId="20078"/>
    <cellStyle name="Normal 13 10 3 4 3" xfId="29998"/>
    <cellStyle name="Normal 13 10 3 4 4" xfId="51038"/>
    <cellStyle name="Normal 13 10 3 5" xfId="12674"/>
    <cellStyle name="Normal 13 10 3 5 2" xfId="43634"/>
    <cellStyle name="Normal 13 10 3 6" xfId="22594"/>
    <cellStyle name="Normal 13 10 3 7" xfId="32964"/>
    <cellStyle name="Normal 13 10 3 8" xfId="38430"/>
    <cellStyle name="Normal 13 10 4" xfId="3745"/>
    <cellStyle name="Normal 13 10 4 2" xfId="13627"/>
    <cellStyle name="Normal 13 10 4 2 2" xfId="44587"/>
    <cellStyle name="Normal 13 10 4 3" xfId="23547"/>
    <cellStyle name="Normal 13 10 4 4" xfId="33558"/>
    <cellStyle name="Normal 13 10 4 5" xfId="39024"/>
    <cellStyle name="Normal 13 10 5" xfId="5810"/>
    <cellStyle name="Normal 13 10 5 2" xfId="15692"/>
    <cellStyle name="Normal 13 10 5 3" xfId="25612"/>
    <cellStyle name="Normal 13 10 5 4" xfId="46652"/>
    <cellStyle name="Normal 13 10 6" xfId="8280"/>
    <cellStyle name="Normal 13 10 6 2" xfId="18162"/>
    <cellStyle name="Normal 13 10 6 3" xfId="28082"/>
    <cellStyle name="Normal 13 10 6 4" xfId="49122"/>
    <cellStyle name="Normal 13 10 7" xfId="10758"/>
    <cellStyle name="Normal 13 10 7 2" xfId="41718"/>
    <cellStyle name="Normal 13 10 8" xfId="20678"/>
    <cellStyle name="Normal 13 10 9" xfId="30962"/>
    <cellStyle name="Normal 13 11" xfId="492"/>
    <cellStyle name="Normal 13 11 10" xfId="36677"/>
    <cellStyle name="Normal 13 11 2" xfId="1761"/>
    <cellStyle name="Normal 13 11 2 2" xfId="4524"/>
    <cellStyle name="Normal 13 11 2 2 2" xfId="14406"/>
    <cellStyle name="Normal 13 11 2 2 3" xfId="24326"/>
    <cellStyle name="Normal 13 11 2 2 4" xfId="45366"/>
    <cellStyle name="Normal 13 11 2 3" xfId="6990"/>
    <cellStyle name="Normal 13 11 2 3 2" xfId="16872"/>
    <cellStyle name="Normal 13 11 2 3 3" xfId="26792"/>
    <cellStyle name="Normal 13 11 2 3 4" xfId="47832"/>
    <cellStyle name="Normal 13 11 2 4" xfId="9460"/>
    <cellStyle name="Normal 13 11 2 4 2" xfId="19342"/>
    <cellStyle name="Normal 13 11 2 4 3" xfId="29262"/>
    <cellStyle name="Normal 13 11 2 4 4" xfId="50302"/>
    <cellStyle name="Normal 13 11 2 5" xfId="11938"/>
    <cellStyle name="Normal 13 11 2 5 2" xfId="42898"/>
    <cellStyle name="Normal 13 11 2 6" xfId="21858"/>
    <cellStyle name="Normal 13 11 2 7" xfId="34739"/>
    <cellStyle name="Normal 13 11 2 8" xfId="40204"/>
    <cellStyle name="Normal 13 11 3" xfId="2829"/>
    <cellStyle name="Normal 13 11 3 2" xfId="5297"/>
    <cellStyle name="Normal 13 11 3 2 2" xfId="15179"/>
    <cellStyle name="Normal 13 11 3 2 3" xfId="25099"/>
    <cellStyle name="Normal 13 11 3 2 4" xfId="46139"/>
    <cellStyle name="Normal 13 11 3 3" xfId="7763"/>
    <cellStyle name="Normal 13 11 3 3 2" xfId="17645"/>
    <cellStyle name="Normal 13 11 3 3 3" xfId="27565"/>
    <cellStyle name="Normal 13 11 3 3 4" xfId="48605"/>
    <cellStyle name="Normal 13 11 3 4" xfId="10233"/>
    <cellStyle name="Normal 13 11 3 4 2" xfId="20115"/>
    <cellStyle name="Normal 13 11 3 4 3" xfId="30035"/>
    <cellStyle name="Normal 13 11 3 4 4" xfId="51075"/>
    <cellStyle name="Normal 13 11 3 5" xfId="12711"/>
    <cellStyle name="Normal 13 11 3 5 2" xfId="43671"/>
    <cellStyle name="Normal 13 11 3 6" xfId="22631"/>
    <cellStyle name="Normal 13 11 3 7" xfId="35513"/>
    <cellStyle name="Normal 13 11 3 8" xfId="40977"/>
    <cellStyle name="Normal 13 11 4" xfId="2975"/>
    <cellStyle name="Normal 13 11 4 2" xfId="12857"/>
    <cellStyle name="Normal 13 11 4 2 2" xfId="43817"/>
    <cellStyle name="Normal 13 11 4 3" xfId="22777"/>
    <cellStyle name="Normal 13 11 4 4" xfId="33595"/>
    <cellStyle name="Normal 13 11 4 5" xfId="39061"/>
    <cellStyle name="Normal 13 11 5" xfId="5847"/>
    <cellStyle name="Normal 13 11 5 2" xfId="15729"/>
    <cellStyle name="Normal 13 11 5 3" xfId="25649"/>
    <cellStyle name="Normal 13 11 5 4" xfId="46689"/>
    <cellStyle name="Normal 13 11 6" xfId="8317"/>
    <cellStyle name="Normal 13 11 6 2" xfId="18199"/>
    <cellStyle name="Normal 13 11 6 3" xfId="28119"/>
    <cellStyle name="Normal 13 11 6 4" xfId="49159"/>
    <cellStyle name="Normal 13 11 7" xfId="10795"/>
    <cellStyle name="Normal 13 11 7 2" xfId="41755"/>
    <cellStyle name="Normal 13 11 8" xfId="20715"/>
    <cellStyle name="Normal 13 11 9" xfId="31211"/>
    <cellStyle name="Normal 13 12" xfId="568"/>
    <cellStyle name="Normal 13 12 10" xfId="37677"/>
    <cellStyle name="Normal 13 12 2" xfId="1804"/>
    <cellStyle name="Normal 13 12 2 2" xfId="4567"/>
    <cellStyle name="Normal 13 12 2 2 2" xfId="14449"/>
    <cellStyle name="Normal 13 12 2 2 3" xfId="24369"/>
    <cellStyle name="Normal 13 12 2 2 4" xfId="45409"/>
    <cellStyle name="Normal 13 12 2 3" xfId="7033"/>
    <cellStyle name="Normal 13 12 2 3 2" xfId="16915"/>
    <cellStyle name="Normal 13 12 2 3 3" xfId="26835"/>
    <cellStyle name="Normal 13 12 2 3 4" xfId="47875"/>
    <cellStyle name="Normal 13 12 2 4" xfId="9503"/>
    <cellStyle name="Normal 13 12 2 4 2" xfId="19385"/>
    <cellStyle name="Normal 13 12 2 4 3" xfId="29305"/>
    <cellStyle name="Normal 13 12 2 4 4" xfId="50345"/>
    <cellStyle name="Normal 13 12 2 5" xfId="11981"/>
    <cellStyle name="Normal 13 12 2 5 2" xfId="42941"/>
    <cellStyle name="Normal 13 12 2 6" xfId="21901"/>
    <cellStyle name="Normal 13 12 2 7" xfId="34782"/>
    <cellStyle name="Normal 13 12 2 8" xfId="40247"/>
    <cellStyle name="Normal 13 12 3" xfId="2872"/>
    <cellStyle name="Normal 13 12 3 2" xfId="5340"/>
    <cellStyle name="Normal 13 12 3 2 2" xfId="15222"/>
    <cellStyle name="Normal 13 12 3 2 3" xfId="25142"/>
    <cellStyle name="Normal 13 12 3 2 4" xfId="46182"/>
    <cellStyle name="Normal 13 12 3 3" xfId="7806"/>
    <cellStyle name="Normal 13 12 3 3 2" xfId="17688"/>
    <cellStyle name="Normal 13 12 3 3 3" xfId="27608"/>
    <cellStyle name="Normal 13 12 3 3 4" xfId="48648"/>
    <cellStyle name="Normal 13 12 3 4" xfId="10276"/>
    <cellStyle name="Normal 13 12 3 4 2" xfId="20158"/>
    <cellStyle name="Normal 13 12 3 4 3" xfId="30078"/>
    <cellStyle name="Normal 13 12 3 4 4" xfId="51118"/>
    <cellStyle name="Normal 13 12 3 5" xfId="12754"/>
    <cellStyle name="Normal 13 12 3 5 2" xfId="43714"/>
    <cellStyle name="Normal 13 12 3 6" xfId="22674"/>
    <cellStyle name="Normal 13 12 3 7" xfId="35556"/>
    <cellStyle name="Normal 13 12 3 8" xfId="41020"/>
    <cellStyle name="Normal 13 12 4" xfId="4002"/>
    <cellStyle name="Normal 13 12 4 2" xfId="13884"/>
    <cellStyle name="Normal 13 12 4 2 2" xfId="44844"/>
    <cellStyle name="Normal 13 12 4 3" xfId="23804"/>
    <cellStyle name="Normal 13 12 4 4" xfId="33639"/>
    <cellStyle name="Normal 13 12 4 5" xfId="39104"/>
    <cellStyle name="Normal 13 12 5" xfId="5890"/>
    <cellStyle name="Normal 13 12 5 2" xfId="15772"/>
    <cellStyle name="Normal 13 12 5 3" xfId="25692"/>
    <cellStyle name="Normal 13 12 5 4" xfId="46732"/>
    <cellStyle name="Normal 13 12 6" xfId="8360"/>
    <cellStyle name="Normal 13 12 6 2" xfId="18242"/>
    <cellStyle name="Normal 13 12 6 3" xfId="28162"/>
    <cellStyle name="Normal 13 12 6 4" xfId="49202"/>
    <cellStyle name="Normal 13 12 7" xfId="10838"/>
    <cellStyle name="Normal 13 12 7 2" xfId="41798"/>
    <cellStyle name="Normal 13 12 8" xfId="20758"/>
    <cellStyle name="Normal 13 12 9" xfId="32211"/>
    <cellStyle name="Normal 13 13" xfId="734"/>
    <cellStyle name="Normal 13 13 10" xfId="39177"/>
    <cellStyle name="Normal 13 13 2" xfId="1877"/>
    <cellStyle name="Normal 13 13 2 2" xfId="4640"/>
    <cellStyle name="Normal 13 13 2 2 2" xfId="14522"/>
    <cellStyle name="Normal 13 13 2 2 3" xfId="24442"/>
    <cellStyle name="Normal 13 13 2 2 4" xfId="45482"/>
    <cellStyle name="Normal 13 13 2 3" xfId="7106"/>
    <cellStyle name="Normal 13 13 2 3 2" xfId="16988"/>
    <cellStyle name="Normal 13 13 2 3 3" xfId="26908"/>
    <cellStyle name="Normal 13 13 2 3 4" xfId="47948"/>
    <cellStyle name="Normal 13 13 2 4" xfId="9576"/>
    <cellStyle name="Normal 13 13 2 4 2" xfId="19458"/>
    <cellStyle name="Normal 13 13 2 4 3" xfId="29378"/>
    <cellStyle name="Normal 13 13 2 4 4" xfId="50418"/>
    <cellStyle name="Normal 13 13 2 5" xfId="12054"/>
    <cellStyle name="Normal 13 13 2 5 2" xfId="43014"/>
    <cellStyle name="Normal 13 13 2 6" xfId="21974"/>
    <cellStyle name="Normal 13 13 2 7" xfId="34855"/>
    <cellStyle name="Normal 13 13 2 8" xfId="40320"/>
    <cellStyle name="Normal 13 13 3" xfId="2945"/>
    <cellStyle name="Normal 13 13 3 2" xfId="5413"/>
    <cellStyle name="Normal 13 13 3 2 2" xfId="15295"/>
    <cellStyle name="Normal 13 13 3 2 3" xfId="25215"/>
    <cellStyle name="Normal 13 13 3 2 4" xfId="46255"/>
    <cellStyle name="Normal 13 13 3 3" xfId="7879"/>
    <cellStyle name="Normal 13 13 3 3 2" xfId="17761"/>
    <cellStyle name="Normal 13 13 3 3 3" xfId="27681"/>
    <cellStyle name="Normal 13 13 3 3 4" xfId="48721"/>
    <cellStyle name="Normal 13 13 3 4" xfId="10349"/>
    <cellStyle name="Normal 13 13 3 4 2" xfId="20231"/>
    <cellStyle name="Normal 13 13 3 4 3" xfId="30151"/>
    <cellStyle name="Normal 13 13 3 4 4" xfId="51191"/>
    <cellStyle name="Normal 13 13 3 5" xfId="12827"/>
    <cellStyle name="Normal 13 13 3 5 2" xfId="43787"/>
    <cellStyle name="Normal 13 13 3 6" xfId="22747"/>
    <cellStyle name="Normal 13 13 3 7" xfId="35629"/>
    <cellStyle name="Normal 13 13 3 8" xfId="41093"/>
    <cellStyle name="Normal 13 13 4" xfId="3985"/>
    <cellStyle name="Normal 13 13 4 2" xfId="13867"/>
    <cellStyle name="Normal 13 13 4 3" xfId="23787"/>
    <cellStyle name="Normal 13 13 4 4" xfId="44827"/>
    <cellStyle name="Normal 13 13 5" xfId="5963"/>
    <cellStyle name="Normal 13 13 5 2" xfId="15845"/>
    <cellStyle name="Normal 13 13 5 3" xfId="25765"/>
    <cellStyle name="Normal 13 13 5 4" xfId="46805"/>
    <cellStyle name="Normal 13 13 6" xfId="8433"/>
    <cellStyle name="Normal 13 13 6 2" xfId="18315"/>
    <cellStyle name="Normal 13 13 6 3" xfId="28235"/>
    <cellStyle name="Normal 13 13 6 4" xfId="49275"/>
    <cellStyle name="Normal 13 13 7" xfId="10911"/>
    <cellStyle name="Normal 13 13 7 2" xfId="41871"/>
    <cellStyle name="Normal 13 13 8" xfId="20831"/>
    <cellStyle name="Normal 13 13 9" xfId="33712"/>
    <cellStyle name="Normal 13 14" xfId="1373"/>
    <cellStyle name="Normal 13 14 2" xfId="4136"/>
    <cellStyle name="Normal 13 14 2 2" xfId="14018"/>
    <cellStyle name="Normal 13 14 2 3" xfId="23938"/>
    <cellStyle name="Normal 13 14 2 4" xfId="44978"/>
    <cellStyle name="Normal 13 14 3" xfId="6602"/>
    <cellStyle name="Normal 13 14 3 2" xfId="16484"/>
    <cellStyle name="Normal 13 14 3 3" xfId="26404"/>
    <cellStyle name="Normal 13 14 3 4" xfId="47444"/>
    <cellStyle name="Normal 13 14 4" xfId="9072"/>
    <cellStyle name="Normal 13 14 4 2" xfId="18954"/>
    <cellStyle name="Normal 13 14 4 3" xfId="28874"/>
    <cellStyle name="Normal 13 14 4 4" xfId="49914"/>
    <cellStyle name="Normal 13 14 5" xfId="11550"/>
    <cellStyle name="Normal 13 14 5 2" xfId="42510"/>
    <cellStyle name="Normal 13 14 6" xfId="21470"/>
    <cellStyle name="Normal 13 14 7" xfId="34351"/>
    <cellStyle name="Normal 13 14 8" xfId="39816"/>
    <cellStyle name="Normal 13 15" xfId="2081"/>
    <cellStyle name="Normal 13 16" xfId="2441"/>
    <cellStyle name="Normal 13 16 2" xfId="4909"/>
    <cellStyle name="Normal 13 16 2 2" xfId="14791"/>
    <cellStyle name="Normal 13 16 2 3" xfId="24711"/>
    <cellStyle name="Normal 13 16 2 4" xfId="45751"/>
    <cellStyle name="Normal 13 16 3" xfId="7375"/>
    <cellStyle name="Normal 13 16 3 2" xfId="17257"/>
    <cellStyle name="Normal 13 16 3 3" xfId="27177"/>
    <cellStyle name="Normal 13 16 3 4" xfId="48217"/>
    <cellStyle name="Normal 13 16 4" xfId="9845"/>
    <cellStyle name="Normal 13 16 4 2" xfId="19727"/>
    <cellStyle name="Normal 13 16 4 3" xfId="29647"/>
    <cellStyle name="Normal 13 16 4 4" xfId="50687"/>
    <cellStyle name="Normal 13 16 5" xfId="12323"/>
    <cellStyle name="Normal 13 16 5 2" xfId="43283"/>
    <cellStyle name="Normal 13 16 6" xfId="22243"/>
    <cellStyle name="Normal 13 16 7" xfId="35125"/>
    <cellStyle name="Normal 13 16 8" xfId="40589"/>
    <cellStyle name="Normal 13 17" xfId="2992"/>
    <cellStyle name="Normal 13 17 2" xfId="12874"/>
    <cellStyle name="Normal 13 17 2 2" xfId="43834"/>
    <cellStyle name="Normal 13 17 3" xfId="22794"/>
    <cellStyle name="Normal 13 17 4" xfId="33207"/>
    <cellStyle name="Normal 13 17 5" xfId="38673"/>
    <cellStyle name="Normal 13 18" xfId="5459"/>
    <cellStyle name="Normal 13 18 2" xfId="15341"/>
    <cellStyle name="Normal 13 18 3" xfId="25261"/>
    <cellStyle name="Normal 13 18 4" xfId="46301"/>
    <cellStyle name="Normal 13 19" xfId="7929"/>
    <cellStyle name="Normal 13 19 2" xfId="17811"/>
    <cellStyle name="Normal 13 19 3" xfId="27731"/>
    <cellStyle name="Normal 13 19 4" xfId="48771"/>
    <cellStyle name="Normal 13 2" xfId="142"/>
    <cellStyle name="Normal 13 2 10" xfId="10457"/>
    <cellStyle name="Normal 13 2 10 2" xfId="41417"/>
    <cellStyle name="Normal 13 2 11" xfId="20377"/>
    <cellStyle name="Normal 13 2 12" xfId="30219"/>
    <cellStyle name="Normal 13 2 13" xfId="35685"/>
    <cellStyle name="Normal 13 2 2" xfId="1091"/>
    <cellStyle name="Normal 13 2 2 2" xfId="3276"/>
    <cellStyle name="Normal 13 2 2 2 2" xfId="13158"/>
    <cellStyle name="Normal 13 2 2 2 2 2" xfId="44118"/>
    <cellStyle name="Normal 13 2 2 2 3" xfId="23078"/>
    <cellStyle name="Normal 13 2 2 2 4" xfId="31495"/>
    <cellStyle name="Normal 13 2 2 2 5" xfId="36961"/>
    <cellStyle name="Normal 13 2 2 3" xfId="6320"/>
    <cellStyle name="Normal 13 2 2 3 2" xfId="16202"/>
    <cellStyle name="Normal 13 2 2 3 2 2" xfId="47162"/>
    <cellStyle name="Normal 13 2 2 3 3" xfId="26122"/>
    <cellStyle name="Normal 13 2 2 3 4" xfId="32495"/>
    <cellStyle name="Normal 13 2 2 3 5" xfId="37961"/>
    <cellStyle name="Normal 13 2 2 4" xfId="8790"/>
    <cellStyle name="Normal 13 2 2 4 2" xfId="18672"/>
    <cellStyle name="Normal 13 2 2 4 2 2" xfId="49632"/>
    <cellStyle name="Normal 13 2 2 4 3" xfId="28592"/>
    <cellStyle name="Normal 13 2 2 4 4" xfId="34069"/>
    <cellStyle name="Normal 13 2 2 4 5" xfId="39534"/>
    <cellStyle name="Normal 13 2 2 5" xfId="11268"/>
    <cellStyle name="Normal 13 2 2 5 2" xfId="42228"/>
    <cellStyle name="Normal 13 2 2 6" xfId="21188"/>
    <cellStyle name="Normal 13 2 2 7" xfId="30493"/>
    <cellStyle name="Normal 13 2 2 8" xfId="35959"/>
    <cellStyle name="Normal 13 2 3" xfId="1092"/>
    <cellStyle name="Normal 13 2 3 2" xfId="3513"/>
    <cellStyle name="Normal 13 2 3 2 2" xfId="13395"/>
    <cellStyle name="Normal 13 2 3 2 2 2" xfId="44355"/>
    <cellStyle name="Normal 13 2 3 2 3" xfId="23315"/>
    <cellStyle name="Normal 13 2 3 2 4" xfId="31732"/>
    <cellStyle name="Normal 13 2 3 2 5" xfId="37198"/>
    <cellStyle name="Normal 13 2 3 3" xfId="6321"/>
    <cellStyle name="Normal 13 2 3 3 2" xfId="16203"/>
    <cellStyle name="Normal 13 2 3 3 2 2" xfId="47163"/>
    <cellStyle name="Normal 13 2 3 3 3" xfId="26123"/>
    <cellStyle name="Normal 13 2 3 3 4" xfId="32732"/>
    <cellStyle name="Normal 13 2 3 3 5" xfId="38198"/>
    <cellStyle name="Normal 13 2 3 4" xfId="8791"/>
    <cellStyle name="Normal 13 2 3 4 2" xfId="18673"/>
    <cellStyle name="Normal 13 2 3 4 2 2" xfId="49633"/>
    <cellStyle name="Normal 13 2 3 4 3" xfId="28593"/>
    <cellStyle name="Normal 13 2 3 4 4" xfId="34070"/>
    <cellStyle name="Normal 13 2 3 4 5" xfId="39535"/>
    <cellStyle name="Normal 13 2 3 5" xfId="11269"/>
    <cellStyle name="Normal 13 2 3 5 2" xfId="42229"/>
    <cellStyle name="Normal 13 2 3 6" xfId="21189"/>
    <cellStyle name="Normal 13 2 3 7" xfId="30730"/>
    <cellStyle name="Normal 13 2 3 8" xfId="36196"/>
    <cellStyle name="Normal 13 2 4" xfId="1093"/>
    <cellStyle name="Normal 13 2 4 2" xfId="3755"/>
    <cellStyle name="Normal 13 2 4 2 2" xfId="13637"/>
    <cellStyle name="Normal 13 2 4 2 2 2" xfId="44597"/>
    <cellStyle name="Normal 13 2 4 2 3" xfId="23557"/>
    <cellStyle name="Normal 13 2 4 2 4" xfId="31974"/>
    <cellStyle name="Normal 13 2 4 2 5" xfId="37440"/>
    <cellStyle name="Normal 13 2 4 3" xfId="6322"/>
    <cellStyle name="Normal 13 2 4 3 2" xfId="16204"/>
    <cellStyle name="Normal 13 2 4 3 2 2" xfId="47164"/>
    <cellStyle name="Normal 13 2 4 3 3" xfId="26124"/>
    <cellStyle name="Normal 13 2 4 3 4" xfId="32974"/>
    <cellStyle name="Normal 13 2 4 3 5" xfId="38440"/>
    <cellStyle name="Normal 13 2 4 4" xfId="8792"/>
    <cellStyle name="Normal 13 2 4 4 2" xfId="18674"/>
    <cellStyle name="Normal 13 2 4 4 2 2" xfId="49634"/>
    <cellStyle name="Normal 13 2 4 4 3" xfId="28594"/>
    <cellStyle name="Normal 13 2 4 4 4" xfId="34071"/>
    <cellStyle name="Normal 13 2 4 4 5" xfId="39536"/>
    <cellStyle name="Normal 13 2 4 5" xfId="11270"/>
    <cellStyle name="Normal 13 2 4 5 2" xfId="42230"/>
    <cellStyle name="Normal 13 2 4 6" xfId="21190"/>
    <cellStyle name="Normal 13 2 4 7" xfId="30972"/>
    <cellStyle name="Normal 13 2 4 8" xfId="36438"/>
    <cellStyle name="Normal 13 2 5" xfId="1423"/>
    <cellStyle name="Normal 13 2 5 2" xfId="4186"/>
    <cellStyle name="Normal 13 2 5 2 2" xfId="14068"/>
    <cellStyle name="Normal 13 2 5 2 2 2" xfId="45028"/>
    <cellStyle name="Normal 13 2 5 2 3" xfId="23988"/>
    <cellStyle name="Normal 13 2 5 2 4" xfId="34401"/>
    <cellStyle name="Normal 13 2 5 2 5" xfId="39866"/>
    <cellStyle name="Normal 13 2 5 3" xfId="6652"/>
    <cellStyle name="Normal 13 2 5 3 2" xfId="16534"/>
    <cellStyle name="Normal 13 2 5 3 3" xfId="26454"/>
    <cellStyle name="Normal 13 2 5 3 4" xfId="47494"/>
    <cellStyle name="Normal 13 2 5 4" xfId="9122"/>
    <cellStyle name="Normal 13 2 5 4 2" xfId="19004"/>
    <cellStyle name="Normal 13 2 5 4 3" xfId="28924"/>
    <cellStyle name="Normal 13 2 5 4 4" xfId="49964"/>
    <cellStyle name="Normal 13 2 5 5" xfId="11600"/>
    <cellStyle name="Normal 13 2 5 5 2" xfId="42560"/>
    <cellStyle name="Normal 13 2 5 6" xfId="21520"/>
    <cellStyle name="Normal 13 2 5 7" xfId="31221"/>
    <cellStyle name="Normal 13 2 5 8" xfId="36687"/>
    <cellStyle name="Normal 13 2 6" xfId="2491"/>
    <cellStyle name="Normal 13 2 6 2" xfId="4959"/>
    <cellStyle name="Normal 13 2 6 2 2" xfId="14841"/>
    <cellStyle name="Normal 13 2 6 2 2 2" xfId="45801"/>
    <cellStyle name="Normal 13 2 6 2 3" xfId="24761"/>
    <cellStyle name="Normal 13 2 6 2 4" xfId="35175"/>
    <cellStyle name="Normal 13 2 6 2 5" xfId="40639"/>
    <cellStyle name="Normal 13 2 6 3" xfId="7425"/>
    <cellStyle name="Normal 13 2 6 3 2" xfId="17307"/>
    <cellStyle name="Normal 13 2 6 3 3" xfId="27227"/>
    <cellStyle name="Normal 13 2 6 3 4" xfId="48267"/>
    <cellStyle name="Normal 13 2 6 4" xfId="9895"/>
    <cellStyle name="Normal 13 2 6 4 2" xfId="19777"/>
    <cellStyle name="Normal 13 2 6 4 3" xfId="29697"/>
    <cellStyle name="Normal 13 2 6 4 4" xfId="50737"/>
    <cellStyle name="Normal 13 2 6 5" xfId="12373"/>
    <cellStyle name="Normal 13 2 6 5 2" xfId="43333"/>
    <cellStyle name="Normal 13 2 6 6" xfId="22293"/>
    <cellStyle name="Normal 13 2 6 7" xfId="32221"/>
    <cellStyle name="Normal 13 2 6 8" xfId="37687"/>
    <cellStyle name="Normal 13 2 7" xfId="3002"/>
    <cellStyle name="Normal 13 2 7 2" xfId="12884"/>
    <cellStyle name="Normal 13 2 7 2 2" xfId="43844"/>
    <cellStyle name="Normal 13 2 7 3" xfId="22804"/>
    <cellStyle name="Normal 13 2 7 4" xfId="33257"/>
    <cellStyle name="Normal 13 2 7 5" xfId="38723"/>
    <cellStyle name="Normal 13 2 8" xfId="5509"/>
    <cellStyle name="Normal 13 2 8 2" xfId="15391"/>
    <cellStyle name="Normal 13 2 8 3" xfId="25311"/>
    <cellStyle name="Normal 13 2 8 4" xfId="46351"/>
    <cellStyle name="Normal 13 2 9" xfId="7979"/>
    <cellStyle name="Normal 13 2 9 2" xfId="17861"/>
    <cellStyle name="Normal 13 2 9 3" xfId="27781"/>
    <cellStyle name="Normal 13 2 9 4" xfId="48821"/>
    <cellStyle name="Normal 13 20" xfId="10407"/>
    <cellStyle name="Normal 13 20 2" xfId="41367"/>
    <cellStyle name="Normal 13 21" xfId="20327"/>
    <cellStyle name="Normal 13 22" xfId="30209"/>
    <cellStyle name="Normal 13 23" xfId="35675"/>
    <cellStyle name="Normal 13 3" xfId="231"/>
    <cellStyle name="Normal 13 3 10" xfId="10534"/>
    <cellStyle name="Normal 13 3 10 2" xfId="41494"/>
    <cellStyle name="Normal 13 3 11" xfId="20454"/>
    <cellStyle name="Normal 13 3 12" xfId="30296"/>
    <cellStyle name="Normal 13 3 13" xfId="35762"/>
    <cellStyle name="Normal 13 3 2" xfId="1094"/>
    <cellStyle name="Normal 13 3 2 2" xfId="3353"/>
    <cellStyle name="Normal 13 3 2 2 2" xfId="13235"/>
    <cellStyle name="Normal 13 3 2 2 2 2" xfId="44195"/>
    <cellStyle name="Normal 13 3 2 2 3" xfId="23155"/>
    <cellStyle name="Normal 13 3 2 2 4" xfId="31572"/>
    <cellStyle name="Normal 13 3 2 2 5" xfId="37038"/>
    <cellStyle name="Normal 13 3 2 3" xfId="6323"/>
    <cellStyle name="Normal 13 3 2 3 2" xfId="16205"/>
    <cellStyle name="Normal 13 3 2 3 2 2" xfId="47165"/>
    <cellStyle name="Normal 13 3 2 3 3" xfId="26125"/>
    <cellStyle name="Normal 13 3 2 3 4" xfId="32572"/>
    <cellStyle name="Normal 13 3 2 3 5" xfId="38038"/>
    <cellStyle name="Normal 13 3 2 4" xfId="8793"/>
    <cellStyle name="Normal 13 3 2 4 2" xfId="18675"/>
    <cellStyle name="Normal 13 3 2 4 2 2" xfId="49635"/>
    <cellStyle name="Normal 13 3 2 4 3" xfId="28595"/>
    <cellStyle name="Normal 13 3 2 4 4" xfId="34072"/>
    <cellStyle name="Normal 13 3 2 4 5" xfId="39537"/>
    <cellStyle name="Normal 13 3 2 5" xfId="11271"/>
    <cellStyle name="Normal 13 3 2 5 2" xfId="42231"/>
    <cellStyle name="Normal 13 3 2 6" xfId="21191"/>
    <cellStyle name="Normal 13 3 2 7" xfId="30570"/>
    <cellStyle name="Normal 13 3 2 8" xfId="36036"/>
    <cellStyle name="Normal 13 3 3" xfId="1095"/>
    <cellStyle name="Normal 13 3 3 2" xfId="3590"/>
    <cellStyle name="Normal 13 3 3 2 2" xfId="13472"/>
    <cellStyle name="Normal 13 3 3 2 2 2" xfId="44432"/>
    <cellStyle name="Normal 13 3 3 2 3" xfId="23392"/>
    <cellStyle name="Normal 13 3 3 2 4" xfId="31809"/>
    <cellStyle name="Normal 13 3 3 2 5" xfId="37275"/>
    <cellStyle name="Normal 13 3 3 3" xfId="6324"/>
    <cellStyle name="Normal 13 3 3 3 2" xfId="16206"/>
    <cellStyle name="Normal 13 3 3 3 2 2" xfId="47166"/>
    <cellStyle name="Normal 13 3 3 3 3" xfId="26126"/>
    <cellStyle name="Normal 13 3 3 3 4" xfId="32809"/>
    <cellStyle name="Normal 13 3 3 3 5" xfId="38275"/>
    <cellStyle name="Normal 13 3 3 4" xfId="8794"/>
    <cellStyle name="Normal 13 3 3 4 2" xfId="18676"/>
    <cellStyle name="Normal 13 3 3 4 2 2" xfId="49636"/>
    <cellStyle name="Normal 13 3 3 4 3" xfId="28596"/>
    <cellStyle name="Normal 13 3 3 4 4" xfId="34073"/>
    <cellStyle name="Normal 13 3 3 4 5" xfId="39538"/>
    <cellStyle name="Normal 13 3 3 5" xfId="11272"/>
    <cellStyle name="Normal 13 3 3 5 2" xfId="42232"/>
    <cellStyle name="Normal 13 3 3 6" xfId="21192"/>
    <cellStyle name="Normal 13 3 3 7" xfId="30807"/>
    <cellStyle name="Normal 13 3 3 8" xfId="36273"/>
    <cellStyle name="Normal 13 3 4" xfId="1096"/>
    <cellStyle name="Normal 13 3 4 2" xfId="3832"/>
    <cellStyle name="Normal 13 3 4 2 2" xfId="13714"/>
    <cellStyle name="Normal 13 3 4 2 2 2" xfId="44674"/>
    <cellStyle name="Normal 13 3 4 2 3" xfId="23634"/>
    <cellStyle name="Normal 13 3 4 2 4" xfId="32051"/>
    <cellStyle name="Normal 13 3 4 2 5" xfId="37517"/>
    <cellStyle name="Normal 13 3 4 3" xfId="6325"/>
    <cellStyle name="Normal 13 3 4 3 2" xfId="16207"/>
    <cellStyle name="Normal 13 3 4 3 2 2" xfId="47167"/>
    <cellStyle name="Normal 13 3 4 3 3" xfId="26127"/>
    <cellStyle name="Normal 13 3 4 3 4" xfId="33051"/>
    <cellStyle name="Normal 13 3 4 3 5" xfId="38517"/>
    <cellStyle name="Normal 13 3 4 4" xfId="8795"/>
    <cellStyle name="Normal 13 3 4 4 2" xfId="18677"/>
    <cellStyle name="Normal 13 3 4 4 2 2" xfId="49637"/>
    <cellStyle name="Normal 13 3 4 4 3" xfId="28597"/>
    <cellStyle name="Normal 13 3 4 4 4" xfId="34074"/>
    <cellStyle name="Normal 13 3 4 4 5" xfId="39539"/>
    <cellStyle name="Normal 13 3 4 5" xfId="11273"/>
    <cellStyle name="Normal 13 3 4 5 2" xfId="42233"/>
    <cellStyle name="Normal 13 3 4 6" xfId="21193"/>
    <cellStyle name="Normal 13 3 4 7" xfId="31049"/>
    <cellStyle name="Normal 13 3 4 8" xfId="36515"/>
    <cellStyle name="Normal 13 3 5" xfId="1500"/>
    <cellStyle name="Normal 13 3 5 2" xfId="4263"/>
    <cellStyle name="Normal 13 3 5 2 2" xfId="14145"/>
    <cellStyle name="Normal 13 3 5 2 2 2" xfId="45105"/>
    <cellStyle name="Normal 13 3 5 2 3" xfId="24065"/>
    <cellStyle name="Normal 13 3 5 2 4" xfId="34478"/>
    <cellStyle name="Normal 13 3 5 2 5" xfId="39943"/>
    <cellStyle name="Normal 13 3 5 3" xfId="6729"/>
    <cellStyle name="Normal 13 3 5 3 2" xfId="16611"/>
    <cellStyle name="Normal 13 3 5 3 3" xfId="26531"/>
    <cellStyle name="Normal 13 3 5 3 4" xfId="47571"/>
    <cellStyle name="Normal 13 3 5 4" xfId="9199"/>
    <cellStyle name="Normal 13 3 5 4 2" xfId="19081"/>
    <cellStyle name="Normal 13 3 5 4 3" xfId="29001"/>
    <cellStyle name="Normal 13 3 5 4 4" xfId="50041"/>
    <cellStyle name="Normal 13 3 5 5" xfId="11677"/>
    <cellStyle name="Normal 13 3 5 5 2" xfId="42637"/>
    <cellStyle name="Normal 13 3 5 6" xfId="21597"/>
    <cellStyle name="Normal 13 3 5 7" xfId="31298"/>
    <cellStyle name="Normal 13 3 5 8" xfId="36764"/>
    <cellStyle name="Normal 13 3 6" xfId="2568"/>
    <cellStyle name="Normal 13 3 6 2" xfId="5036"/>
    <cellStyle name="Normal 13 3 6 2 2" xfId="14918"/>
    <cellStyle name="Normal 13 3 6 2 2 2" xfId="45878"/>
    <cellStyle name="Normal 13 3 6 2 3" xfId="24838"/>
    <cellStyle name="Normal 13 3 6 2 4" xfId="35252"/>
    <cellStyle name="Normal 13 3 6 2 5" xfId="40716"/>
    <cellStyle name="Normal 13 3 6 3" xfId="7502"/>
    <cellStyle name="Normal 13 3 6 3 2" xfId="17384"/>
    <cellStyle name="Normal 13 3 6 3 3" xfId="27304"/>
    <cellStyle name="Normal 13 3 6 3 4" xfId="48344"/>
    <cellStyle name="Normal 13 3 6 4" xfId="9972"/>
    <cellStyle name="Normal 13 3 6 4 2" xfId="19854"/>
    <cellStyle name="Normal 13 3 6 4 3" xfId="29774"/>
    <cellStyle name="Normal 13 3 6 4 4" xfId="50814"/>
    <cellStyle name="Normal 13 3 6 5" xfId="12450"/>
    <cellStyle name="Normal 13 3 6 5 2" xfId="43410"/>
    <cellStyle name="Normal 13 3 6 6" xfId="22370"/>
    <cellStyle name="Normal 13 3 6 7" xfId="32298"/>
    <cellStyle name="Normal 13 3 6 8" xfId="37764"/>
    <cellStyle name="Normal 13 3 7" xfId="3079"/>
    <cellStyle name="Normal 13 3 7 2" xfId="12961"/>
    <cellStyle name="Normal 13 3 7 2 2" xfId="43921"/>
    <cellStyle name="Normal 13 3 7 3" xfId="22881"/>
    <cellStyle name="Normal 13 3 7 4" xfId="33334"/>
    <cellStyle name="Normal 13 3 7 5" xfId="38800"/>
    <cellStyle name="Normal 13 3 8" xfId="5586"/>
    <cellStyle name="Normal 13 3 8 2" xfId="15468"/>
    <cellStyle name="Normal 13 3 8 3" xfId="25388"/>
    <cellStyle name="Normal 13 3 8 4" xfId="46428"/>
    <cellStyle name="Normal 13 3 9" xfId="8056"/>
    <cellStyle name="Normal 13 3 9 2" xfId="17938"/>
    <cellStyle name="Normal 13 3 9 3" xfId="27858"/>
    <cellStyle name="Normal 13 3 9 4" xfId="48898"/>
    <cellStyle name="Normal 13 4" xfId="268"/>
    <cellStyle name="Normal 13 4 10" xfId="10571"/>
    <cellStyle name="Normal 13 4 10 2" xfId="41531"/>
    <cellStyle name="Normal 13 4 11" xfId="20491"/>
    <cellStyle name="Normal 13 4 12" xfId="30333"/>
    <cellStyle name="Normal 13 4 13" xfId="35799"/>
    <cellStyle name="Normal 13 4 2" xfId="1097"/>
    <cellStyle name="Normal 13 4 2 2" xfId="3390"/>
    <cellStyle name="Normal 13 4 2 2 2" xfId="13272"/>
    <cellStyle name="Normal 13 4 2 2 2 2" xfId="44232"/>
    <cellStyle name="Normal 13 4 2 2 3" xfId="23192"/>
    <cellStyle name="Normal 13 4 2 2 4" xfId="31609"/>
    <cellStyle name="Normal 13 4 2 2 5" xfId="37075"/>
    <cellStyle name="Normal 13 4 2 3" xfId="6326"/>
    <cellStyle name="Normal 13 4 2 3 2" xfId="16208"/>
    <cellStyle name="Normal 13 4 2 3 2 2" xfId="47168"/>
    <cellStyle name="Normal 13 4 2 3 3" xfId="26128"/>
    <cellStyle name="Normal 13 4 2 3 4" xfId="32609"/>
    <cellStyle name="Normal 13 4 2 3 5" xfId="38075"/>
    <cellStyle name="Normal 13 4 2 4" xfId="8796"/>
    <cellStyle name="Normal 13 4 2 4 2" xfId="18678"/>
    <cellStyle name="Normal 13 4 2 4 2 2" xfId="49638"/>
    <cellStyle name="Normal 13 4 2 4 3" xfId="28598"/>
    <cellStyle name="Normal 13 4 2 4 4" xfId="34075"/>
    <cellStyle name="Normal 13 4 2 4 5" xfId="39540"/>
    <cellStyle name="Normal 13 4 2 5" xfId="11274"/>
    <cellStyle name="Normal 13 4 2 5 2" xfId="42234"/>
    <cellStyle name="Normal 13 4 2 6" xfId="21194"/>
    <cellStyle name="Normal 13 4 2 7" xfId="30607"/>
    <cellStyle name="Normal 13 4 2 8" xfId="36073"/>
    <cellStyle name="Normal 13 4 3" xfId="1098"/>
    <cellStyle name="Normal 13 4 3 2" xfId="3627"/>
    <cellStyle name="Normal 13 4 3 2 2" xfId="13509"/>
    <cellStyle name="Normal 13 4 3 2 2 2" xfId="44469"/>
    <cellStyle name="Normal 13 4 3 2 3" xfId="23429"/>
    <cellStyle name="Normal 13 4 3 2 4" xfId="31846"/>
    <cellStyle name="Normal 13 4 3 2 5" xfId="37312"/>
    <cellStyle name="Normal 13 4 3 3" xfId="6327"/>
    <cellStyle name="Normal 13 4 3 3 2" xfId="16209"/>
    <cellStyle name="Normal 13 4 3 3 2 2" xfId="47169"/>
    <cellStyle name="Normal 13 4 3 3 3" xfId="26129"/>
    <cellStyle name="Normal 13 4 3 3 4" xfId="32846"/>
    <cellStyle name="Normal 13 4 3 3 5" xfId="38312"/>
    <cellStyle name="Normal 13 4 3 4" xfId="8797"/>
    <cellStyle name="Normal 13 4 3 4 2" xfId="18679"/>
    <cellStyle name="Normal 13 4 3 4 2 2" xfId="49639"/>
    <cellStyle name="Normal 13 4 3 4 3" xfId="28599"/>
    <cellStyle name="Normal 13 4 3 4 4" xfId="34076"/>
    <cellStyle name="Normal 13 4 3 4 5" xfId="39541"/>
    <cellStyle name="Normal 13 4 3 5" xfId="11275"/>
    <cellStyle name="Normal 13 4 3 5 2" xfId="42235"/>
    <cellStyle name="Normal 13 4 3 6" xfId="21195"/>
    <cellStyle name="Normal 13 4 3 7" xfId="30844"/>
    <cellStyle name="Normal 13 4 3 8" xfId="36310"/>
    <cellStyle name="Normal 13 4 4" xfId="1099"/>
    <cellStyle name="Normal 13 4 4 2" xfId="3869"/>
    <cellStyle name="Normal 13 4 4 2 2" xfId="13751"/>
    <cellStyle name="Normal 13 4 4 2 2 2" xfId="44711"/>
    <cellStyle name="Normal 13 4 4 2 3" xfId="23671"/>
    <cellStyle name="Normal 13 4 4 2 4" xfId="32088"/>
    <cellStyle name="Normal 13 4 4 2 5" xfId="37554"/>
    <cellStyle name="Normal 13 4 4 3" xfId="6328"/>
    <cellStyle name="Normal 13 4 4 3 2" xfId="16210"/>
    <cellStyle name="Normal 13 4 4 3 2 2" xfId="47170"/>
    <cellStyle name="Normal 13 4 4 3 3" xfId="26130"/>
    <cellStyle name="Normal 13 4 4 3 4" xfId="33088"/>
    <cellStyle name="Normal 13 4 4 3 5" xfId="38554"/>
    <cellStyle name="Normal 13 4 4 4" xfId="8798"/>
    <cellStyle name="Normal 13 4 4 4 2" xfId="18680"/>
    <cellStyle name="Normal 13 4 4 4 2 2" xfId="49640"/>
    <cellStyle name="Normal 13 4 4 4 3" xfId="28600"/>
    <cellStyle name="Normal 13 4 4 4 4" xfId="34077"/>
    <cellStyle name="Normal 13 4 4 4 5" xfId="39542"/>
    <cellStyle name="Normal 13 4 4 5" xfId="11276"/>
    <cellStyle name="Normal 13 4 4 5 2" xfId="42236"/>
    <cellStyle name="Normal 13 4 4 6" xfId="21196"/>
    <cellStyle name="Normal 13 4 4 7" xfId="31086"/>
    <cellStyle name="Normal 13 4 4 8" xfId="36552"/>
    <cellStyle name="Normal 13 4 5" xfId="1537"/>
    <cellStyle name="Normal 13 4 5 2" xfId="4300"/>
    <cellStyle name="Normal 13 4 5 2 2" xfId="14182"/>
    <cellStyle name="Normal 13 4 5 2 2 2" xfId="45142"/>
    <cellStyle name="Normal 13 4 5 2 3" xfId="24102"/>
    <cellStyle name="Normal 13 4 5 2 4" xfId="34515"/>
    <cellStyle name="Normal 13 4 5 2 5" xfId="39980"/>
    <cellStyle name="Normal 13 4 5 3" xfId="6766"/>
    <cellStyle name="Normal 13 4 5 3 2" xfId="16648"/>
    <cellStyle name="Normal 13 4 5 3 3" xfId="26568"/>
    <cellStyle name="Normal 13 4 5 3 4" xfId="47608"/>
    <cellStyle name="Normal 13 4 5 4" xfId="9236"/>
    <cellStyle name="Normal 13 4 5 4 2" xfId="19118"/>
    <cellStyle name="Normal 13 4 5 4 3" xfId="29038"/>
    <cellStyle name="Normal 13 4 5 4 4" xfId="50078"/>
    <cellStyle name="Normal 13 4 5 5" xfId="11714"/>
    <cellStyle name="Normal 13 4 5 5 2" xfId="42674"/>
    <cellStyle name="Normal 13 4 5 6" xfId="21634"/>
    <cellStyle name="Normal 13 4 5 7" xfId="31335"/>
    <cellStyle name="Normal 13 4 5 8" xfId="36801"/>
    <cellStyle name="Normal 13 4 6" xfId="2605"/>
    <cellStyle name="Normal 13 4 6 2" xfId="5073"/>
    <cellStyle name="Normal 13 4 6 2 2" xfId="14955"/>
    <cellStyle name="Normal 13 4 6 2 2 2" xfId="45915"/>
    <cellStyle name="Normal 13 4 6 2 3" xfId="24875"/>
    <cellStyle name="Normal 13 4 6 2 4" xfId="35289"/>
    <cellStyle name="Normal 13 4 6 2 5" xfId="40753"/>
    <cellStyle name="Normal 13 4 6 3" xfId="7539"/>
    <cellStyle name="Normal 13 4 6 3 2" xfId="17421"/>
    <cellStyle name="Normal 13 4 6 3 3" xfId="27341"/>
    <cellStyle name="Normal 13 4 6 3 4" xfId="48381"/>
    <cellStyle name="Normal 13 4 6 4" xfId="10009"/>
    <cellStyle name="Normal 13 4 6 4 2" xfId="19891"/>
    <cellStyle name="Normal 13 4 6 4 3" xfId="29811"/>
    <cellStyle name="Normal 13 4 6 4 4" xfId="50851"/>
    <cellStyle name="Normal 13 4 6 5" xfId="12487"/>
    <cellStyle name="Normal 13 4 6 5 2" xfId="43447"/>
    <cellStyle name="Normal 13 4 6 6" xfId="22407"/>
    <cellStyle name="Normal 13 4 6 7" xfId="32335"/>
    <cellStyle name="Normal 13 4 6 8" xfId="37801"/>
    <cellStyle name="Normal 13 4 7" xfId="3116"/>
    <cellStyle name="Normal 13 4 7 2" xfId="12998"/>
    <cellStyle name="Normal 13 4 7 2 2" xfId="43958"/>
    <cellStyle name="Normal 13 4 7 3" xfId="22918"/>
    <cellStyle name="Normal 13 4 7 4" xfId="33371"/>
    <cellStyle name="Normal 13 4 7 5" xfId="38837"/>
    <cellStyle name="Normal 13 4 8" xfId="5623"/>
    <cellStyle name="Normal 13 4 8 2" xfId="15505"/>
    <cellStyle name="Normal 13 4 8 3" xfId="25425"/>
    <cellStyle name="Normal 13 4 8 4" xfId="46465"/>
    <cellStyle name="Normal 13 4 9" xfId="8093"/>
    <cellStyle name="Normal 13 4 9 2" xfId="17975"/>
    <cellStyle name="Normal 13 4 9 3" xfId="27895"/>
    <cellStyle name="Normal 13 4 9 4" xfId="48935"/>
    <cellStyle name="Normal 13 5" xfId="305"/>
    <cellStyle name="Normal 13 5 10" xfId="10608"/>
    <cellStyle name="Normal 13 5 10 2" xfId="41568"/>
    <cellStyle name="Normal 13 5 11" xfId="20528"/>
    <cellStyle name="Normal 13 5 12" xfId="30370"/>
    <cellStyle name="Normal 13 5 13" xfId="35836"/>
    <cellStyle name="Normal 13 5 2" xfId="1100"/>
    <cellStyle name="Normal 13 5 2 2" xfId="3427"/>
    <cellStyle name="Normal 13 5 2 2 2" xfId="13309"/>
    <cellStyle name="Normal 13 5 2 2 2 2" xfId="44269"/>
    <cellStyle name="Normal 13 5 2 2 3" xfId="23229"/>
    <cellStyle name="Normal 13 5 2 2 4" xfId="31646"/>
    <cellStyle name="Normal 13 5 2 2 5" xfId="37112"/>
    <cellStyle name="Normal 13 5 2 3" xfId="6329"/>
    <cellStyle name="Normal 13 5 2 3 2" xfId="16211"/>
    <cellStyle name="Normal 13 5 2 3 2 2" xfId="47171"/>
    <cellStyle name="Normal 13 5 2 3 3" xfId="26131"/>
    <cellStyle name="Normal 13 5 2 3 4" xfId="32646"/>
    <cellStyle name="Normal 13 5 2 3 5" xfId="38112"/>
    <cellStyle name="Normal 13 5 2 4" xfId="8799"/>
    <cellStyle name="Normal 13 5 2 4 2" xfId="18681"/>
    <cellStyle name="Normal 13 5 2 4 2 2" xfId="49641"/>
    <cellStyle name="Normal 13 5 2 4 3" xfId="28601"/>
    <cellStyle name="Normal 13 5 2 4 4" xfId="34078"/>
    <cellStyle name="Normal 13 5 2 4 5" xfId="39543"/>
    <cellStyle name="Normal 13 5 2 5" xfId="11277"/>
    <cellStyle name="Normal 13 5 2 5 2" xfId="42237"/>
    <cellStyle name="Normal 13 5 2 6" xfId="21197"/>
    <cellStyle name="Normal 13 5 2 7" xfId="30644"/>
    <cellStyle name="Normal 13 5 2 8" xfId="36110"/>
    <cellStyle name="Normal 13 5 3" xfId="1101"/>
    <cellStyle name="Normal 13 5 3 2" xfId="3664"/>
    <cellStyle name="Normal 13 5 3 2 2" xfId="13546"/>
    <cellStyle name="Normal 13 5 3 2 2 2" xfId="44506"/>
    <cellStyle name="Normal 13 5 3 2 3" xfId="23466"/>
    <cellStyle name="Normal 13 5 3 2 4" xfId="31883"/>
    <cellStyle name="Normal 13 5 3 2 5" xfId="37349"/>
    <cellStyle name="Normal 13 5 3 3" xfId="6330"/>
    <cellStyle name="Normal 13 5 3 3 2" xfId="16212"/>
    <cellStyle name="Normal 13 5 3 3 2 2" xfId="47172"/>
    <cellStyle name="Normal 13 5 3 3 3" xfId="26132"/>
    <cellStyle name="Normal 13 5 3 3 4" xfId="32883"/>
    <cellStyle name="Normal 13 5 3 3 5" xfId="38349"/>
    <cellStyle name="Normal 13 5 3 4" xfId="8800"/>
    <cellStyle name="Normal 13 5 3 4 2" xfId="18682"/>
    <cellStyle name="Normal 13 5 3 4 2 2" xfId="49642"/>
    <cellStyle name="Normal 13 5 3 4 3" xfId="28602"/>
    <cellStyle name="Normal 13 5 3 4 4" xfId="34079"/>
    <cellStyle name="Normal 13 5 3 4 5" xfId="39544"/>
    <cellStyle name="Normal 13 5 3 5" xfId="11278"/>
    <cellStyle name="Normal 13 5 3 5 2" xfId="42238"/>
    <cellStyle name="Normal 13 5 3 6" xfId="21198"/>
    <cellStyle name="Normal 13 5 3 7" xfId="30881"/>
    <cellStyle name="Normal 13 5 3 8" xfId="36347"/>
    <cellStyle name="Normal 13 5 4" xfId="1102"/>
    <cellStyle name="Normal 13 5 4 2" xfId="3906"/>
    <cellStyle name="Normal 13 5 4 2 2" xfId="13788"/>
    <cellStyle name="Normal 13 5 4 2 2 2" xfId="44748"/>
    <cellStyle name="Normal 13 5 4 2 3" xfId="23708"/>
    <cellStyle name="Normal 13 5 4 2 4" xfId="32125"/>
    <cellStyle name="Normal 13 5 4 2 5" xfId="37591"/>
    <cellStyle name="Normal 13 5 4 3" xfId="6331"/>
    <cellStyle name="Normal 13 5 4 3 2" xfId="16213"/>
    <cellStyle name="Normal 13 5 4 3 2 2" xfId="47173"/>
    <cellStyle name="Normal 13 5 4 3 3" xfId="26133"/>
    <cellStyle name="Normal 13 5 4 3 4" xfId="33125"/>
    <cellStyle name="Normal 13 5 4 3 5" xfId="38591"/>
    <cellStyle name="Normal 13 5 4 4" xfId="8801"/>
    <cellStyle name="Normal 13 5 4 4 2" xfId="18683"/>
    <cellStyle name="Normal 13 5 4 4 2 2" xfId="49643"/>
    <cellStyle name="Normal 13 5 4 4 3" xfId="28603"/>
    <cellStyle name="Normal 13 5 4 4 4" xfId="34080"/>
    <cellStyle name="Normal 13 5 4 4 5" xfId="39545"/>
    <cellStyle name="Normal 13 5 4 5" xfId="11279"/>
    <cellStyle name="Normal 13 5 4 5 2" xfId="42239"/>
    <cellStyle name="Normal 13 5 4 6" xfId="21199"/>
    <cellStyle name="Normal 13 5 4 7" xfId="31123"/>
    <cellStyle name="Normal 13 5 4 8" xfId="36589"/>
    <cellStyle name="Normal 13 5 5" xfId="1574"/>
    <cellStyle name="Normal 13 5 5 2" xfId="4337"/>
    <cellStyle name="Normal 13 5 5 2 2" xfId="14219"/>
    <cellStyle name="Normal 13 5 5 2 2 2" xfId="45179"/>
    <cellStyle name="Normal 13 5 5 2 3" xfId="24139"/>
    <cellStyle name="Normal 13 5 5 2 4" xfId="34552"/>
    <cellStyle name="Normal 13 5 5 2 5" xfId="40017"/>
    <cellStyle name="Normal 13 5 5 3" xfId="6803"/>
    <cellStyle name="Normal 13 5 5 3 2" xfId="16685"/>
    <cellStyle name="Normal 13 5 5 3 3" xfId="26605"/>
    <cellStyle name="Normal 13 5 5 3 4" xfId="47645"/>
    <cellStyle name="Normal 13 5 5 4" xfId="9273"/>
    <cellStyle name="Normal 13 5 5 4 2" xfId="19155"/>
    <cellStyle name="Normal 13 5 5 4 3" xfId="29075"/>
    <cellStyle name="Normal 13 5 5 4 4" xfId="50115"/>
    <cellStyle name="Normal 13 5 5 5" xfId="11751"/>
    <cellStyle name="Normal 13 5 5 5 2" xfId="42711"/>
    <cellStyle name="Normal 13 5 5 6" xfId="21671"/>
    <cellStyle name="Normal 13 5 5 7" xfId="31372"/>
    <cellStyle name="Normal 13 5 5 8" xfId="36838"/>
    <cellStyle name="Normal 13 5 6" xfId="2642"/>
    <cellStyle name="Normal 13 5 6 2" xfId="5110"/>
    <cellStyle name="Normal 13 5 6 2 2" xfId="14992"/>
    <cellStyle name="Normal 13 5 6 2 2 2" xfId="45952"/>
    <cellStyle name="Normal 13 5 6 2 3" xfId="24912"/>
    <cellStyle name="Normal 13 5 6 2 4" xfId="35326"/>
    <cellStyle name="Normal 13 5 6 2 5" xfId="40790"/>
    <cellStyle name="Normal 13 5 6 3" xfId="7576"/>
    <cellStyle name="Normal 13 5 6 3 2" xfId="17458"/>
    <cellStyle name="Normal 13 5 6 3 3" xfId="27378"/>
    <cellStyle name="Normal 13 5 6 3 4" xfId="48418"/>
    <cellStyle name="Normal 13 5 6 4" xfId="10046"/>
    <cellStyle name="Normal 13 5 6 4 2" xfId="19928"/>
    <cellStyle name="Normal 13 5 6 4 3" xfId="29848"/>
    <cellStyle name="Normal 13 5 6 4 4" xfId="50888"/>
    <cellStyle name="Normal 13 5 6 5" xfId="12524"/>
    <cellStyle name="Normal 13 5 6 5 2" xfId="43484"/>
    <cellStyle name="Normal 13 5 6 6" xfId="22444"/>
    <cellStyle name="Normal 13 5 6 7" xfId="32372"/>
    <cellStyle name="Normal 13 5 6 8" xfId="37838"/>
    <cellStyle name="Normal 13 5 7" xfId="3153"/>
    <cellStyle name="Normal 13 5 7 2" xfId="13035"/>
    <cellStyle name="Normal 13 5 7 2 2" xfId="43995"/>
    <cellStyle name="Normal 13 5 7 3" xfId="22955"/>
    <cellStyle name="Normal 13 5 7 4" xfId="33408"/>
    <cellStyle name="Normal 13 5 7 5" xfId="38874"/>
    <cellStyle name="Normal 13 5 8" xfId="5660"/>
    <cellStyle name="Normal 13 5 8 2" xfId="15542"/>
    <cellStyle name="Normal 13 5 8 3" xfId="25462"/>
    <cellStyle name="Normal 13 5 8 4" xfId="46502"/>
    <cellStyle name="Normal 13 5 9" xfId="8130"/>
    <cellStyle name="Normal 13 5 9 2" xfId="18012"/>
    <cellStyle name="Normal 13 5 9 3" xfId="27932"/>
    <cellStyle name="Normal 13 5 9 4" xfId="48972"/>
    <cellStyle name="Normal 13 6" xfId="345"/>
    <cellStyle name="Normal 13 6 10" xfId="10648"/>
    <cellStyle name="Normal 13 6 10 2" xfId="41608"/>
    <cellStyle name="Normal 13 6 11" xfId="20568"/>
    <cellStyle name="Normal 13 6 12" xfId="30410"/>
    <cellStyle name="Normal 13 6 13" xfId="35876"/>
    <cellStyle name="Normal 13 6 2" xfId="1103"/>
    <cellStyle name="Normal 13 6 2 2" xfId="3467"/>
    <cellStyle name="Normal 13 6 2 2 2" xfId="13349"/>
    <cellStyle name="Normal 13 6 2 2 2 2" xfId="44309"/>
    <cellStyle name="Normal 13 6 2 2 3" xfId="23269"/>
    <cellStyle name="Normal 13 6 2 2 4" xfId="31686"/>
    <cellStyle name="Normal 13 6 2 2 5" xfId="37152"/>
    <cellStyle name="Normal 13 6 2 3" xfId="6332"/>
    <cellStyle name="Normal 13 6 2 3 2" xfId="16214"/>
    <cellStyle name="Normal 13 6 2 3 2 2" xfId="47174"/>
    <cellStyle name="Normal 13 6 2 3 3" xfId="26134"/>
    <cellStyle name="Normal 13 6 2 3 4" xfId="32686"/>
    <cellStyle name="Normal 13 6 2 3 5" xfId="38152"/>
    <cellStyle name="Normal 13 6 2 4" xfId="8802"/>
    <cellStyle name="Normal 13 6 2 4 2" xfId="18684"/>
    <cellStyle name="Normal 13 6 2 4 2 2" xfId="49644"/>
    <cellStyle name="Normal 13 6 2 4 3" xfId="28604"/>
    <cellStyle name="Normal 13 6 2 4 4" xfId="34081"/>
    <cellStyle name="Normal 13 6 2 4 5" xfId="39546"/>
    <cellStyle name="Normal 13 6 2 5" xfId="11280"/>
    <cellStyle name="Normal 13 6 2 5 2" xfId="42240"/>
    <cellStyle name="Normal 13 6 2 6" xfId="21200"/>
    <cellStyle name="Normal 13 6 2 7" xfId="30684"/>
    <cellStyle name="Normal 13 6 2 8" xfId="36150"/>
    <cellStyle name="Normal 13 6 3" xfId="1104"/>
    <cellStyle name="Normal 13 6 3 2" xfId="3704"/>
    <cellStyle name="Normal 13 6 3 2 2" xfId="13586"/>
    <cellStyle name="Normal 13 6 3 2 2 2" xfId="44546"/>
    <cellStyle name="Normal 13 6 3 2 3" xfId="23506"/>
    <cellStyle name="Normal 13 6 3 2 4" xfId="31923"/>
    <cellStyle name="Normal 13 6 3 2 5" xfId="37389"/>
    <cellStyle name="Normal 13 6 3 3" xfId="6333"/>
    <cellStyle name="Normal 13 6 3 3 2" xfId="16215"/>
    <cellStyle name="Normal 13 6 3 3 2 2" xfId="47175"/>
    <cellStyle name="Normal 13 6 3 3 3" xfId="26135"/>
    <cellStyle name="Normal 13 6 3 3 4" xfId="32923"/>
    <cellStyle name="Normal 13 6 3 3 5" xfId="38389"/>
    <cellStyle name="Normal 13 6 3 4" xfId="8803"/>
    <cellStyle name="Normal 13 6 3 4 2" xfId="18685"/>
    <cellStyle name="Normal 13 6 3 4 2 2" xfId="49645"/>
    <cellStyle name="Normal 13 6 3 4 3" xfId="28605"/>
    <cellStyle name="Normal 13 6 3 4 4" xfId="34082"/>
    <cellStyle name="Normal 13 6 3 4 5" xfId="39547"/>
    <cellStyle name="Normal 13 6 3 5" xfId="11281"/>
    <cellStyle name="Normal 13 6 3 5 2" xfId="42241"/>
    <cellStyle name="Normal 13 6 3 6" xfId="21201"/>
    <cellStyle name="Normal 13 6 3 7" xfId="30921"/>
    <cellStyle name="Normal 13 6 3 8" xfId="36387"/>
    <cellStyle name="Normal 13 6 4" xfId="1105"/>
    <cellStyle name="Normal 13 6 4 2" xfId="3946"/>
    <cellStyle name="Normal 13 6 4 2 2" xfId="13828"/>
    <cellStyle name="Normal 13 6 4 2 2 2" xfId="44788"/>
    <cellStyle name="Normal 13 6 4 2 3" xfId="23748"/>
    <cellStyle name="Normal 13 6 4 2 4" xfId="32165"/>
    <cellStyle name="Normal 13 6 4 2 5" xfId="37631"/>
    <cellStyle name="Normal 13 6 4 3" xfId="6334"/>
    <cellStyle name="Normal 13 6 4 3 2" xfId="16216"/>
    <cellStyle name="Normal 13 6 4 3 2 2" xfId="47176"/>
    <cellStyle name="Normal 13 6 4 3 3" xfId="26136"/>
    <cellStyle name="Normal 13 6 4 3 4" xfId="33165"/>
    <cellStyle name="Normal 13 6 4 3 5" xfId="38631"/>
    <cellStyle name="Normal 13 6 4 4" xfId="8804"/>
    <cellStyle name="Normal 13 6 4 4 2" xfId="18686"/>
    <cellStyle name="Normal 13 6 4 4 2 2" xfId="49646"/>
    <cellStyle name="Normal 13 6 4 4 3" xfId="28606"/>
    <cellStyle name="Normal 13 6 4 4 4" xfId="34083"/>
    <cellStyle name="Normal 13 6 4 4 5" xfId="39548"/>
    <cellStyle name="Normal 13 6 4 5" xfId="11282"/>
    <cellStyle name="Normal 13 6 4 5 2" xfId="42242"/>
    <cellStyle name="Normal 13 6 4 6" xfId="21202"/>
    <cellStyle name="Normal 13 6 4 7" xfId="31163"/>
    <cellStyle name="Normal 13 6 4 8" xfId="36629"/>
    <cellStyle name="Normal 13 6 5" xfId="1614"/>
    <cellStyle name="Normal 13 6 5 2" xfId="4377"/>
    <cellStyle name="Normal 13 6 5 2 2" xfId="14259"/>
    <cellStyle name="Normal 13 6 5 2 2 2" xfId="45219"/>
    <cellStyle name="Normal 13 6 5 2 3" xfId="24179"/>
    <cellStyle name="Normal 13 6 5 2 4" xfId="34592"/>
    <cellStyle name="Normal 13 6 5 2 5" xfId="40057"/>
    <cellStyle name="Normal 13 6 5 3" xfId="6843"/>
    <cellStyle name="Normal 13 6 5 3 2" xfId="16725"/>
    <cellStyle name="Normal 13 6 5 3 3" xfId="26645"/>
    <cellStyle name="Normal 13 6 5 3 4" xfId="47685"/>
    <cellStyle name="Normal 13 6 5 4" xfId="9313"/>
    <cellStyle name="Normal 13 6 5 4 2" xfId="19195"/>
    <cellStyle name="Normal 13 6 5 4 3" xfId="29115"/>
    <cellStyle name="Normal 13 6 5 4 4" xfId="50155"/>
    <cellStyle name="Normal 13 6 5 5" xfId="11791"/>
    <cellStyle name="Normal 13 6 5 5 2" xfId="42751"/>
    <cellStyle name="Normal 13 6 5 6" xfId="21711"/>
    <cellStyle name="Normal 13 6 5 7" xfId="31412"/>
    <cellStyle name="Normal 13 6 5 8" xfId="36878"/>
    <cellStyle name="Normal 13 6 6" xfId="2682"/>
    <cellStyle name="Normal 13 6 6 2" xfId="5150"/>
    <cellStyle name="Normal 13 6 6 2 2" xfId="15032"/>
    <cellStyle name="Normal 13 6 6 2 2 2" xfId="45992"/>
    <cellStyle name="Normal 13 6 6 2 3" xfId="24952"/>
    <cellStyle name="Normal 13 6 6 2 4" xfId="35366"/>
    <cellStyle name="Normal 13 6 6 2 5" xfId="40830"/>
    <cellStyle name="Normal 13 6 6 3" xfId="7616"/>
    <cellStyle name="Normal 13 6 6 3 2" xfId="17498"/>
    <cellStyle name="Normal 13 6 6 3 3" xfId="27418"/>
    <cellStyle name="Normal 13 6 6 3 4" xfId="48458"/>
    <cellStyle name="Normal 13 6 6 4" xfId="10086"/>
    <cellStyle name="Normal 13 6 6 4 2" xfId="19968"/>
    <cellStyle name="Normal 13 6 6 4 3" xfId="29888"/>
    <cellStyle name="Normal 13 6 6 4 4" xfId="50928"/>
    <cellStyle name="Normal 13 6 6 5" xfId="12564"/>
    <cellStyle name="Normal 13 6 6 5 2" xfId="43524"/>
    <cellStyle name="Normal 13 6 6 6" xfId="22484"/>
    <cellStyle name="Normal 13 6 6 7" xfId="32412"/>
    <cellStyle name="Normal 13 6 6 8" xfId="37878"/>
    <cellStyle name="Normal 13 6 7" xfId="3193"/>
    <cellStyle name="Normal 13 6 7 2" xfId="13075"/>
    <cellStyle name="Normal 13 6 7 2 2" xfId="44035"/>
    <cellStyle name="Normal 13 6 7 3" xfId="22995"/>
    <cellStyle name="Normal 13 6 7 4" xfId="33448"/>
    <cellStyle name="Normal 13 6 7 5" xfId="38914"/>
    <cellStyle name="Normal 13 6 8" xfId="5700"/>
    <cellStyle name="Normal 13 6 8 2" xfId="15582"/>
    <cellStyle name="Normal 13 6 8 3" xfId="25502"/>
    <cellStyle name="Normal 13 6 8 4" xfId="46542"/>
    <cellStyle name="Normal 13 6 9" xfId="8170"/>
    <cellStyle name="Normal 13 6 9 2" xfId="18052"/>
    <cellStyle name="Normal 13 6 9 3" xfId="27972"/>
    <cellStyle name="Normal 13 6 9 4" xfId="49012"/>
    <cellStyle name="Normal 13 7" xfId="132"/>
    <cellStyle name="Normal 13 7 10" xfId="35913"/>
    <cellStyle name="Normal 13 7 2" xfId="1413"/>
    <cellStyle name="Normal 13 7 2 2" xfId="4176"/>
    <cellStyle name="Normal 13 7 2 2 2" xfId="14058"/>
    <cellStyle name="Normal 13 7 2 2 2 2" xfId="45018"/>
    <cellStyle name="Normal 13 7 2 2 3" xfId="23978"/>
    <cellStyle name="Normal 13 7 2 2 4" xfId="34391"/>
    <cellStyle name="Normal 13 7 2 2 5" xfId="39856"/>
    <cellStyle name="Normal 13 7 2 3" xfId="6642"/>
    <cellStyle name="Normal 13 7 2 3 2" xfId="16524"/>
    <cellStyle name="Normal 13 7 2 3 3" xfId="26444"/>
    <cellStyle name="Normal 13 7 2 3 4" xfId="47484"/>
    <cellStyle name="Normal 13 7 2 4" xfId="9112"/>
    <cellStyle name="Normal 13 7 2 4 2" xfId="18994"/>
    <cellStyle name="Normal 13 7 2 4 3" xfId="28914"/>
    <cellStyle name="Normal 13 7 2 4 4" xfId="49954"/>
    <cellStyle name="Normal 13 7 2 5" xfId="11590"/>
    <cellStyle name="Normal 13 7 2 5 2" xfId="42550"/>
    <cellStyle name="Normal 13 7 2 6" xfId="21510"/>
    <cellStyle name="Normal 13 7 2 7" xfId="31449"/>
    <cellStyle name="Normal 13 7 2 8" xfId="36915"/>
    <cellStyle name="Normal 13 7 3" xfId="2481"/>
    <cellStyle name="Normal 13 7 3 2" xfId="4949"/>
    <cellStyle name="Normal 13 7 3 2 2" xfId="14831"/>
    <cellStyle name="Normal 13 7 3 2 2 2" xfId="45791"/>
    <cellStyle name="Normal 13 7 3 2 3" xfId="24751"/>
    <cellStyle name="Normal 13 7 3 2 4" xfId="35165"/>
    <cellStyle name="Normal 13 7 3 2 5" xfId="40629"/>
    <cellStyle name="Normal 13 7 3 3" xfId="7415"/>
    <cellStyle name="Normal 13 7 3 3 2" xfId="17297"/>
    <cellStyle name="Normal 13 7 3 3 3" xfId="27217"/>
    <cellStyle name="Normal 13 7 3 3 4" xfId="48257"/>
    <cellStyle name="Normal 13 7 3 4" xfId="9885"/>
    <cellStyle name="Normal 13 7 3 4 2" xfId="19767"/>
    <cellStyle name="Normal 13 7 3 4 3" xfId="29687"/>
    <cellStyle name="Normal 13 7 3 4 4" xfId="50727"/>
    <cellStyle name="Normal 13 7 3 5" xfId="12363"/>
    <cellStyle name="Normal 13 7 3 5 2" xfId="43323"/>
    <cellStyle name="Normal 13 7 3 6" xfId="22283"/>
    <cellStyle name="Normal 13 7 3 7" xfId="32449"/>
    <cellStyle name="Normal 13 7 3 8" xfId="37915"/>
    <cellStyle name="Normal 13 7 4" xfId="3230"/>
    <cellStyle name="Normal 13 7 4 2" xfId="13112"/>
    <cellStyle name="Normal 13 7 4 2 2" xfId="44072"/>
    <cellStyle name="Normal 13 7 4 3" xfId="23032"/>
    <cellStyle name="Normal 13 7 4 4" xfId="33247"/>
    <cellStyle name="Normal 13 7 4 5" xfId="38713"/>
    <cellStyle name="Normal 13 7 5" xfId="5499"/>
    <cellStyle name="Normal 13 7 5 2" xfId="15381"/>
    <cellStyle name="Normal 13 7 5 3" xfId="25301"/>
    <cellStyle name="Normal 13 7 5 4" xfId="46341"/>
    <cellStyle name="Normal 13 7 6" xfId="7969"/>
    <cellStyle name="Normal 13 7 6 2" xfId="17851"/>
    <cellStyle name="Normal 13 7 6 3" xfId="27771"/>
    <cellStyle name="Normal 13 7 6 4" xfId="48811"/>
    <cellStyle name="Normal 13 7 7" xfId="10447"/>
    <cellStyle name="Normal 13 7 7 2" xfId="41407"/>
    <cellStyle name="Normal 13 7 8" xfId="20367"/>
    <cellStyle name="Normal 13 7 9" xfId="30447"/>
    <cellStyle name="Normal 13 8" xfId="381"/>
    <cellStyle name="Normal 13 8 10" xfId="35949"/>
    <cellStyle name="Normal 13 8 2" xfId="1650"/>
    <cellStyle name="Normal 13 8 2 2" xfId="4413"/>
    <cellStyle name="Normal 13 8 2 2 2" xfId="14295"/>
    <cellStyle name="Normal 13 8 2 2 2 2" xfId="45255"/>
    <cellStyle name="Normal 13 8 2 2 3" xfId="24215"/>
    <cellStyle name="Normal 13 8 2 2 4" xfId="34628"/>
    <cellStyle name="Normal 13 8 2 2 5" xfId="40093"/>
    <cellStyle name="Normal 13 8 2 3" xfId="6879"/>
    <cellStyle name="Normal 13 8 2 3 2" xfId="16761"/>
    <cellStyle name="Normal 13 8 2 3 3" xfId="26681"/>
    <cellStyle name="Normal 13 8 2 3 4" xfId="47721"/>
    <cellStyle name="Normal 13 8 2 4" xfId="9349"/>
    <cellStyle name="Normal 13 8 2 4 2" xfId="19231"/>
    <cellStyle name="Normal 13 8 2 4 3" xfId="29151"/>
    <cellStyle name="Normal 13 8 2 4 4" xfId="50191"/>
    <cellStyle name="Normal 13 8 2 5" xfId="11827"/>
    <cellStyle name="Normal 13 8 2 5 2" xfId="42787"/>
    <cellStyle name="Normal 13 8 2 6" xfId="21747"/>
    <cellStyle name="Normal 13 8 2 7" xfId="31485"/>
    <cellStyle name="Normal 13 8 2 8" xfId="36951"/>
    <cellStyle name="Normal 13 8 3" xfId="2718"/>
    <cellStyle name="Normal 13 8 3 2" xfId="5186"/>
    <cellStyle name="Normal 13 8 3 2 2" xfId="15068"/>
    <cellStyle name="Normal 13 8 3 2 2 2" xfId="46028"/>
    <cellStyle name="Normal 13 8 3 2 3" xfId="24988"/>
    <cellStyle name="Normal 13 8 3 2 4" xfId="35402"/>
    <cellStyle name="Normal 13 8 3 2 5" xfId="40866"/>
    <cellStyle name="Normal 13 8 3 3" xfId="7652"/>
    <cellStyle name="Normal 13 8 3 3 2" xfId="17534"/>
    <cellStyle name="Normal 13 8 3 3 3" xfId="27454"/>
    <cellStyle name="Normal 13 8 3 3 4" xfId="48494"/>
    <cellStyle name="Normal 13 8 3 4" xfId="10122"/>
    <cellStyle name="Normal 13 8 3 4 2" xfId="20004"/>
    <cellStyle name="Normal 13 8 3 4 3" xfId="29924"/>
    <cellStyle name="Normal 13 8 3 4 4" xfId="50964"/>
    <cellStyle name="Normal 13 8 3 5" xfId="12600"/>
    <cellStyle name="Normal 13 8 3 5 2" xfId="43560"/>
    <cellStyle name="Normal 13 8 3 6" xfId="22520"/>
    <cellStyle name="Normal 13 8 3 7" xfId="32485"/>
    <cellStyle name="Normal 13 8 3 8" xfId="37951"/>
    <cellStyle name="Normal 13 8 4" xfId="3266"/>
    <cellStyle name="Normal 13 8 4 2" xfId="13148"/>
    <cellStyle name="Normal 13 8 4 2 2" xfId="44108"/>
    <cellStyle name="Normal 13 8 4 3" xfId="23068"/>
    <cellStyle name="Normal 13 8 4 4" xfId="33484"/>
    <cellStyle name="Normal 13 8 4 5" xfId="38950"/>
    <cellStyle name="Normal 13 8 5" xfId="5736"/>
    <cellStyle name="Normal 13 8 5 2" xfId="15618"/>
    <cellStyle name="Normal 13 8 5 3" xfId="25538"/>
    <cellStyle name="Normal 13 8 5 4" xfId="46578"/>
    <cellStyle name="Normal 13 8 6" xfId="8206"/>
    <cellStyle name="Normal 13 8 6 2" xfId="18088"/>
    <cellStyle name="Normal 13 8 6 3" xfId="28008"/>
    <cellStyle name="Normal 13 8 6 4" xfId="49048"/>
    <cellStyle name="Normal 13 8 7" xfId="10684"/>
    <cellStyle name="Normal 13 8 7 2" xfId="41644"/>
    <cellStyle name="Normal 13 8 8" xfId="20604"/>
    <cellStyle name="Normal 13 8 9" xfId="30483"/>
    <cellStyle name="Normal 13 9" xfId="418"/>
    <cellStyle name="Normal 13 9 10" xfId="36186"/>
    <cellStyle name="Normal 13 9 2" xfId="1687"/>
    <cellStyle name="Normal 13 9 2 2" xfId="4450"/>
    <cellStyle name="Normal 13 9 2 2 2" xfId="14332"/>
    <cellStyle name="Normal 13 9 2 2 2 2" xfId="45292"/>
    <cellStyle name="Normal 13 9 2 2 3" xfId="24252"/>
    <cellStyle name="Normal 13 9 2 2 4" xfId="34665"/>
    <cellStyle name="Normal 13 9 2 2 5" xfId="40130"/>
    <cellStyle name="Normal 13 9 2 3" xfId="6916"/>
    <cellStyle name="Normal 13 9 2 3 2" xfId="16798"/>
    <cellStyle name="Normal 13 9 2 3 3" xfId="26718"/>
    <cellStyle name="Normal 13 9 2 3 4" xfId="47758"/>
    <cellStyle name="Normal 13 9 2 4" xfId="9386"/>
    <cellStyle name="Normal 13 9 2 4 2" xfId="19268"/>
    <cellStyle name="Normal 13 9 2 4 3" xfId="29188"/>
    <cellStyle name="Normal 13 9 2 4 4" xfId="50228"/>
    <cellStyle name="Normal 13 9 2 5" xfId="11864"/>
    <cellStyle name="Normal 13 9 2 5 2" xfId="42824"/>
    <cellStyle name="Normal 13 9 2 6" xfId="21784"/>
    <cellStyle name="Normal 13 9 2 7" xfId="31722"/>
    <cellStyle name="Normal 13 9 2 8" xfId="37188"/>
    <cellStyle name="Normal 13 9 3" xfId="2755"/>
    <cellStyle name="Normal 13 9 3 2" xfId="5223"/>
    <cellStyle name="Normal 13 9 3 2 2" xfId="15105"/>
    <cellStyle name="Normal 13 9 3 2 2 2" xfId="46065"/>
    <cellStyle name="Normal 13 9 3 2 3" xfId="25025"/>
    <cellStyle name="Normal 13 9 3 2 4" xfId="35439"/>
    <cellStyle name="Normal 13 9 3 2 5" xfId="40903"/>
    <cellStyle name="Normal 13 9 3 3" xfId="7689"/>
    <cellStyle name="Normal 13 9 3 3 2" xfId="17571"/>
    <cellStyle name="Normal 13 9 3 3 3" xfId="27491"/>
    <cellStyle name="Normal 13 9 3 3 4" xfId="48531"/>
    <cellStyle name="Normal 13 9 3 4" xfId="10159"/>
    <cellStyle name="Normal 13 9 3 4 2" xfId="20041"/>
    <cellStyle name="Normal 13 9 3 4 3" xfId="29961"/>
    <cellStyle name="Normal 13 9 3 4 4" xfId="51001"/>
    <cellStyle name="Normal 13 9 3 5" xfId="12637"/>
    <cellStyle name="Normal 13 9 3 5 2" xfId="43597"/>
    <cellStyle name="Normal 13 9 3 6" xfId="22557"/>
    <cellStyle name="Normal 13 9 3 7" xfId="32722"/>
    <cellStyle name="Normal 13 9 3 8" xfId="38188"/>
    <cellStyle name="Normal 13 9 4" xfId="3503"/>
    <cellStyle name="Normal 13 9 4 2" xfId="13385"/>
    <cellStyle name="Normal 13 9 4 2 2" xfId="44345"/>
    <cellStyle name="Normal 13 9 4 3" xfId="23305"/>
    <cellStyle name="Normal 13 9 4 4" xfId="33521"/>
    <cellStyle name="Normal 13 9 4 5" xfId="38987"/>
    <cellStyle name="Normal 13 9 5" xfId="5773"/>
    <cellStyle name="Normal 13 9 5 2" xfId="15655"/>
    <cellStyle name="Normal 13 9 5 3" xfId="25575"/>
    <cellStyle name="Normal 13 9 5 4" xfId="46615"/>
    <cellStyle name="Normal 13 9 6" xfId="8243"/>
    <cellStyle name="Normal 13 9 6 2" xfId="18125"/>
    <cellStyle name="Normal 13 9 6 3" xfId="28045"/>
    <cellStyle name="Normal 13 9 6 4" xfId="49085"/>
    <cellStyle name="Normal 13 9 7" xfId="10721"/>
    <cellStyle name="Normal 13 9 7 2" xfId="41681"/>
    <cellStyle name="Normal 13 9 8" xfId="20641"/>
    <cellStyle name="Normal 13 9 9" xfId="30720"/>
    <cellStyle name="Normal 14" xfId="53"/>
    <cellStyle name="Normal 14 2" xfId="172"/>
    <cellStyle name="Normal 14 3" xfId="114"/>
    <cellStyle name="Normal 14 4" xfId="2085"/>
    <cellStyle name="Normal 15" xfId="515"/>
    <cellStyle name="Normal 15 2" xfId="751"/>
    <cellStyle name="Normal 15 2 2" xfId="3994"/>
    <cellStyle name="Normal 15 2 2 2" xfId="13876"/>
    <cellStyle name="Normal 15 2 2 2 2" xfId="44836"/>
    <cellStyle name="Normal 15 2 2 3" xfId="23796"/>
    <cellStyle name="Normal 15 2 2 4" xfId="33729"/>
    <cellStyle name="Normal 15 2 2 5" xfId="39194"/>
    <cellStyle name="Normal 15 2 3" xfId="5980"/>
    <cellStyle name="Normal 15 2 3 2" xfId="15862"/>
    <cellStyle name="Normal 15 2 3 3" xfId="25782"/>
    <cellStyle name="Normal 15 2 3 4" xfId="46822"/>
    <cellStyle name="Normal 15 2 4" xfId="8450"/>
    <cellStyle name="Normal 15 2 4 2" xfId="18332"/>
    <cellStyle name="Normal 15 2 4 3" xfId="28252"/>
    <cellStyle name="Normal 15 2 4 4" xfId="49292"/>
    <cellStyle name="Normal 15 2 5" xfId="10928"/>
    <cellStyle name="Normal 15 2 5 2" xfId="41888"/>
    <cellStyle name="Normal 15 2 6" xfId="20848"/>
    <cellStyle name="Normal 15 2 7" xfId="31926"/>
    <cellStyle name="Normal 15 2 8" xfId="37392"/>
    <cellStyle name="Normal 15 3" xfId="3707"/>
    <cellStyle name="Normal 15 3 2" xfId="13589"/>
    <cellStyle name="Normal 15 3 2 2" xfId="44549"/>
    <cellStyle name="Normal 15 3 3" xfId="23509"/>
    <cellStyle name="Normal 15 3 4" xfId="32926"/>
    <cellStyle name="Normal 15 3 5" xfId="38392"/>
    <cellStyle name="Normal 15 4" xfId="20266"/>
    <cellStyle name="Normal 15 5" xfId="30924"/>
    <cellStyle name="Normal 15 6" xfId="36390"/>
    <cellStyle name="Normal 16" xfId="2086"/>
    <cellStyle name="Normal 16 2" xfId="20256"/>
    <cellStyle name="Normal 16 2 2" xfId="35054"/>
    <cellStyle name="Normal 16 3" xfId="32174"/>
    <cellStyle name="Normal 16 4" xfId="37640"/>
    <cellStyle name="Normal 16 5" xfId="51211"/>
    <cellStyle name="Normal 17" xfId="2089"/>
    <cellStyle name="Normal 18" xfId="2094"/>
    <cellStyle name="Normal 19" xfId="2095"/>
    <cellStyle name="Normal 2" xfId="5"/>
    <cellStyle name="Normal 2 10" xfId="2169"/>
    <cellStyle name="Normal 2 11" xfId="2170"/>
    <cellStyle name="Normal 2 12" xfId="2171"/>
    <cellStyle name="Normal 2 13" xfId="2172"/>
    <cellStyle name="Normal 2 14" xfId="2173"/>
    <cellStyle name="Normal 2 15" xfId="2174"/>
    <cellStyle name="Normal 2 16" xfId="2175"/>
    <cellStyle name="Normal 2 17" xfId="2176"/>
    <cellStyle name="Normal 2 18" xfId="2177"/>
    <cellStyle name="Normal 2 19" xfId="2178"/>
    <cellStyle name="Normal 2 2" xfId="38"/>
    <cellStyle name="Normal 2 2 2" xfId="635"/>
    <cellStyle name="Normal 2 20" xfId="2179"/>
    <cellStyle name="Normal 2 21" xfId="2237"/>
    <cellStyle name="Normal 2 3" xfId="520"/>
    <cellStyle name="Normal 2 3 2" xfId="2180"/>
    <cellStyle name="Normal 2 3 2 2" xfId="20267"/>
    <cellStyle name="Normal 2 3 2 3" xfId="31933"/>
    <cellStyle name="Normal 2 3 2 4" xfId="37399"/>
    <cellStyle name="Normal 2 3 3" xfId="2067"/>
    <cellStyle name="Normal 2 3 3 2" xfId="20268"/>
    <cellStyle name="Normal 2 3 3 3" xfId="32933"/>
    <cellStyle name="Normal 2 3 3 4" xfId="38399"/>
    <cellStyle name="Normal 2 3 4" xfId="3714"/>
    <cellStyle name="Normal 2 3 4 2" xfId="13596"/>
    <cellStyle name="Normal 2 3 4 2 2" xfId="44556"/>
    <cellStyle name="Normal 2 3 4 3" xfId="23516"/>
    <cellStyle name="Normal 2 3 4 4" xfId="33609"/>
    <cellStyle name="Normal 2 3 5" xfId="7892"/>
    <cellStyle name="Normal 2 3 5 2" xfId="17774"/>
    <cellStyle name="Normal 2 3 5 3" xfId="27694"/>
    <cellStyle name="Normal 2 3 5 4" xfId="48734"/>
    <cellStyle name="Normal 2 3 6" xfId="30931"/>
    <cellStyle name="Normal 2 3 7" xfId="36397"/>
    <cellStyle name="Normal 2 4" xfId="2181"/>
    <cellStyle name="Normal 2 5" xfId="2182"/>
    <cellStyle name="Normal 2 6" xfId="2183"/>
    <cellStyle name="Normal 2 7" xfId="2184"/>
    <cellStyle name="Normal 2 8" xfId="2185"/>
    <cellStyle name="Normal 2 9" xfId="2186"/>
    <cellStyle name="Normal 20" xfId="2096"/>
    <cellStyle name="Normal 21" xfId="2097"/>
    <cellStyle name="Normal 22" xfId="2098"/>
    <cellStyle name="Normal 23" xfId="2099"/>
    <cellStyle name="Normal 24" xfId="2106"/>
    <cellStyle name="Normal 25" xfId="2104"/>
    <cellStyle name="Normal 26" xfId="2112"/>
    <cellStyle name="Normal 27" xfId="2113"/>
    <cellStyle name="Normal 28" xfId="2111"/>
    <cellStyle name="Normal 29" xfId="2105"/>
    <cellStyle name="Normal 3" xfId="6"/>
    <cellStyle name="Normal 3 2" xfId="544"/>
    <cellStyle name="Normal 3 2 2" xfId="2068"/>
    <cellStyle name="Normal 30" xfId="2955"/>
    <cellStyle name="Normal 30 2" xfId="5423"/>
    <cellStyle name="Normal 30 2 2" xfId="15305"/>
    <cellStyle name="Normal 30 2 3" xfId="25225"/>
    <cellStyle name="Normal 30 2 4" xfId="46265"/>
    <cellStyle name="Normal 30 3" xfId="7889"/>
    <cellStyle name="Normal 30 3 2" xfId="17771"/>
    <cellStyle name="Normal 30 3 3" xfId="27691"/>
    <cellStyle name="Normal 30 3 4" xfId="48731"/>
    <cellStyle name="Normal 30 4" xfId="10359"/>
    <cellStyle name="Normal 30 4 2" xfId="20241"/>
    <cellStyle name="Normal 30 4 3" xfId="30161"/>
    <cellStyle name="Normal 30 4 4" xfId="51201"/>
    <cellStyle name="Normal 30 5" xfId="12837"/>
    <cellStyle name="Normal 30 5 2" xfId="43797"/>
    <cellStyle name="Normal 30 6" xfId="22757"/>
    <cellStyle name="Normal 30 7" xfId="35639"/>
    <cellStyle name="Normal 30 8" xfId="41103"/>
    <cellStyle name="Normal 31" xfId="2090"/>
    <cellStyle name="Normal 32" xfId="2091"/>
    <cellStyle name="Normal 33" xfId="2092"/>
    <cellStyle name="Normal 34" xfId="2093"/>
    <cellStyle name="Normal 35" xfId="2100"/>
    <cellStyle name="Normal 36" xfId="2101"/>
    <cellStyle name="Normal 37" xfId="2102"/>
    <cellStyle name="Normal 38" xfId="2103"/>
    <cellStyle name="Normal 39" xfId="2107"/>
    <cellStyle name="Normal 4" xfId="8"/>
    <cellStyle name="Normal 4 2" xfId="54"/>
    <cellStyle name="Normal 4 2 2" xfId="173"/>
    <cellStyle name="Normal 4 2 3" xfId="115"/>
    <cellStyle name="Normal 4 3" xfId="58"/>
    <cellStyle name="Normal 4 4" xfId="507"/>
    <cellStyle name="Normal 40" xfId="2108"/>
    <cellStyle name="Normal 41" xfId="2114"/>
    <cellStyle name="Normal 42" xfId="2109"/>
    <cellStyle name="Normal 43" xfId="2110"/>
    <cellStyle name="Normal 44" xfId="2116"/>
    <cellStyle name="Normal 45" xfId="2115"/>
    <cellStyle name="Normal 46" xfId="7893"/>
    <cellStyle name="Normal 46 2" xfId="17775"/>
    <cellStyle name="Normal 46 2 2" xfId="48735"/>
    <cellStyle name="Normal 46 3" xfId="27695"/>
    <cellStyle name="Normal 46 4" xfId="41330"/>
    <cellStyle name="Normal 46 5" xfId="51210"/>
    <cellStyle name="Normal 47" xfId="20273"/>
    <cellStyle name="Normal 48" xfId="52558"/>
    <cellStyle name="Normal 5" xfId="12"/>
    <cellStyle name="Normal 5 10" xfId="145"/>
    <cellStyle name="Normal 5 10 10" xfId="10460"/>
    <cellStyle name="Normal 5 10 10 2" xfId="41420"/>
    <cellStyle name="Normal 5 10 11" xfId="20380"/>
    <cellStyle name="Normal 5 10 12" xfId="30222"/>
    <cellStyle name="Normal 5 10 13" xfId="35688"/>
    <cellStyle name="Normal 5 10 14" xfId="51278"/>
    <cellStyle name="Normal 5 10 15" xfId="51950"/>
    <cellStyle name="Normal 5 10 2" xfId="1106"/>
    <cellStyle name="Normal 5 10 2 10" xfId="52174"/>
    <cellStyle name="Normal 5 10 2 2" xfId="3279"/>
    <cellStyle name="Normal 5 10 2 2 2" xfId="13161"/>
    <cellStyle name="Normal 5 10 2 2 2 2" xfId="44121"/>
    <cellStyle name="Normal 5 10 2 2 3" xfId="23081"/>
    <cellStyle name="Normal 5 10 2 2 4" xfId="31498"/>
    <cellStyle name="Normal 5 10 2 2 5" xfId="36964"/>
    <cellStyle name="Normal 5 10 2 3" xfId="6335"/>
    <cellStyle name="Normal 5 10 2 3 2" xfId="16217"/>
    <cellStyle name="Normal 5 10 2 3 2 2" xfId="47177"/>
    <cellStyle name="Normal 5 10 2 3 3" xfId="26137"/>
    <cellStyle name="Normal 5 10 2 3 4" xfId="32498"/>
    <cellStyle name="Normal 5 10 2 3 5" xfId="37964"/>
    <cellStyle name="Normal 5 10 2 4" xfId="8805"/>
    <cellStyle name="Normal 5 10 2 4 2" xfId="18687"/>
    <cellStyle name="Normal 5 10 2 4 2 2" xfId="49647"/>
    <cellStyle name="Normal 5 10 2 4 3" xfId="28607"/>
    <cellStyle name="Normal 5 10 2 4 4" xfId="34084"/>
    <cellStyle name="Normal 5 10 2 4 5" xfId="39549"/>
    <cellStyle name="Normal 5 10 2 5" xfId="11283"/>
    <cellStyle name="Normal 5 10 2 5 2" xfId="42243"/>
    <cellStyle name="Normal 5 10 2 6" xfId="21203"/>
    <cellStyle name="Normal 5 10 2 7" xfId="30496"/>
    <cellStyle name="Normal 5 10 2 8" xfId="35962"/>
    <cellStyle name="Normal 5 10 2 9" xfId="51503"/>
    <cellStyle name="Normal 5 10 3" xfId="1107"/>
    <cellStyle name="Normal 5 10 3 10" xfId="52398"/>
    <cellStyle name="Normal 5 10 3 2" xfId="3516"/>
    <cellStyle name="Normal 5 10 3 2 2" xfId="13398"/>
    <cellStyle name="Normal 5 10 3 2 2 2" xfId="44358"/>
    <cellStyle name="Normal 5 10 3 2 3" xfId="23318"/>
    <cellStyle name="Normal 5 10 3 2 4" xfId="31735"/>
    <cellStyle name="Normal 5 10 3 2 5" xfId="37201"/>
    <cellStyle name="Normal 5 10 3 3" xfId="6336"/>
    <cellStyle name="Normal 5 10 3 3 2" xfId="16218"/>
    <cellStyle name="Normal 5 10 3 3 2 2" xfId="47178"/>
    <cellStyle name="Normal 5 10 3 3 3" xfId="26138"/>
    <cellStyle name="Normal 5 10 3 3 4" xfId="32735"/>
    <cellStyle name="Normal 5 10 3 3 5" xfId="38201"/>
    <cellStyle name="Normal 5 10 3 4" xfId="8806"/>
    <cellStyle name="Normal 5 10 3 4 2" xfId="18688"/>
    <cellStyle name="Normal 5 10 3 4 2 2" xfId="49648"/>
    <cellStyle name="Normal 5 10 3 4 3" xfId="28608"/>
    <cellStyle name="Normal 5 10 3 4 4" xfId="34085"/>
    <cellStyle name="Normal 5 10 3 4 5" xfId="39550"/>
    <cellStyle name="Normal 5 10 3 5" xfId="11284"/>
    <cellStyle name="Normal 5 10 3 5 2" xfId="42244"/>
    <cellStyle name="Normal 5 10 3 6" xfId="21204"/>
    <cellStyle name="Normal 5 10 3 7" xfId="30733"/>
    <cellStyle name="Normal 5 10 3 8" xfId="36199"/>
    <cellStyle name="Normal 5 10 3 9" xfId="51728"/>
    <cellStyle name="Normal 5 10 4" xfId="1108"/>
    <cellStyle name="Normal 5 10 4 2" xfId="3758"/>
    <cellStyle name="Normal 5 10 4 2 2" xfId="13640"/>
    <cellStyle name="Normal 5 10 4 2 2 2" xfId="44600"/>
    <cellStyle name="Normal 5 10 4 2 3" xfId="23560"/>
    <cellStyle name="Normal 5 10 4 2 4" xfId="31977"/>
    <cellStyle name="Normal 5 10 4 2 5" xfId="37443"/>
    <cellStyle name="Normal 5 10 4 3" xfId="6337"/>
    <cellStyle name="Normal 5 10 4 3 2" xfId="16219"/>
    <cellStyle name="Normal 5 10 4 3 2 2" xfId="47179"/>
    <cellStyle name="Normal 5 10 4 3 3" xfId="26139"/>
    <cellStyle name="Normal 5 10 4 3 4" xfId="32977"/>
    <cellStyle name="Normal 5 10 4 3 5" xfId="38443"/>
    <cellStyle name="Normal 5 10 4 4" xfId="8807"/>
    <cellStyle name="Normal 5 10 4 4 2" xfId="18689"/>
    <cellStyle name="Normal 5 10 4 4 2 2" xfId="49649"/>
    <cellStyle name="Normal 5 10 4 4 3" xfId="28609"/>
    <cellStyle name="Normal 5 10 4 4 4" xfId="34086"/>
    <cellStyle name="Normal 5 10 4 4 5" xfId="39551"/>
    <cellStyle name="Normal 5 10 4 5" xfId="11285"/>
    <cellStyle name="Normal 5 10 4 5 2" xfId="42245"/>
    <cellStyle name="Normal 5 10 4 6" xfId="21205"/>
    <cellStyle name="Normal 5 10 4 7" xfId="30975"/>
    <cellStyle name="Normal 5 10 4 8" xfId="36441"/>
    <cellStyle name="Normal 5 10 5" xfId="1426"/>
    <cellStyle name="Normal 5 10 5 2" xfId="4189"/>
    <cellStyle name="Normal 5 10 5 2 2" xfId="14071"/>
    <cellStyle name="Normal 5 10 5 2 2 2" xfId="45031"/>
    <cellStyle name="Normal 5 10 5 2 3" xfId="23991"/>
    <cellStyle name="Normal 5 10 5 2 4" xfId="34404"/>
    <cellStyle name="Normal 5 10 5 2 5" xfId="39869"/>
    <cellStyle name="Normal 5 10 5 3" xfId="6655"/>
    <cellStyle name="Normal 5 10 5 3 2" xfId="16537"/>
    <cellStyle name="Normal 5 10 5 3 3" xfId="26457"/>
    <cellStyle name="Normal 5 10 5 3 4" xfId="47497"/>
    <cellStyle name="Normal 5 10 5 4" xfId="9125"/>
    <cellStyle name="Normal 5 10 5 4 2" xfId="19007"/>
    <cellStyle name="Normal 5 10 5 4 3" xfId="28927"/>
    <cellStyle name="Normal 5 10 5 4 4" xfId="49967"/>
    <cellStyle name="Normal 5 10 5 5" xfId="11603"/>
    <cellStyle name="Normal 5 10 5 5 2" xfId="42563"/>
    <cellStyle name="Normal 5 10 5 6" xfId="21523"/>
    <cellStyle name="Normal 5 10 5 7" xfId="31224"/>
    <cellStyle name="Normal 5 10 5 8" xfId="36690"/>
    <cellStyle name="Normal 5 10 6" xfId="2494"/>
    <cellStyle name="Normal 5 10 6 2" xfId="4962"/>
    <cellStyle name="Normal 5 10 6 2 2" xfId="14844"/>
    <cellStyle name="Normal 5 10 6 2 2 2" xfId="45804"/>
    <cellStyle name="Normal 5 10 6 2 3" xfId="24764"/>
    <cellStyle name="Normal 5 10 6 2 4" xfId="35178"/>
    <cellStyle name="Normal 5 10 6 2 5" xfId="40642"/>
    <cellStyle name="Normal 5 10 6 3" xfId="7428"/>
    <cellStyle name="Normal 5 10 6 3 2" xfId="17310"/>
    <cellStyle name="Normal 5 10 6 3 3" xfId="27230"/>
    <cellStyle name="Normal 5 10 6 3 4" xfId="48270"/>
    <cellStyle name="Normal 5 10 6 4" xfId="9898"/>
    <cellStyle name="Normal 5 10 6 4 2" xfId="19780"/>
    <cellStyle name="Normal 5 10 6 4 3" xfId="29700"/>
    <cellStyle name="Normal 5 10 6 4 4" xfId="50740"/>
    <cellStyle name="Normal 5 10 6 5" xfId="12376"/>
    <cellStyle name="Normal 5 10 6 5 2" xfId="43336"/>
    <cellStyle name="Normal 5 10 6 6" xfId="22296"/>
    <cellStyle name="Normal 5 10 6 7" xfId="32224"/>
    <cellStyle name="Normal 5 10 6 8" xfId="37690"/>
    <cellStyle name="Normal 5 10 7" xfId="3005"/>
    <cellStyle name="Normal 5 10 7 2" xfId="12887"/>
    <cellStyle name="Normal 5 10 7 2 2" xfId="43847"/>
    <cellStyle name="Normal 5 10 7 3" xfId="22807"/>
    <cellStyle name="Normal 5 10 7 4" xfId="33260"/>
    <cellStyle name="Normal 5 10 7 5" xfId="38726"/>
    <cellStyle name="Normal 5 10 8" xfId="5512"/>
    <cellStyle name="Normal 5 10 8 2" xfId="15394"/>
    <cellStyle name="Normal 5 10 8 2 2" xfId="46354"/>
    <cellStyle name="Normal 5 10 8 3" xfId="25314"/>
    <cellStyle name="Normal 5 10 8 4" xfId="41170"/>
    <cellStyle name="Normal 5 10 9" xfId="7982"/>
    <cellStyle name="Normal 5 10 9 2" xfId="17864"/>
    <cellStyle name="Normal 5 10 9 3" xfId="27784"/>
    <cellStyle name="Normal 5 10 9 4" xfId="48824"/>
    <cellStyle name="Normal 5 11" xfId="197"/>
    <cellStyle name="Normal 5 11 10" xfId="10500"/>
    <cellStyle name="Normal 5 11 10 2" xfId="41460"/>
    <cellStyle name="Normal 5 11 11" xfId="20420"/>
    <cellStyle name="Normal 5 11 12" xfId="30262"/>
    <cellStyle name="Normal 5 11 13" xfId="35728"/>
    <cellStyle name="Normal 5 11 14" xfId="51420"/>
    <cellStyle name="Normal 5 11 15" xfId="52092"/>
    <cellStyle name="Normal 5 11 2" xfId="1109"/>
    <cellStyle name="Normal 5 11 2 10" xfId="52316"/>
    <cellStyle name="Normal 5 11 2 2" xfId="3319"/>
    <cellStyle name="Normal 5 11 2 2 2" xfId="13201"/>
    <cellStyle name="Normal 5 11 2 2 2 2" xfId="44161"/>
    <cellStyle name="Normal 5 11 2 2 3" xfId="23121"/>
    <cellStyle name="Normal 5 11 2 2 4" xfId="31538"/>
    <cellStyle name="Normal 5 11 2 2 5" xfId="37004"/>
    <cellStyle name="Normal 5 11 2 3" xfId="6338"/>
    <cellStyle name="Normal 5 11 2 3 2" xfId="16220"/>
    <cellStyle name="Normal 5 11 2 3 2 2" xfId="47180"/>
    <cellStyle name="Normal 5 11 2 3 3" xfId="26140"/>
    <cellStyle name="Normal 5 11 2 3 4" xfId="32538"/>
    <cellStyle name="Normal 5 11 2 3 5" xfId="38004"/>
    <cellStyle name="Normal 5 11 2 4" xfId="8808"/>
    <cellStyle name="Normal 5 11 2 4 2" xfId="18690"/>
    <cellStyle name="Normal 5 11 2 4 2 2" xfId="49650"/>
    <cellStyle name="Normal 5 11 2 4 3" xfId="28610"/>
    <cellStyle name="Normal 5 11 2 4 4" xfId="34087"/>
    <cellStyle name="Normal 5 11 2 4 5" xfId="39552"/>
    <cellStyle name="Normal 5 11 2 5" xfId="11286"/>
    <cellStyle name="Normal 5 11 2 5 2" xfId="42246"/>
    <cellStyle name="Normal 5 11 2 6" xfId="21206"/>
    <cellStyle name="Normal 5 11 2 7" xfId="30536"/>
    <cellStyle name="Normal 5 11 2 8" xfId="36002"/>
    <cellStyle name="Normal 5 11 2 9" xfId="51645"/>
    <cellStyle name="Normal 5 11 3" xfId="1110"/>
    <cellStyle name="Normal 5 11 3 10" xfId="52540"/>
    <cellStyle name="Normal 5 11 3 2" xfId="3556"/>
    <cellStyle name="Normal 5 11 3 2 2" xfId="13438"/>
    <cellStyle name="Normal 5 11 3 2 2 2" xfId="44398"/>
    <cellStyle name="Normal 5 11 3 2 3" xfId="23358"/>
    <cellStyle name="Normal 5 11 3 2 4" xfId="31775"/>
    <cellStyle name="Normal 5 11 3 2 5" xfId="37241"/>
    <cellStyle name="Normal 5 11 3 3" xfId="6339"/>
    <cellStyle name="Normal 5 11 3 3 2" xfId="16221"/>
    <cellStyle name="Normal 5 11 3 3 2 2" xfId="47181"/>
    <cellStyle name="Normal 5 11 3 3 3" xfId="26141"/>
    <cellStyle name="Normal 5 11 3 3 4" xfId="32775"/>
    <cellStyle name="Normal 5 11 3 3 5" xfId="38241"/>
    <cellStyle name="Normal 5 11 3 4" xfId="8809"/>
    <cellStyle name="Normal 5 11 3 4 2" xfId="18691"/>
    <cellStyle name="Normal 5 11 3 4 2 2" xfId="49651"/>
    <cellStyle name="Normal 5 11 3 4 3" xfId="28611"/>
    <cellStyle name="Normal 5 11 3 4 4" xfId="34088"/>
    <cellStyle name="Normal 5 11 3 4 5" xfId="39553"/>
    <cellStyle name="Normal 5 11 3 5" xfId="11287"/>
    <cellStyle name="Normal 5 11 3 5 2" xfId="42247"/>
    <cellStyle name="Normal 5 11 3 6" xfId="21207"/>
    <cellStyle name="Normal 5 11 3 7" xfId="30773"/>
    <cellStyle name="Normal 5 11 3 8" xfId="36239"/>
    <cellStyle name="Normal 5 11 3 9" xfId="51870"/>
    <cellStyle name="Normal 5 11 4" xfId="1111"/>
    <cellStyle name="Normal 5 11 4 2" xfId="3798"/>
    <cellStyle name="Normal 5 11 4 2 2" xfId="13680"/>
    <cellStyle name="Normal 5 11 4 2 2 2" xfId="44640"/>
    <cellStyle name="Normal 5 11 4 2 3" xfId="23600"/>
    <cellStyle name="Normal 5 11 4 2 4" xfId="32017"/>
    <cellStyle name="Normal 5 11 4 2 5" xfId="37483"/>
    <cellStyle name="Normal 5 11 4 3" xfId="6340"/>
    <cellStyle name="Normal 5 11 4 3 2" xfId="16222"/>
    <cellStyle name="Normal 5 11 4 3 2 2" xfId="47182"/>
    <cellStyle name="Normal 5 11 4 3 3" xfId="26142"/>
    <cellStyle name="Normal 5 11 4 3 4" xfId="33017"/>
    <cellStyle name="Normal 5 11 4 3 5" xfId="38483"/>
    <cellStyle name="Normal 5 11 4 4" xfId="8810"/>
    <cellStyle name="Normal 5 11 4 4 2" xfId="18692"/>
    <cellStyle name="Normal 5 11 4 4 2 2" xfId="49652"/>
    <cellStyle name="Normal 5 11 4 4 3" xfId="28612"/>
    <cellStyle name="Normal 5 11 4 4 4" xfId="34089"/>
    <cellStyle name="Normal 5 11 4 4 5" xfId="39554"/>
    <cellStyle name="Normal 5 11 4 5" xfId="11288"/>
    <cellStyle name="Normal 5 11 4 5 2" xfId="42248"/>
    <cellStyle name="Normal 5 11 4 6" xfId="21208"/>
    <cellStyle name="Normal 5 11 4 7" xfId="31015"/>
    <cellStyle name="Normal 5 11 4 8" xfId="36481"/>
    <cellStyle name="Normal 5 11 5" xfId="1466"/>
    <cellStyle name="Normal 5 11 5 2" xfId="4229"/>
    <cellStyle name="Normal 5 11 5 2 2" xfId="14111"/>
    <cellStyle name="Normal 5 11 5 2 2 2" xfId="45071"/>
    <cellStyle name="Normal 5 11 5 2 3" xfId="24031"/>
    <cellStyle name="Normal 5 11 5 2 4" xfId="34444"/>
    <cellStyle name="Normal 5 11 5 2 5" xfId="39909"/>
    <cellStyle name="Normal 5 11 5 3" xfId="6695"/>
    <cellStyle name="Normal 5 11 5 3 2" xfId="16577"/>
    <cellStyle name="Normal 5 11 5 3 3" xfId="26497"/>
    <cellStyle name="Normal 5 11 5 3 4" xfId="47537"/>
    <cellStyle name="Normal 5 11 5 4" xfId="9165"/>
    <cellStyle name="Normal 5 11 5 4 2" xfId="19047"/>
    <cellStyle name="Normal 5 11 5 4 3" xfId="28967"/>
    <cellStyle name="Normal 5 11 5 4 4" xfId="50007"/>
    <cellStyle name="Normal 5 11 5 5" xfId="11643"/>
    <cellStyle name="Normal 5 11 5 5 2" xfId="42603"/>
    <cellStyle name="Normal 5 11 5 6" xfId="21563"/>
    <cellStyle name="Normal 5 11 5 7" xfId="31264"/>
    <cellStyle name="Normal 5 11 5 8" xfId="36730"/>
    <cellStyle name="Normal 5 11 6" xfId="2534"/>
    <cellStyle name="Normal 5 11 6 2" xfId="5002"/>
    <cellStyle name="Normal 5 11 6 2 2" xfId="14884"/>
    <cellStyle name="Normal 5 11 6 2 2 2" xfId="45844"/>
    <cellStyle name="Normal 5 11 6 2 3" xfId="24804"/>
    <cellStyle name="Normal 5 11 6 2 4" xfId="35218"/>
    <cellStyle name="Normal 5 11 6 2 5" xfId="40682"/>
    <cellStyle name="Normal 5 11 6 3" xfId="7468"/>
    <cellStyle name="Normal 5 11 6 3 2" xfId="17350"/>
    <cellStyle name="Normal 5 11 6 3 3" xfId="27270"/>
    <cellStyle name="Normal 5 11 6 3 4" xfId="48310"/>
    <cellStyle name="Normal 5 11 6 4" xfId="9938"/>
    <cellStyle name="Normal 5 11 6 4 2" xfId="19820"/>
    <cellStyle name="Normal 5 11 6 4 3" xfId="29740"/>
    <cellStyle name="Normal 5 11 6 4 4" xfId="50780"/>
    <cellStyle name="Normal 5 11 6 5" xfId="12416"/>
    <cellStyle name="Normal 5 11 6 5 2" xfId="43376"/>
    <cellStyle name="Normal 5 11 6 6" xfId="22336"/>
    <cellStyle name="Normal 5 11 6 7" xfId="32264"/>
    <cellStyle name="Normal 5 11 6 8" xfId="37730"/>
    <cellStyle name="Normal 5 11 7" xfId="3045"/>
    <cellStyle name="Normal 5 11 7 2" xfId="12927"/>
    <cellStyle name="Normal 5 11 7 2 2" xfId="43887"/>
    <cellStyle name="Normal 5 11 7 3" xfId="22847"/>
    <cellStyle name="Normal 5 11 7 4" xfId="33300"/>
    <cellStyle name="Normal 5 11 7 5" xfId="38766"/>
    <cellStyle name="Normal 5 11 8" xfId="5552"/>
    <cellStyle name="Normal 5 11 8 2" xfId="15434"/>
    <cellStyle name="Normal 5 11 8 2 2" xfId="46394"/>
    <cellStyle name="Normal 5 11 8 3" xfId="25354"/>
    <cellStyle name="Normal 5 11 8 4" xfId="41312"/>
    <cellStyle name="Normal 5 11 9" xfId="8022"/>
    <cellStyle name="Normal 5 11 9 2" xfId="17904"/>
    <cellStyle name="Normal 5 11 9 3" xfId="27824"/>
    <cellStyle name="Normal 5 11 9 4" xfId="48864"/>
    <cellStyle name="Normal 5 12" xfId="234"/>
    <cellStyle name="Normal 5 12 10" xfId="10537"/>
    <cellStyle name="Normal 5 12 10 2" xfId="41497"/>
    <cellStyle name="Normal 5 12 11" xfId="20457"/>
    <cellStyle name="Normal 5 12 12" xfId="30299"/>
    <cellStyle name="Normal 5 12 13" xfId="35765"/>
    <cellStyle name="Normal 5 12 14" xfId="51442"/>
    <cellStyle name="Normal 5 12 15" xfId="52114"/>
    <cellStyle name="Normal 5 12 2" xfId="1112"/>
    <cellStyle name="Normal 5 12 2 2" xfId="3356"/>
    <cellStyle name="Normal 5 12 2 2 2" xfId="13238"/>
    <cellStyle name="Normal 5 12 2 2 2 2" xfId="44198"/>
    <cellStyle name="Normal 5 12 2 2 3" xfId="23158"/>
    <cellStyle name="Normal 5 12 2 2 4" xfId="31575"/>
    <cellStyle name="Normal 5 12 2 2 5" xfId="37041"/>
    <cellStyle name="Normal 5 12 2 3" xfId="6341"/>
    <cellStyle name="Normal 5 12 2 3 2" xfId="16223"/>
    <cellStyle name="Normal 5 12 2 3 2 2" xfId="47183"/>
    <cellStyle name="Normal 5 12 2 3 3" xfId="26143"/>
    <cellStyle name="Normal 5 12 2 3 4" xfId="32575"/>
    <cellStyle name="Normal 5 12 2 3 5" xfId="38041"/>
    <cellStyle name="Normal 5 12 2 4" xfId="8811"/>
    <cellStyle name="Normal 5 12 2 4 2" xfId="18693"/>
    <cellStyle name="Normal 5 12 2 4 2 2" xfId="49653"/>
    <cellStyle name="Normal 5 12 2 4 3" xfId="28613"/>
    <cellStyle name="Normal 5 12 2 4 4" xfId="34090"/>
    <cellStyle name="Normal 5 12 2 4 5" xfId="39555"/>
    <cellStyle name="Normal 5 12 2 5" xfId="11289"/>
    <cellStyle name="Normal 5 12 2 5 2" xfId="42249"/>
    <cellStyle name="Normal 5 12 2 6" xfId="21209"/>
    <cellStyle name="Normal 5 12 2 7" xfId="30573"/>
    <cellStyle name="Normal 5 12 2 8" xfId="36039"/>
    <cellStyle name="Normal 5 12 3" xfId="1113"/>
    <cellStyle name="Normal 5 12 3 2" xfId="3593"/>
    <cellStyle name="Normal 5 12 3 2 2" xfId="13475"/>
    <cellStyle name="Normal 5 12 3 2 2 2" xfId="44435"/>
    <cellStyle name="Normal 5 12 3 2 3" xfId="23395"/>
    <cellStyle name="Normal 5 12 3 2 4" xfId="31812"/>
    <cellStyle name="Normal 5 12 3 2 5" xfId="37278"/>
    <cellStyle name="Normal 5 12 3 3" xfId="6342"/>
    <cellStyle name="Normal 5 12 3 3 2" xfId="16224"/>
    <cellStyle name="Normal 5 12 3 3 2 2" xfId="47184"/>
    <cellStyle name="Normal 5 12 3 3 3" xfId="26144"/>
    <cellStyle name="Normal 5 12 3 3 4" xfId="32812"/>
    <cellStyle name="Normal 5 12 3 3 5" xfId="38278"/>
    <cellStyle name="Normal 5 12 3 4" xfId="8812"/>
    <cellStyle name="Normal 5 12 3 4 2" xfId="18694"/>
    <cellStyle name="Normal 5 12 3 4 2 2" xfId="49654"/>
    <cellStyle name="Normal 5 12 3 4 3" xfId="28614"/>
    <cellStyle name="Normal 5 12 3 4 4" xfId="34091"/>
    <cellStyle name="Normal 5 12 3 4 5" xfId="39556"/>
    <cellStyle name="Normal 5 12 3 5" xfId="11290"/>
    <cellStyle name="Normal 5 12 3 5 2" xfId="42250"/>
    <cellStyle name="Normal 5 12 3 6" xfId="21210"/>
    <cellStyle name="Normal 5 12 3 7" xfId="30810"/>
    <cellStyle name="Normal 5 12 3 8" xfId="36276"/>
    <cellStyle name="Normal 5 12 4" xfId="1114"/>
    <cellStyle name="Normal 5 12 4 2" xfId="3835"/>
    <cellStyle name="Normal 5 12 4 2 2" xfId="13717"/>
    <cellStyle name="Normal 5 12 4 2 2 2" xfId="44677"/>
    <cellStyle name="Normal 5 12 4 2 3" xfId="23637"/>
    <cellStyle name="Normal 5 12 4 2 4" xfId="32054"/>
    <cellStyle name="Normal 5 12 4 2 5" xfId="37520"/>
    <cellStyle name="Normal 5 12 4 3" xfId="6343"/>
    <cellStyle name="Normal 5 12 4 3 2" xfId="16225"/>
    <cellStyle name="Normal 5 12 4 3 2 2" xfId="47185"/>
    <cellStyle name="Normal 5 12 4 3 3" xfId="26145"/>
    <cellStyle name="Normal 5 12 4 3 4" xfId="33054"/>
    <cellStyle name="Normal 5 12 4 3 5" xfId="38520"/>
    <cellStyle name="Normal 5 12 4 4" xfId="8813"/>
    <cellStyle name="Normal 5 12 4 4 2" xfId="18695"/>
    <cellStyle name="Normal 5 12 4 4 2 2" xfId="49655"/>
    <cellStyle name="Normal 5 12 4 4 3" xfId="28615"/>
    <cellStyle name="Normal 5 12 4 4 4" xfId="34092"/>
    <cellStyle name="Normal 5 12 4 4 5" xfId="39557"/>
    <cellStyle name="Normal 5 12 4 5" xfId="11291"/>
    <cellStyle name="Normal 5 12 4 5 2" xfId="42251"/>
    <cellStyle name="Normal 5 12 4 6" xfId="21211"/>
    <cellStyle name="Normal 5 12 4 7" xfId="31052"/>
    <cellStyle name="Normal 5 12 4 8" xfId="36518"/>
    <cellStyle name="Normal 5 12 5" xfId="1503"/>
    <cellStyle name="Normal 5 12 5 2" xfId="4266"/>
    <cellStyle name="Normal 5 12 5 2 2" xfId="14148"/>
    <cellStyle name="Normal 5 12 5 2 2 2" xfId="45108"/>
    <cellStyle name="Normal 5 12 5 2 3" xfId="24068"/>
    <cellStyle name="Normal 5 12 5 2 4" xfId="34481"/>
    <cellStyle name="Normal 5 12 5 2 5" xfId="39946"/>
    <cellStyle name="Normal 5 12 5 3" xfId="6732"/>
    <cellStyle name="Normal 5 12 5 3 2" xfId="16614"/>
    <cellStyle name="Normal 5 12 5 3 3" xfId="26534"/>
    <cellStyle name="Normal 5 12 5 3 4" xfId="47574"/>
    <cellStyle name="Normal 5 12 5 4" xfId="9202"/>
    <cellStyle name="Normal 5 12 5 4 2" xfId="19084"/>
    <cellStyle name="Normal 5 12 5 4 3" xfId="29004"/>
    <cellStyle name="Normal 5 12 5 4 4" xfId="50044"/>
    <cellStyle name="Normal 5 12 5 5" xfId="11680"/>
    <cellStyle name="Normal 5 12 5 5 2" xfId="42640"/>
    <cellStyle name="Normal 5 12 5 6" xfId="21600"/>
    <cellStyle name="Normal 5 12 5 7" xfId="31301"/>
    <cellStyle name="Normal 5 12 5 8" xfId="36767"/>
    <cellStyle name="Normal 5 12 6" xfId="2571"/>
    <cellStyle name="Normal 5 12 6 2" xfId="5039"/>
    <cellStyle name="Normal 5 12 6 2 2" xfId="14921"/>
    <cellStyle name="Normal 5 12 6 2 2 2" xfId="45881"/>
    <cellStyle name="Normal 5 12 6 2 3" xfId="24841"/>
    <cellStyle name="Normal 5 12 6 2 4" xfId="35255"/>
    <cellStyle name="Normal 5 12 6 2 5" xfId="40719"/>
    <cellStyle name="Normal 5 12 6 3" xfId="7505"/>
    <cellStyle name="Normal 5 12 6 3 2" xfId="17387"/>
    <cellStyle name="Normal 5 12 6 3 3" xfId="27307"/>
    <cellStyle name="Normal 5 12 6 3 4" xfId="48347"/>
    <cellStyle name="Normal 5 12 6 4" xfId="9975"/>
    <cellStyle name="Normal 5 12 6 4 2" xfId="19857"/>
    <cellStyle name="Normal 5 12 6 4 3" xfId="29777"/>
    <cellStyle name="Normal 5 12 6 4 4" xfId="50817"/>
    <cellStyle name="Normal 5 12 6 5" xfId="12453"/>
    <cellStyle name="Normal 5 12 6 5 2" xfId="43413"/>
    <cellStyle name="Normal 5 12 6 6" xfId="22373"/>
    <cellStyle name="Normal 5 12 6 7" xfId="32301"/>
    <cellStyle name="Normal 5 12 6 8" xfId="37767"/>
    <cellStyle name="Normal 5 12 7" xfId="3082"/>
    <cellStyle name="Normal 5 12 7 2" xfId="12964"/>
    <cellStyle name="Normal 5 12 7 2 2" xfId="43924"/>
    <cellStyle name="Normal 5 12 7 3" xfId="22884"/>
    <cellStyle name="Normal 5 12 7 4" xfId="33337"/>
    <cellStyle name="Normal 5 12 7 5" xfId="38803"/>
    <cellStyle name="Normal 5 12 8" xfId="5589"/>
    <cellStyle name="Normal 5 12 8 2" xfId="15471"/>
    <cellStyle name="Normal 5 12 8 3" xfId="25391"/>
    <cellStyle name="Normal 5 12 8 4" xfId="46431"/>
    <cellStyle name="Normal 5 12 9" xfId="8059"/>
    <cellStyle name="Normal 5 12 9 2" xfId="17941"/>
    <cellStyle name="Normal 5 12 9 3" xfId="27861"/>
    <cellStyle name="Normal 5 12 9 4" xfId="48901"/>
    <cellStyle name="Normal 5 13" xfId="271"/>
    <cellStyle name="Normal 5 13 10" xfId="10574"/>
    <cellStyle name="Normal 5 13 10 2" xfId="41534"/>
    <cellStyle name="Normal 5 13 11" xfId="20494"/>
    <cellStyle name="Normal 5 13 12" xfId="30336"/>
    <cellStyle name="Normal 5 13 13" xfId="35802"/>
    <cellStyle name="Normal 5 13 14" xfId="51667"/>
    <cellStyle name="Normal 5 13 15" xfId="52338"/>
    <cellStyle name="Normal 5 13 2" xfId="1115"/>
    <cellStyle name="Normal 5 13 2 2" xfId="3393"/>
    <cellStyle name="Normal 5 13 2 2 2" xfId="13275"/>
    <cellStyle name="Normal 5 13 2 2 2 2" xfId="44235"/>
    <cellStyle name="Normal 5 13 2 2 3" xfId="23195"/>
    <cellStyle name="Normal 5 13 2 2 4" xfId="31612"/>
    <cellStyle name="Normal 5 13 2 2 5" xfId="37078"/>
    <cellStyle name="Normal 5 13 2 3" xfId="6344"/>
    <cellStyle name="Normal 5 13 2 3 2" xfId="16226"/>
    <cellStyle name="Normal 5 13 2 3 2 2" xfId="47186"/>
    <cellStyle name="Normal 5 13 2 3 3" xfId="26146"/>
    <cellStyle name="Normal 5 13 2 3 4" xfId="32612"/>
    <cellStyle name="Normal 5 13 2 3 5" xfId="38078"/>
    <cellStyle name="Normal 5 13 2 4" xfId="8814"/>
    <cellStyle name="Normal 5 13 2 4 2" xfId="18696"/>
    <cellStyle name="Normal 5 13 2 4 2 2" xfId="49656"/>
    <cellStyle name="Normal 5 13 2 4 3" xfId="28616"/>
    <cellStyle name="Normal 5 13 2 4 4" xfId="34093"/>
    <cellStyle name="Normal 5 13 2 4 5" xfId="39558"/>
    <cellStyle name="Normal 5 13 2 5" xfId="11292"/>
    <cellStyle name="Normal 5 13 2 5 2" xfId="42252"/>
    <cellStyle name="Normal 5 13 2 6" xfId="21212"/>
    <cellStyle name="Normal 5 13 2 7" xfId="30610"/>
    <cellStyle name="Normal 5 13 2 8" xfId="36076"/>
    <cellStyle name="Normal 5 13 3" xfId="1116"/>
    <cellStyle name="Normal 5 13 3 2" xfId="3630"/>
    <cellStyle name="Normal 5 13 3 2 2" xfId="13512"/>
    <cellStyle name="Normal 5 13 3 2 2 2" xfId="44472"/>
    <cellStyle name="Normal 5 13 3 2 3" xfId="23432"/>
    <cellStyle name="Normal 5 13 3 2 4" xfId="31849"/>
    <cellStyle name="Normal 5 13 3 2 5" xfId="37315"/>
    <cellStyle name="Normal 5 13 3 3" xfId="6345"/>
    <cellStyle name="Normal 5 13 3 3 2" xfId="16227"/>
    <cellStyle name="Normal 5 13 3 3 2 2" xfId="47187"/>
    <cellStyle name="Normal 5 13 3 3 3" xfId="26147"/>
    <cellStyle name="Normal 5 13 3 3 4" xfId="32849"/>
    <cellStyle name="Normal 5 13 3 3 5" xfId="38315"/>
    <cellStyle name="Normal 5 13 3 4" xfId="8815"/>
    <cellStyle name="Normal 5 13 3 4 2" xfId="18697"/>
    <cellStyle name="Normal 5 13 3 4 2 2" xfId="49657"/>
    <cellStyle name="Normal 5 13 3 4 3" xfId="28617"/>
    <cellStyle name="Normal 5 13 3 4 4" xfId="34094"/>
    <cellStyle name="Normal 5 13 3 4 5" xfId="39559"/>
    <cellStyle name="Normal 5 13 3 5" xfId="11293"/>
    <cellStyle name="Normal 5 13 3 5 2" xfId="42253"/>
    <cellStyle name="Normal 5 13 3 6" xfId="21213"/>
    <cellStyle name="Normal 5 13 3 7" xfId="30847"/>
    <cellStyle name="Normal 5 13 3 8" xfId="36313"/>
    <cellStyle name="Normal 5 13 4" xfId="1117"/>
    <cellStyle name="Normal 5 13 4 2" xfId="3872"/>
    <cellStyle name="Normal 5 13 4 2 2" xfId="13754"/>
    <cellStyle name="Normal 5 13 4 2 2 2" xfId="44714"/>
    <cellStyle name="Normal 5 13 4 2 3" xfId="23674"/>
    <cellStyle name="Normal 5 13 4 2 4" xfId="32091"/>
    <cellStyle name="Normal 5 13 4 2 5" xfId="37557"/>
    <cellStyle name="Normal 5 13 4 3" xfId="6346"/>
    <cellStyle name="Normal 5 13 4 3 2" xfId="16228"/>
    <cellStyle name="Normal 5 13 4 3 2 2" xfId="47188"/>
    <cellStyle name="Normal 5 13 4 3 3" xfId="26148"/>
    <cellStyle name="Normal 5 13 4 3 4" xfId="33091"/>
    <cellStyle name="Normal 5 13 4 3 5" xfId="38557"/>
    <cellStyle name="Normal 5 13 4 4" xfId="8816"/>
    <cellStyle name="Normal 5 13 4 4 2" xfId="18698"/>
    <cellStyle name="Normal 5 13 4 4 2 2" xfId="49658"/>
    <cellStyle name="Normal 5 13 4 4 3" xfId="28618"/>
    <cellStyle name="Normal 5 13 4 4 4" xfId="34095"/>
    <cellStyle name="Normal 5 13 4 4 5" xfId="39560"/>
    <cellStyle name="Normal 5 13 4 5" xfId="11294"/>
    <cellStyle name="Normal 5 13 4 5 2" xfId="42254"/>
    <cellStyle name="Normal 5 13 4 6" xfId="21214"/>
    <cellStyle name="Normal 5 13 4 7" xfId="31089"/>
    <cellStyle name="Normal 5 13 4 8" xfId="36555"/>
    <cellStyle name="Normal 5 13 5" xfId="1540"/>
    <cellStyle name="Normal 5 13 5 2" xfId="4303"/>
    <cellStyle name="Normal 5 13 5 2 2" xfId="14185"/>
    <cellStyle name="Normal 5 13 5 2 2 2" xfId="45145"/>
    <cellStyle name="Normal 5 13 5 2 3" xfId="24105"/>
    <cellStyle name="Normal 5 13 5 2 4" xfId="34518"/>
    <cellStyle name="Normal 5 13 5 2 5" xfId="39983"/>
    <cellStyle name="Normal 5 13 5 3" xfId="6769"/>
    <cellStyle name="Normal 5 13 5 3 2" xfId="16651"/>
    <cellStyle name="Normal 5 13 5 3 3" xfId="26571"/>
    <cellStyle name="Normal 5 13 5 3 4" xfId="47611"/>
    <cellStyle name="Normal 5 13 5 4" xfId="9239"/>
    <cellStyle name="Normal 5 13 5 4 2" xfId="19121"/>
    <cellStyle name="Normal 5 13 5 4 3" xfId="29041"/>
    <cellStyle name="Normal 5 13 5 4 4" xfId="50081"/>
    <cellStyle name="Normal 5 13 5 5" xfId="11717"/>
    <cellStyle name="Normal 5 13 5 5 2" xfId="42677"/>
    <cellStyle name="Normal 5 13 5 6" xfId="21637"/>
    <cellStyle name="Normal 5 13 5 7" xfId="31338"/>
    <cellStyle name="Normal 5 13 5 8" xfId="36804"/>
    <cellStyle name="Normal 5 13 6" xfId="2608"/>
    <cellStyle name="Normal 5 13 6 2" xfId="5076"/>
    <cellStyle name="Normal 5 13 6 2 2" xfId="14958"/>
    <cellStyle name="Normal 5 13 6 2 2 2" xfId="45918"/>
    <cellStyle name="Normal 5 13 6 2 3" xfId="24878"/>
    <cellStyle name="Normal 5 13 6 2 4" xfId="35292"/>
    <cellStyle name="Normal 5 13 6 2 5" xfId="40756"/>
    <cellStyle name="Normal 5 13 6 3" xfId="7542"/>
    <cellStyle name="Normal 5 13 6 3 2" xfId="17424"/>
    <cellStyle name="Normal 5 13 6 3 3" xfId="27344"/>
    <cellStyle name="Normal 5 13 6 3 4" xfId="48384"/>
    <cellStyle name="Normal 5 13 6 4" xfId="10012"/>
    <cellStyle name="Normal 5 13 6 4 2" xfId="19894"/>
    <cellStyle name="Normal 5 13 6 4 3" xfId="29814"/>
    <cellStyle name="Normal 5 13 6 4 4" xfId="50854"/>
    <cellStyle name="Normal 5 13 6 5" xfId="12490"/>
    <cellStyle name="Normal 5 13 6 5 2" xfId="43450"/>
    <cellStyle name="Normal 5 13 6 6" xfId="22410"/>
    <cellStyle name="Normal 5 13 6 7" xfId="32338"/>
    <cellStyle name="Normal 5 13 6 8" xfId="37804"/>
    <cellStyle name="Normal 5 13 7" xfId="3119"/>
    <cellStyle name="Normal 5 13 7 2" xfId="13001"/>
    <cellStyle name="Normal 5 13 7 2 2" xfId="43961"/>
    <cellStyle name="Normal 5 13 7 3" xfId="22921"/>
    <cellStyle name="Normal 5 13 7 4" xfId="33374"/>
    <cellStyle name="Normal 5 13 7 5" xfId="38840"/>
    <cellStyle name="Normal 5 13 8" xfId="5626"/>
    <cellStyle name="Normal 5 13 8 2" xfId="15508"/>
    <cellStyle name="Normal 5 13 8 3" xfId="25428"/>
    <cellStyle name="Normal 5 13 8 4" xfId="46468"/>
    <cellStyle name="Normal 5 13 9" xfId="8096"/>
    <cellStyle name="Normal 5 13 9 2" xfId="17978"/>
    <cellStyle name="Normal 5 13 9 3" xfId="27898"/>
    <cellStyle name="Normal 5 13 9 4" xfId="48938"/>
    <cellStyle name="Normal 5 14" xfId="308"/>
    <cellStyle name="Normal 5 14 10" xfId="10611"/>
    <cellStyle name="Normal 5 14 10 2" xfId="41571"/>
    <cellStyle name="Normal 5 14 11" xfId="20531"/>
    <cellStyle name="Normal 5 14 12" xfId="30373"/>
    <cellStyle name="Normal 5 14 13" xfId="35839"/>
    <cellStyle name="Normal 5 14 2" xfId="1118"/>
    <cellStyle name="Normal 5 14 2 2" xfId="3430"/>
    <cellStyle name="Normal 5 14 2 2 2" xfId="13312"/>
    <cellStyle name="Normal 5 14 2 2 2 2" xfId="44272"/>
    <cellStyle name="Normal 5 14 2 2 3" xfId="23232"/>
    <cellStyle name="Normal 5 14 2 2 4" xfId="31649"/>
    <cellStyle name="Normal 5 14 2 2 5" xfId="37115"/>
    <cellStyle name="Normal 5 14 2 3" xfId="6347"/>
    <cellStyle name="Normal 5 14 2 3 2" xfId="16229"/>
    <cellStyle name="Normal 5 14 2 3 2 2" xfId="47189"/>
    <cellStyle name="Normal 5 14 2 3 3" xfId="26149"/>
    <cellStyle name="Normal 5 14 2 3 4" xfId="32649"/>
    <cellStyle name="Normal 5 14 2 3 5" xfId="38115"/>
    <cellStyle name="Normal 5 14 2 4" xfId="8817"/>
    <cellStyle name="Normal 5 14 2 4 2" xfId="18699"/>
    <cellStyle name="Normal 5 14 2 4 2 2" xfId="49659"/>
    <cellStyle name="Normal 5 14 2 4 3" xfId="28619"/>
    <cellStyle name="Normal 5 14 2 4 4" xfId="34096"/>
    <cellStyle name="Normal 5 14 2 4 5" xfId="39561"/>
    <cellStyle name="Normal 5 14 2 5" xfId="11295"/>
    <cellStyle name="Normal 5 14 2 5 2" xfId="42255"/>
    <cellStyle name="Normal 5 14 2 6" xfId="21215"/>
    <cellStyle name="Normal 5 14 2 7" xfId="30647"/>
    <cellStyle name="Normal 5 14 2 8" xfId="36113"/>
    <cellStyle name="Normal 5 14 3" xfId="1119"/>
    <cellStyle name="Normal 5 14 3 2" xfId="3667"/>
    <cellStyle name="Normal 5 14 3 2 2" xfId="13549"/>
    <cellStyle name="Normal 5 14 3 2 2 2" xfId="44509"/>
    <cellStyle name="Normal 5 14 3 2 3" xfId="23469"/>
    <cellStyle name="Normal 5 14 3 2 4" xfId="31886"/>
    <cellStyle name="Normal 5 14 3 2 5" xfId="37352"/>
    <cellStyle name="Normal 5 14 3 3" xfId="6348"/>
    <cellStyle name="Normal 5 14 3 3 2" xfId="16230"/>
    <cellStyle name="Normal 5 14 3 3 2 2" xfId="47190"/>
    <cellStyle name="Normal 5 14 3 3 3" xfId="26150"/>
    <cellStyle name="Normal 5 14 3 3 4" xfId="32886"/>
    <cellStyle name="Normal 5 14 3 3 5" xfId="38352"/>
    <cellStyle name="Normal 5 14 3 4" xfId="8818"/>
    <cellStyle name="Normal 5 14 3 4 2" xfId="18700"/>
    <cellStyle name="Normal 5 14 3 4 2 2" xfId="49660"/>
    <cellStyle name="Normal 5 14 3 4 3" xfId="28620"/>
    <cellStyle name="Normal 5 14 3 4 4" xfId="34097"/>
    <cellStyle name="Normal 5 14 3 4 5" xfId="39562"/>
    <cellStyle name="Normal 5 14 3 5" xfId="11296"/>
    <cellStyle name="Normal 5 14 3 5 2" xfId="42256"/>
    <cellStyle name="Normal 5 14 3 6" xfId="21216"/>
    <cellStyle name="Normal 5 14 3 7" xfId="30884"/>
    <cellStyle name="Normal 5 14 3 8" xfId="36350"/>
    <cellStyle name="Normal 5 14 4" xfId="1120"/>
    <cellStyle name="Normal 5 14 4 2" xfId="3909"/>
    <cellStyle name="Normal 5 14 4 2 2" xfId="13791"/>
    <cellStyle name="Normal 5 14 4 2 2 2" xfId="44751"/>
    <cellStyle name="Normal 5 14 4 2 3" xfId="23711"/>
    <cellStyle name="Normal 5 14 4 2 4" xfId="32128"/>
    <cellStyle name="Normal 5 14 4 2 5" xfId="37594"/>
    <cellStyle name="Normal 5 14 4 3" xfId="6349"/>
    <cellStyle name="Normal 5 14 4 3 2" xfId="16231"/>
    <cellStyle name="Normal 5 14 4 3 2 2" xfId="47191"/>
    <cellStyle name="Normal 5 14 4 3 3" xfId="26151"/>
    <cellStyle name="Normal 5 14 4 3 4" xfId="33128"/>
    <cellStyle name="Normal 5 14 4 3 5" xfId="38594"/>
    <cellStyle name="Normal 5 14 4 4" xfId="8819"/>
    <cellStyle name="Normal 5 14 4 4 2" xfId="18701"/>
    <cellStyle name="Normal 5 14 4 4 2 2" xfId="49661"/>
    <cellStyle name="Normal 5 14 4 4 3" xfId="28621"/>
    <cellStyle name="Normal 5 14 4 4 4" xfId="34098"/>
    <cellStyle name="Normal 5 14 4 4 5" xfId="39563"/>
    <cellStyle name="Normal 5 14 4 5" xfId="11297"/>
    <cellStyle name="Normal 5 14 4 5 2" xfId="42257"/>
    <cellStyle name="Normal 5 14 4 6" xfId="21217"/>
    <cellStyle name="Normal 5 14 4 7" xfId="31126"/>
    <cellStyle name="Normal 5 14 4 8" xfId="36592"/>
    <cellStyle name="Normal 5 14 5" xfId="1577"/>
    <cellStyle name="Normal 5 14 5 2" xfId="4340"/>
    <cellStyle name="Normal 5 14 5 2 2" xfId="14222"/>
    <cellStyle name="Normal 5 14 5 2 2 2" xfId="45182"/>
    <cellStyle name="Normal 5 14 5 2 3" xfId="24142"/>
    <cellStyle name="Normal 5 14 5 2 4" xfId="34555"/>
    <cellStyle name="Normal 5 14 5 2 5" xfId="40020"/>
    <cellStyle name="Normal 5 14 5 3" xfId="6806"/>
    <cellStyle name="Normal 5 14 5 3 2" xfId="16688"/>
    <cellStyle name="Normal 5 14 5 3 3" xfId="26608"/>
    <cellStyle name="Normal 5 14 5 3 4" xfId="47648"/>
    <cellStyle name="Normal 5 14 5 4" xfId="9276"/>
    <cellStyle name="Normal 5 14 5 4 2" xfId="19158"/>
    <cellStyle name="Normal 5 14 5 4 3" xfId="29078"/>
    <cellStyle name="Normal 5 14 5 4 4" xfId="50118"/>
    <cellStyle name="Normal 5 14 5 5" xfId="11754"/>
    <cellStyle name="Normal 5 14 5 5 2" xfId="42714"/>
    <cellStyle name="Normal 5 14 5 6" xfId="21674"/>
    <cellStyle name="Normal 5 14 5 7" xfId="31375"/>
    <cellStyle name="Normal 5 14 5 8" xfId="36841"/>
    <cellStyle name="Normal 5 14 6" xfId="2645"/>
    <cellStyle name="Normal 5 14 6 2" xfId="5113"/>
    <cellStyle name="Normal 5 14 6 2 2" xfId="14995"/>
    <cellStyle name="Normal 5 14 6 2 2 2" xfId="45955"/>
    <cellStyle name="Normal 5 14 6 2 3" xfId="24915"/>
    <cellStyle name="Normal 5 14 6 2 4" xfId="35329"/>
    <cellStyle name="Normal 5 14 6 2 5" xfId="40793"/>
    <cellStyle name="Normal 5 14 6 3" xfId="7579"/>
    <cellStyle name="Normal 5 14 6 3 2" xfId="17461"/>
    <cellStyle name="Normal 5 14 6 3 3" xfId="27381"/>
    <cellStyle name="Normal 5 14 6 3 4" xfId="48421"/>
    <cellStyle name="Normal 5 14 6 4" xfId="10049"/>
    <cellStyle name="Normal 5 14 6 4 2" xfId="19931"/>
    <cellStyle name="Normal 5 14 6 4 3" xfId="29851"/>
    <cellStyle name="Normal 5 14 6 4 4" xfId="50891"/>
    <cellStyle name="Normal 5 14 6 5" xfId="12527"/>
    <cellStyle name="Normal 5 14 6 5 2" xfId="43487"/>
    <cellStyle name="Normal 5 14 6 6" xfId="22447"/>
    <cellStyle name="Normal 5 14 6 7" xfId="32375"/>
    <cellStyle name="Normal 5 14 6 8" xfId="37841"/>
    <cellStyle name="Normal 5 14 7" xfId="3156"/>
    <cellStyle name="Normal 5 14 7 2" xfId="13038"/>
    <cellStyle name="Normal 5 14 7 2 2" xfId="43998"/>
    <cellStyle name="Normal 5 14 7 3" xfId="22958"/>
    <cellStyle name="Normal 5 14 7 4" xfId="33411"/>
    <cellStyle name="Normal 5 14 7 5" xfId="38877"/>
    <cellStyle name="Normal 5 14 8" xfId="5663"/>
    <cellStyle name="Normal 5 14 8 2" xfId="15545"/>
    <cellStyle name="Normal 5 14 8 3" xfId="25465"/>
    <cellStyle name="Normal 5 14 8 4" xfId="46505"/>
    <cellStyle name="Normal 5 14 9" xfId="8133"/>
    <cellStyle name="Normal 5 14 9 2" xfId="18015"/>
    <cellStyle name="Normal 5 14 9 3" xfId="27935"/>
    <cellStyle name="Normal 5 14 9 4" xfId="48975"/>
    <cellStyle name="Normal 5 15" xfId="311"/>
    <cellStyle name="Normal 5 15 10" xfId="10614"/>
    <cellStyle name="Normal 5 15 10 2" xfId="41574"/>
    <cellStyle name="Normal 5 15 11" xfId="20534"/>
    <cellStyle name="Normal 5 15 12" xfId="30376"/>
    <cellStyle name="Normal 5 15 13" xfId="35842"/>
    <cellStyle name="Normal 5 15 2" xfId="1121"/>
    <cellStyle name="Normal 5 15 2 2" xfId="3433"/>
    <cellStyle name="Normal 5 15 2 2 2" xfId="13315"/>
    <cellStyle name="Normal 5 15 2 2 2 2" xfId="44275"/>
    <cellStyle name="Normal 5 15 2 2 3" xfId="23235"/>
    <cellStyle name="Normal 5 15 2 2 4" xfId="31652"/>
    <cellStyle name="Normal 5 15 2 2 5" xfId="37118"/>
    <cellStyle name="Normal 5 15 2 3" xfId="6350"/>
    <cellStyle name="Normal 5 15 2 3 2" xfId="16232"/>
    <cellStyle name="Normal 5 15 2 3 2 2" xfId="47192"/>
    <cellStyle name="Normal 5 15 2 3 3" xfId="26152"/>
    <cellStyle name="Normal 5 15 2 3 4" xfId="32652"/>
    <cellStyle name="Normal 5 15 2 3 5" xfId="38118"/>
    <cellStyle name="Normal 5 15 2 4" xfId="8820"/>
    <cellStyle name="Normal 5 15 2 4 2" xfId="18702"/>
    <cellStyle name="Normal 5 15 2 4 2 2" xfId="49662"/>
    <cellStyle name="Normal 5 15 2 4 3" xfId="28622"/>
    <cellStyle name="Normal 5 15 2 4 4" xfId="34099"/>
    <cellStyle name="Normal 5 15 2 4 5" xfId="39564"/>
    <cellStyle name="Normal 5 15 2 5" xfId="11298"/>
    <cellStyle name="Normal 5 15 2 5 2" xfId="42258"/>
    <cellStyle name="Normal 5 15 2 6" xfId="21218"/>
    <cellStyle name="Normal 5 15 2 7" xfId="30650"/>
    <cellStyle name="Normal 5 15 2 8" xfId="36116"/>
    <cellStyle name="Normal 5 15 3" xfId="1122"/>
    <cellStyle name="Normal 5 15 3 2" xfId="3670"/>
    <cellStyle name="Normal 5 15 3 2 2" xfId="13552"/>
    <cellStyle name="Normal 5 15 3 2 2 2" xfId="44512"/>
    <cellStyle name="Normal 5 15 3 2 3" xfId="23472"/>
    <cellStyle name="Normal 5 15 3 2 4" xfId="31889"/>
    <cellStyle name="Normal 5 15 3 2 5" xfId="37355"/>
    <cellStyle name="Normal 5 15 3 3" xfId="6351"/>
    <cellStyle name="Normal 5 15 3 3 2" xfId="16233"/>
    <cellStyle name="Normal 5 15 3 3 2 2" xfId="47193"/>
    <cellStyle name="Normal 5 15 3 3 3" xfId="26153"/>
    <cellStyle name="Normal 5 15 3 3 4" xfId="32889"/>
    <cellStyle name="Normal 5 15 3 3 5" xfId="38355"/>
    <cellStyle name="Normal 5 15 3 4" xfId="8821"/>
    <cellStyle name="Normal 5 15 3 4 2" xfId="18703"/>
    <cellStyle name="Normal 5 15 3 4 2 2" xfId="49663"/>
    <cellStyle name="Normal 5 15 3 4 3" xfId="28623"/>
    <cellStyle name="Normal 5 15 3 4 4" xfId="34100"/>
    <cellStyle name="Normal 5 15 3 4 5" xfId="39565"/>
    <cellStyle name="Normal 5 15 3 5" xfId="11299"/>
    <cellStyle name="Normal 5 15 3 5 2" xfId="42259"/>
    <cellStyle name="Normal 5 15 3 6" xfId="21219"/>
    <cellStyle name="Normal 5 15 3 7" xfId="30887"/>
    <cellStyle name="Normal 5 15 3 8" xfId="36353"/>
    <cellStyle name="Normal 5 15 4" xfId="1123"/>
    <cellStyle name="Normal 5 15 4 2" xfId="3912"/>
    <cellStyle name="Normal 5 15 4 2 2" xfId="13794"/>
    <cellStyle name="Normal 5 15 4 2 2 2" xfId="44754"/>
    <cellStyle name="Normal 5 15 4 2 3" xfId="23714"/>
    <cellStyle name="Normal 5 15 4 2 4" xfId="32131"/>
    <cellStyle name="Normal 5 15 4 2 5" xfId="37597"/>
    <cellStyle name="Normal 5 15 4 3" xfId="6352"/>
    <cellStyle name="Normal 5 15 4 3 2" xfId="16234"/>
    <cellStyle name="Normal 5 15 4 3 2 2" xfId="47194"/>
    <cellStyle name="Normal 5 15 4 3 3" xfId="26154"/>
    <cellStyle name="Normal 5 15 4 3 4" xfId="33131"/>
    <cellStyle name="Normal 5 15 4 3 5" xfId="38597"/>
    <cellStyle name="Normal 5 15 4 4" xfId="8822"/>
    <cellStyle name="Normal 5 15 4 4 2" xfId="18704"/>
    <cellStyle name="Normal 5 15 4 4 2 2" xfId="49664"/>
    <cellStyle name="Normal 5 15 4 4 3" xfId="28624"/>
    <cellStyle name="Normal 5 15 4 4 4" xfId="34101"/>
    <cellStyle name="Normal 5 15 4 4 5" xfId="39566"/>
    <cellStyle name="Normal 5 15 4 5" xfId="11300"/>
    <cellStyle name="Normal 5 15 4 5 2" xfId="42260"/>
    <cellStyle name="Normal 5 15 4 6" xfId="21220"/>
    <cellStyle name="Normal 5 15 4 7" xfId="31129"/>
    <cellStyle name="Normal 5 15 4 8" xfId="36595"/>
    <cellStyle name="Normal 5 15 5" xfId="1580"/>
    <cellStyle name="Normal 5 15 5 2" xfId="4343"/>
    <cellStyle name="Normal 5 15 5 2 2" xfId="14225"/>
    <cellStyle name="Normal 5 15 5 2 2 2" xfId="45185"/>
    <cellStyle name="Normal 5 15 5 2 3" xfId="24145"/>
    <cellStyle name="Normal 5 15 5 2 4" xfId="34558"/>
    <cellStyle name="Normal 5 15 5 2 5" xfId="40023"/>
    <cellStyle name="Normal 5 15 5 3" xfId="6809"/>
    <cellStyle name="Normal 5 15 5 3 2" xfId="16691"/>
    <cellStyle name="Normal 5 15 5 3 3" xfId="26611"/>
    <cellStyle name="Normal 5 15 5 3 4" xfId="47651"/>
    <cellStyle name="Normal 5 15 5 4" xfId="9279"/>
    <cellStyle name="Normal 5 15 5 4 2" xfId="19161"/>
    <cellStyle name="Normal 5 15 5 4 3" xfId="29081"/>
    <cellStyle name="Normal 5 15 5 4 4" xfId="50121"/>
    <cellStyle name="Normal 5 15 5 5" xfId="11757"/>
    <cellStyle name="Normal 5 15 5 5 2" xfId="42717"/>
    <cellStyle name="Normal 5 15 5 6" xfId="21677"/>
    <cellStyle name="Normal 5 15 5 7" xfId="31378"/>
    <cellStyle name="Normal 5 15 5 8" xfId="36844"/>
    <cellStyle name="Normal 5 15 6" xfId="2648"/>
    <cellStyle name="Normal 5 15 6 2" xfId="5116"/>
    <cellStyle name="Normal 5 15 6 2 2" xfId="14998"/>
    <cellStyle name="Normal 5 15 6 2 2 2" xfId="45958"/>
    <cellStyle name="Normal 5 15 6 2 3" xfId="24918"/>
    <cellStyle name="Normal 5 15 6 2 4" xfId="35332"/>
    <cellStyle name="Normal 5 15 6 2 5" xfId="40796"/>
    <cellStyle name="Normal 5 15 6 3" xfId="7582"/>
    <cellStyle name="Normal 5 15 6 3 2" xfId="17464"/>
    <cellStyle name="Normal 5 15 6 3 3" xfId="27384"/>
    <cellStyle name="Normal 5 15 6 3 4" xfId="48424"/>
    <cellStyle name="Normal 5 15 6 4" xfId="10052"/>
    <cellStyle name="Normal 5 15 6 4 2" xfId="19934"/>
    <cellStyle name="Normal 5 15 6 4 3" xfId="29854"/>
    <cellStyle name="Normal 5 15 6 4 4" xfId="50894"/>
    <cellStyle name="Normal 5 15 6 5" xfId="12530"/>
    <cellStyle name="Normal 5 15 6 5 2" xfId="43490"/>
    <cellStyle name="Normal 5 15 6 6" xfId="22450"/>
    <cellStyle name="Normal 5 15 6 7" xfId="32378"/>
    <cellStyle name="Normal 5 15 6 8" xfId="37844"/>
    <cellStyle name="Normal 5 15 7" xfId="3159"/>
    <cellStyle name="Normal 5 15 7 2" xfId="13041"/>
    <cellStyle name="Normal 5 15 7 2 2" xfId="44001"/>
    <cellStyle name="Normal 5 15 7 3" xfId="22961"/>
    <cellStyle name="Normal 5 15 7 4" xfId="33414"/>
    <cellStyle name="Normal 5 15 7 5" xfId="38880"/>
    <cellStyle name="Normal 5 15 8" xfId="5666"/>
    <cellStyle name="Normal 5 15 8 2" xfId="15548"/>
    <cellStyle name="Normal 5 15 8 3" xfId="25468"/>
    <cellStyle name="Normal 5 15 8 4" xfId="46508"/>
    <cellStyle name="Normal 5 15 9" xfId="8136"/>
    <cellStyle name="Normal 5 15 9 2" xfId="18018"/>
    <cellStyle name="Normal 5 15 9 3" xfId="27938"/>
    <cellStyle name="Normal 5 15 9 4" xfId="48978"/>
    <cellStyle name="Normal 5 16" xfId="87"/>
    <cellStyle name="Normal 5 16 10" xfId="35879"/>
    <cellStyle name="Normal 5 16 2" xfId="1380"/>
    <cellStyle name="Normal 5 16 2 2" xfId="4143"/>
    <cellStyle name="Normal 5 16 2 2 2" xfId="14025"/>
    <cellStyle name="Normal 5 16 2 2 2 2" xfId="44985"/>
    <cellStyle name="Normal 5 16 2 2 3" xfId="23945"/>
    <cellStyle name="Normal 5 16 2 2 4" xfId="34358"/>
    <cellStyle name="Normal 5 16 2 2 5" xfId="39823"/>
    <cellStyle name="Normal 5 16 2 3" xfId="6609"/>
    <cellStyle name="Normal 5 16 2 3 2" xfId="16491"/>
    <cellStyle name="Normal 5 16 2 3 3" xfId="26411"/>
    <cellStyle name="Normal 5 16 2 3 4" xfId="47451"/>
    <cellStyle name="Normal 5 16 2 4" xfId="9079"/>
    <cellStyle name="Normal 5 16 2 4 2" xfId="18961"/>
    <cellStyle name="Normal 5 16 2 4 3" xfId="28881"/>
    <cellStyle name="Normal 5 16 2 4 4" xfId="49921"/>
    <cellStyle name="Normal 5 16 2 5" xfId="11557"/>
    <cellStyle name="Normal 5 16 2 5 2" xfId="42517"/>
    <cellStyle name="Normal 5 16 2 6" xfId="21477"/>
    <cellStyle name="Normal 5 16 2 7" xfId="31415"/>
    <cellStyle name="Normal 5 16 2 8" xfId="36881"/>
    <cellStyle name="Normal 5 16 3" xfId="2448"/>
    <cellStyle name="Normal 5 16 3 2" xfId="4916"/>
    <cellStyle name="Normal 5 16 3 2 2" xfId="14798"/>
    <cellStyle name="Normal 5 16 3 2 2 2" xfId="45758"/>
    <cellStyle name="Normal 5 16 3 2 3" xfId="24718"/>
    <cellStyle name="Normal 5 16 3 2 4" xfId="35132"/>
    <cellStyle name="Normal 5 16 3 2 5" xfId="40596"/>
    <cellStyle name="Normal 5 16 3 3" xfId="7382"/>
    <cellStyle name="Normal 5 16 3 3 2" xfId="17264"/>
    <cellStyle name="Normal 5 16 3 3 3" xfId="27184"/>
    <cellStyle name="Normal 5 16 3 3 4" xfId="48224"/>
    <cellStyle name="Normal 5 16 3 4" xfId="9852"/>
    <cellStyle name="Normal 5 16 3 4 2" xfId="19734"/>
    <cellStyle name="Normal 5 16 3 4 3" xfId="29654"/>
    <cellStyle name="Normal 5 16 3 4 4" xfId="50694"/>
    <cellStyle name="Normal 5 16 3 5" xfId="12330"/>
    <cellStyle name="Normal 5 16 3 5 2" xfId="43290"/>
    <cellStyle name="Normal 5 16 3 6" xfId="22250"/>
    <cellStyle name="Normal 5 16 3 7" xfId="32415"/>
    <cellStyle name="Normal 5 16 3 8" xfId="37881"/>
    <cellStyle name="Normal 5 16 4" xfId="3196"/>
    <cellStyle name="Normal 5 16 4 2" xfId="13078"/>
    <cellStyle name="Normal 5 16 4 2 2" xfId="44038"/>
    <cellStyle name="Normal 5 16 4 3" xfId="22998"/>
    <cellStyle name="Normal 5 16 4 4" xfId="33214"/>
    <cellStyle name="Normal 5 16 4 5" xfId="38680"/>
    <cellStyle name="Normal 5 16 5" xfId="5466"/>
    <cellStyle name="Normal 5 16 5 2" xfId="15348"/>
    <cellStyle name="Normal 5 16 5 3" xfId="25268"/>
    <cellStyle name="Normal 5 16 5 4" xfId="46308"/>
    <cellStyle name="Normal 5 16 6" xfId="7936"/>
    <cellStyle name="Normal 5 16 6 2" xfId="17818"/>
    <cellStyle name="Normal 5 16 6 3" xfId="27738"/>
    <cellStyle name="Normal 5 16 6 4" xfId="48778"/>
    <cellStyle name="Normal 5 16 7" xfId="10414"/>
    <cellStyle name="Normal 5 16 7 2" xfId="41374"/>
    <cellStyle name="Normal 5 16 8" xfId="20334"/>
    <cellStyle name="Normal 5 16 9" xfId="30413"/>
    <cellStyle name="Normal 5 17" xfId="348"/>
    <cellStyle name="Normal 5 17 10" xfId="35916"/>
    <cellStyle name="Normal 5 17 2" xfId="1617"/>
    <cellStyle name="Normal 5 17 2 2" xfId="4380"/>
    <cellStyle name="Normal 5 17 2 2 2" xfId="14262"/>
    <cellStyle name="Normal 5 17 2 2 2 2" xfId="45222"/>
    <cellStyle name="Normal 5 17 2 2 3" xfId="24182"/>
    <cellStyle name="Normal 5 17 2 2 4" xfId="34595"/>
    <cellStyle name="Normal 5 17 2 2 5" xfId="40060"/>
    <cellStyle name="Normal 5 17 2 3" xfId="6846"/>
    <cellStyle name="Normal 5 17 2 3 2" xfId="16728"/>
    <cellStyle name="Normal 5 17 2 3 3" xfId="26648"/>
    <cellStyle name="Normal 5 17 2 3 4" xfId="47688"/>
    <cellStyle name="Normal 5 17 2 4" xfId="9316"/>
    <cellStyle name="Normal 5 17 2 4 2" xfId="19198"/>
    <cellStyle name="Normal 5 17 2 4 3" xfId="29118"/>
    <cellStyle name="Normal 5 17 2 4 4" xfId="50158"/>
    <cellStyle name="Normal 5 17 2 5" xfId="11794"/>
    <cellStyle name="Normal 5 17 2 5 2" xfId="42754"/>
    <cellStyle name="Normal 5 17 2 6" xfId="21714"/>
    <cellStyle name="Normal 5 17 2 7" xfId="31452"/>
    <cellStyle name="Normal 5 17 2 8" xfId="36918"/>
    <cellStyle name="Normal 5 17 3" xfId="2685"/>
    <cellStyle name="Normal 5 17 3 2" xfId="5153"/>
    <cellStyle name="Normal 5 17 3 2 2" xfId="15035"/>
    <cellStyle name="Normal 5 17 3 2 2 2" xfId="45995"/>
    <cellStyle name="Normal 5 17 3 2 3" xfId="24955"/>
    <cellStyle name="Normal 5 17 3 2 4" xfId="35369"/>
    <cellStyle name="Normal 5 17 3 2 5" xfId="40833"/>
    <cellStyle name="Normal 5 17 3 3" xfId="7619"/>
    <cellStyle name="Normal 5 17 3 3 2" xfId="17501"/>
    <cellStyle name="Normal 5 17 3 3 3" xfId="27421"/>
    <cellStyle name="Normal 5 17 3 3 4" xfId="48461"/>
    <cellStyle name="Normal 5 17 3 4" xfId="10089"/>
    <cellStyle name="Normal 5 17 3 4 2" xfId="19971"/>
    <cellStyle name="Normal 5 17 3 4 3" xfId="29891"/>
    <cellStyle name="Normal 5 17 3 4 4" xfId="50931"/>
    <cellStyle name="Normal 5 17 3 5" xfId="12567"/>
    <cellStyle name="Normal 5 17 3 5 2" xfId="43527"/>
    <cellStyle name="Normal 5 17 3 6" xfId="22487"/>
    <cellStyle name="Normal 5 17 3 7" xfId="32452"/>
    <cellStyle name="Normal 5 17 3 8" xfId="37918"/>
    <cellStyle name="Normal 5 17 4" xfId="3233"/>
    <cellStyle name="Normal 5 17 4 2" xfId="13115"/>
    <cellStyle name="Normal 5 17 4 2 2" xfId="44075"/>
    <cellStyle name="Normal 5 17 4 3" xfId="23035"/>
    <cellStyle name="Normal 5 17 4 4" xfId="33451"/>
    <cellStyle name="Normal 5 17 4 5" xfId="38917"/>
    <cellStyle name="Normal 5 17 5" xfId="5703"/>
    <cellStyle name="Normal 5 17 5 2" xfId="15585"/>
    <cellStyle name="Normal 5 17 5 3" xfId="25505"/>
    <cellStyle name="Normal 5 17 5 4" xfId="46545"/>
    <cellStyle name="Normal 5 17 6" xfId="8173"/>
    <cellStyle name="Normal 5 17 6 2" xfId="18055"/>
    <cellStyle name="Normal 5 17 6 3" xfId="27975"/>
    <cellStyle name="Normal 5 17 6 4" xfId="49015"/>
    <cellStyle name="Normal 5 17 7" xfId="10651"/>
    <cellStyle name="Normal 5 17 7 2" xfId="41611"/>
    <cellStyle name="Normal 5 17 8" xfId="20571"/>
    <cellStyle name="Normal 5 17 9" xfId="30450"/>
    <cellStyle name="Normal 5 18" xfId="385"/>
    <cellStyle name="Normal 5 18 10" xfId="36153"/>
    <cellStyle name="Normal 5 18 2" xfId="1654"/>
    <cellStyle name="Normal 5 18 2 2" xfId="4417"/>
    <cellStyle name="Normal 5 18 2 2 2" xfId="14299"/>
    <cellStyle name="Normal 5 18 2 2 2 2" xfId="45259"/>
    <cellStyle name="Normal 5 18 2 2 3" xfId="24219"/>
    <cellStyle name="Normal 5 18 2 2 4" xfId="34632"/>
    <cellStyle name="Normal 5 18 2 2 5" xfId="40097"/>
    <cellStyle name="Normal 5 18 2 3" xfId="6883"/>
    <cellStyle name="Normal 5 18 2 3 2" xfId="16765"/>
    <cellStyle name="Normal 5 18 2 3 3" xfId="26685"/>
    <cellStyle name="Normal 5 18 2 3 4" xfId="47725"/>
    <cellStyle name="Normal 5 18 2 4" xfId="9353"/>
    <cellStyle name="Normal 5 18 2 4 2" xfId="19235"/>
    <cellStyle name="Normal 5 18 2 4 3" xfId="29155"/>
    <cellStyle name="Normal 5 18 2 4 4" xfId="50195"/>
    <cellStyle name="Normal 5 18 2 5" xfId="11831"/>
    <cellStyle name="Normal 5 18 2 5 2" xfId="42791"/>
    <cellStyle name="Normal 5 18 2 6" xfId="21751"/>
    <cellStyle name="Normal 5 18 2 7" xfId="31689"/>
    <cellStyle name="Normal 5 18 2 8" xfId="37155"/>
    <cellStyle name="Normal 5 18 3" xfId="2722"/>
    <cellStyle name="Normal 5 18 3 2" xfId="5190"/>
    <cellStyle name="Normal 5 18 3 2 2" xfId="15072"/>
    <cellStyle name="Normal 5 18 3 2 2 2" xfId="46032"/>
    <cellStyle name="Normal 5 18 3 2 3" xfId="24992"/>
    <cellStyle name="Normal 5 18 3 2 4" xfId="35406"/>
    <cellStyle name="Normal 5 18 3 2 5" xfId="40870"/>
    <cellStyle name="Normal 5 18 3 3" xfId="7656"/>
    <cellStyle name="Normal 5 18 3 3 2" xfId="17538"/>
    <cellStyle name="Normal 5 18 3 3 3" xfId="27458"/>
    <cellStyle name="Normal 5 18 3 3 4" xfId="48498"/>
    <cellStyle name="Normal 5 18 3 4" xfId="10126"/>
    <cellStyle name="Normal 5 18 3 4 2" xfId="20008"/>
    <cellStyle name="Normal 5 18 3 4 3" xfId="29928"/>
    <cellStyle name="Normal 5 18 3 4 4" xfId="50968"/>
    <cellStyle name="Normal 5 18 3 5" xfId="12604"/>
    <cellStyle name="Normal 5 18 3 5 2" xfId="43564"/>
    <cellStyle name="Normal 5 18 3 6" xfId="22524"/>
    <cellStyle name="Normal 5 18 3 7" xfId="32689"/>
    <cellStyle name="Normal 5 18 3 8" xfId="38155"/>
    <cellStyle name="Normal 5 18 4" xfId="3470"/>
    <cellStyle name="Normal 5 18 4 2" xfId="13352"/>
    <cellStyle name="Normal 5 18 4 2 2" xfId="44312"/>
    <cellStyle name="Normal 5 18 4 3" xfId="23272"/>
    <cellStyle name="Normal 5 18 4 4" xfId="33488"/>
    <cellStyle name="Normal 5 18 4 5" xfId="38954"/>
    <cellStyle name="Normal 5 18 5" xfId="5740"/>
    <cellStyle name="Normal 5 18 5 2" xfId="15622"/>
    <cellStyle name="Normal 5 18 5 3" xfId="25542"/>
    <cellStyle name="Normal 5 18 5 4" xfId="46582"/>
    <cellStyle name="Normal 5 18 6" xfId="8210"/>
    <cellStyle name="Normal 5 18 6 2" xfId="18092"/>
    <cellStyle name="Normal 5 18 6 3" xfId="28012"/>
    <cellStyle name="Normal 5 18 6 4" xfId="49052"/>
    <cellStyle name="Normal 5 18 7" xfId="10688"/>
    <cellStyle name="Normal 5 18 7 2" xfId="41648"/>
    <cellStyle name="Normal 5 18 8" xfId="20608"/>
    <cellStyle name="Normal 5 18 9" xfId="30687"/>
    <cellStyle name="Normal 5 19" xfId="422"/>
    <cellStyle name="Normal 5 19 10" xfId="30925"/>
    <cellStyle name="Normal 5 19 11" xfId="36391"/>
    <cellStyle name="Normal 5 19 2" xfId="752"/>
    <cellStyle name="Normal 5 19 2 2" xfId="4097"/>
    <cellStyle name="Normal 5 19 2 2 2" xfId="13979"/>
    <cellStyle name="Normal 5 19 2 2 2 2" xfId="44939"/>
    <cellStyle name="Normal 5 19 2 2 3" xfId="23899"/>
    <cellStyle name="Normal 5 19 2 2 4" xfId="33730"/>
    <cellStyle name="Normal 5 19 2 2 5" xfId="39195"/>
    <cellStyle name="Normal 5 19 2 3" xfId="5981"/>
    <cellStyle name="Normal 5 19 2 3 2" xfId="15863"/>
    <cellStyle name="Normal 5 19 2 3 3" xfId="25783"/>
    <cellStyle name="Normal 5 19 2 3 4" xfId="46823"/>
    <cellStyle name="Normal 5 19 2 4" xfId="8451"/>
    <cellStyle name="Normal 5 19 2 4 2" xfId="18333"/>
    <cellStyle name="Normal 5 19 2 4 3" xfId="28253"/>
    <cellStyle name="Normal 5 19 2 4 4" xfId="49293"/>
    <cellStyle name="Normal 5 19 2 5" xfId="10929"/>
    <cellStyle name="Normal 5 19 2 5 2" xfId="41889"/>
    <cellStyle name="Normal 5 19 2 6" xfId="20849"/>
    <cellStyle name="Normal 5 19 2 7" xfId="31927"/>
    <cellStyle name="Normal 5 19 2 8" xfId="37393"/>
    <cellStyle name="Normal 5 19 3" xfId="1691"/>
    <cellStyle name="Normal 5 19 3 2" xfId="4454"/>
    <cellStyle name="Normal 5 19 3 2 2" xfId="14336"/>
    <cellStyle name="Normal 5 19 3 2 2 2" xfId="45296"/>
    <cellStyle name="Normal 5 19 3 2 3" xfId="24256"/>
    <cellStyle name="Normal 5 19 3 2 4" xfId="34669"/>
    <cellStyle name="Normal 5 19 3 2 5" xfId="40134"/>
    <cellStyle name="Normal 5 19 3 3" xfId="6920"/>
    <cellStyle name="Normal 5 19 3 3 2" xfId="16802"/>
    <cellStyle name="Normal 5 19 3 3 3" xfId="26722"/>
    <cellStyle name="Normal 5 19 3 3 4" xfId="47762"/>
    <cellStyle name="Normal 5 19 3 4" xfId="9390"/>
    <cellStyle name="Normal 5 19 3 4 2" xfId="19272"/>
    <cellStyle name="Normal 5 19 3 4 3" xfId="29192"/>
    <cellStyle name="Normal 5 19 3 4 4" xfId="50232"/>
    <cellStyle name="Normal 5 19 3 5" xfId="11868"/>
    <cellStyle name="Normal 5 19 3 5 2" xfId="42828"/>
    <cellStyle name="Normal 5 19 3 6" xfId="21788"/>
    <cellStyle name="Normal 5 19 3 7" xfId="32927"/>
    <cellStyle name="Normal 5 19 3 8" xfId="38393"/>
    <cellStyle name="Normal 5 19 4" xfId="2759"/>
    <cellStyle name="Normal 5 19 4 2" xfId="5227"/>
    <cellStyle name="Normal 5 19 4 2 2" xfId="15109"/>
    <cellStyle name="Normal 5 19 4 2 3" xfId="25029"/>
    <cellStyle name="Normal 5 19 4 2 4" xfId="46069"/>
    <cellStyle name="Normal 5 19 4 3" xfId="7693"/>
    <cellStyle name="Normal 5 19 4 3 2" xfId="17575"/>
    <cellStyle name="Normal 5 19 4 3 3" xfId="27495"/>
    <cellStyle name="Normal 5 19 4 3 4" xfId="48535"/>
    <cellStyle name="Normal 5 19 4 4" xfId="10163"/>
    <cellStyle name="Normal 5 19 4 4 2" xfId="20045"/>
    <cellStyle name="Normal 5 19 4 4 3" xfId="29965"/>
    <cellStyle name="Normal 5 19 4 4 4" xfId="51005"/>
    <cellStyle name="Normal 5 19 4 5" xfId="12641"/>
    <cellStyle name="Normal 5 19 4 5 2" xfId="43601"/>
    <cellStyle name="Normal 5 19 4 6" xfId="22561"/>
    <cellStyle name="Normal 5 19 4 7" xfId="35443"/>
    <cellStyle name="Normal 5 19 4 8" xfId="40907"/>
    <cellStyle name="Normal 5 19 5" xfId="3708"/>
    <cellStyle name="Normal 5 19 5 2" xfId="13590"/>
    <cellStyle name="Normal 5 19 5 2 2" xfId="44550"/>
    <cellStyle name="Normal 5 19 5 3" xfId="23510"/>
    <cellStyle name="Normal 5 19 5 4" xfId="33525"/>
    <cellStyle name="Normal 5 19 5 5" xfId="38991"/>
    <cellStyle name="Normal 5 19 6" xfId="5777"/>
    <cellStyle name="Normal 5 19 6 2" xfId="15659"/>
    <cellStyle name="Normal 5 19 6 3" xfId="25579"/>
    <cellStyle name="Normal 5 19 6 4" xfId="46619"/>
    <cellStyle name="Normal 5 19 7" xfId="8247"/>
    <cellStyle name="Normal 5 19 7 2" xfId="18129"/>
    <cellStyle name="Normal 5 19 7 3" xfId="28049"/>
    <cellStyle name="Normal 5 19 7 4" xfId="49089"/>
    <cellStyle name="Normal 5 19 8" xfId="10725"/>
    <cellStyle name="Normal 5 19 8 2" xfId="41685"/>
    <cellStyle name="Normal 5 19 9" xfId="20645"/>
    <cellStyle name="Normal 5 2" xfId="23"/>
    <cellStyle name="Normal 5 2 10" xfId="425"/>
    <cellStyle name="Normal 5 2 10 10" xfId="36398"/>
    <cellStyle name="Normal 5 2 10 11" xfId="51423"/>
    <cellStyle name="Normal 5 2 10 12" xfId="52095"/>
    <cellStyle name="Normal 5 2 10 2" xfId="1694"/>
    <cellStyle name="Normal 5 2 10 2 10" xfId="52319"/>
    <cellStyle name="Normal 5 2 10 2 2" xfId="4457"/>
    <cellStyle name="Normal 5 2 10 2 2 2" xfId="14339"/>
    <cellStyle name="Normal 5 2 10 2 2 2 2" xfId="45299"/>
    <cellStyle name="Normal 5 2 10 2 2 3" xfId="24259"/>
    <cellStyle name="Normal 5 2 10 2 2 4" xfId="34672"/>
    <cellStyle name="Normal 5 2 10 2 2 5" xfId="40137"/>
    <cellStyle name="Normal 5 2 10 2 3" xfId="6923"/>
    <cellStyle name="Normal 5 2 10 2 3 2" xfId="16805"/>
    <cellStyle name="Normal 5 2 10 2 3 3" xfId="26725"/>
    <cellStyle name="Normal 5 2 10 2 3 4" xfId="47765"/>
    <cellStyle name="Normal 5 2 10 2 4" xfId="9393"/>
    <cellStyle name="Normal 5 2 10 2 4 2" xfId="19275"/>
    <cellStyle name="Normal 5 2 10 2 4 3" xfId="29195"/>
    <cellStyle name="Normal 5 2 10 2 4 4" xfId="50235"/>
    <cellStyle name="Normal 5 2 10 2 5" xfId="11871"/>
    <cellStyle name="Normal 5 2 10 2 5 2" xfId="42831"/>
    <cellStyle name="Normal 5 2 10 2 6" xfId="21791"/>
    <cellStyle name="Normal 5 2 10 2 7" xfId="31934"/>
    <cellStyle name="Normal 5 2 10 2 8" xfId="37400"/>
    <cellStyle name="Normal 5 2 10 2 9" xfId="51648"/>
    <cellStyle name="Normal 5 2 10 3" xfId="2762"/>
    <cellStyle name="Normal 5 2 10 3 10" xfId="52543"/>
    <cellStyle name="Normal 5 2 10 3 2" xfId="5230"/>
    <cellStyle name="Normal 5 2 10 3 2 2" xfId="15112"/>
    <cellStyle name="Normal 5 2 10 3 2 2 2" xfId="46072"/>
    <cellStyle name="Normal 5 2 10 3 2 3" xfId="25032"/>
    <cellStyle name="Normal 5 2 10 3 2 4" xfId="35446"/>
    <cellStyle name="Normal 5 2 10 3 2 5" xfId="40910"/>
    <cellStyle name="Normal 5 2 10 3 3" xfId="7696"/>
    <cellStyle name="Normal 5 2 10 3 3 2" xfId="17578"/>
    <cellStyle name="Normal 5 2 10 3 3 3" xfId="27498"/>
    <cellStyle name="Normal 5 2 10 3 3 4" xfId="48538"/>
    <cellStyle name="Normal 5 2 10 3 4" xfId="10166"/>
    <cellStyle name="Normal 5 2 10 3 4 2" xfId="20048"/>
    <cellStyle name="Normal 5 2 10 3 4 3" xfId="29968"/>
    <cellStyle name="Normal 5 2 10 3 4 4" xfId="51008"/>
    <cellStyle name="Normal 5 2 10 3 5" xfId="12644"/>
    <cellStyle name="Normal 5 2 10 3 5 2" xfId="43604"/>
    <cellStyle name="Normal 5 2 10 3 6" xfId="22564"/>
    <cellStyle name="Normal 5 2 10 3 7" xfId="32934"/>
    <cellStyle name="Normal 5 2 10 3 8" xfId="38400"/>
    <cellStyle name="Normal 5 2 10 3 9" xfId="51873"/>
    <cellStyle name="Normal 5 2 10 4" xfId="3715"/>
    <cellStyle name="Normal 5 2 10 4 2" xfId="13597"/>
    <cellStyle name="Normal 5 2 10 4 2 2" xfId="44557"/>
    <cellStyle name="Normal 5 2 10 4 3" xfId="23517"/>
    <cellStyle name="Normal 5 2 10 4 4" xfId="33528"/>
    <cellStyle name="Normal 5 2 10 4 5" xfId="38994"/>
    <cellStyle name="Normal 5 2 10 5" xfId="5780"/>
    <cellStyle name="Normal 5 2 10 5 2" xfId="15662"/>
    <cellStyle name="Normal 5 2 10 5 2 2" xfId="46622"/>
    <cellStyle name="Normal 5 2 10 5 3" xfId="25582"/>
    <cellStyle name="Normal 5 2 10 5 4" xfId="41315"/>
    <cellStyle name="Normal 5 2 10 6" xfId="8250"/>
    <cellStyle name="Normal 5 2 10 6 2" xfId="18132"/>
    <cellStyle name="Normal 5 2 10 6 3" xfId="28052"/>
    <cellStyle name="Normal 5 2 10 6 4" xfId="49092"/>
    <cellStyle name="Normal 5 2 10 7" xfId="10728"/>
    <cellStyle name="Normal 5 2 10 7 2" xfId="41688"/>
    <cellStyle name="Normal 5 2 10 8" xfId="20648"/>
    <cellStyle name="Normal 5 2 10 9" xfId="30932"/>
    <cellStyle name="Normal 5 2 11" xfId="462"/>
    <cellStyle name="Normal 5 2 11 10" xfId="36635"/>
    <cellStyle name="Normal 5 2 11 11" xfId="51443"/>
    <cellStyle name="Normal 5 2 11 12" xfId="52115"/>
    <cellStyle name="Normal 5 2 11 2" xfId="1731"/>
    <cellStyle name="Normal 5 2 11 2 2" xfId="4494"/>
    <cellStyle name="Normal 5 2 11 2 2 2" xfId="14376"/>
    <cellStyle name="Normal 5 2 11 2 2 2 2" xfId="45336"/>
    <cellStyle name="Normal 5 2 11 2 2 3" xfId="24296"/>
    <cellStyle name="Normal 5 2 11 2 2 4" xfId="34709"/>
    <cellStyle name="Normal 5 2 11 2 2 5" xfId="40174"/>
    <cellStyle name="Normal 5 2 11 2 3" xfId="6960"/>
    <cellStyle name="Normal 5 2 11 2 3 2" xfId="16842"/>
    <cellStyle name="Normal 5 2 11 2 3 3" xfId="26762"/>
    <cellStyle name="Normal 5 2 11 2 3 4" xfId="47802"/>
    <cellStyle name="Normal 5 2 11 2 4" xfId="9430"/>
    <cellStyle name="Normal 5 2 11 2 4 2" xfId="19312"/>
    <cellStyle name="Normal 5 2 11 2 4 3" xfId="29232"/>
    <cellStyle name="Normal 5 2 11 2 4 4" xfId="50272"/>
    <cellStyle name="Normal 5 2 11 2 5" xfId="11908"/>
    <cellStyle name="Normal 5 2 11 2 5 2" xfId="42868"/>
    <cellStyle name="Normal 5 2 11 2 6" xfId="21828"/>
    <cellStyle name="Normal 5 2 11 2 7" xfId="32171"/>
    <cellStyle name="Normal 5 2 11 2 8" xfId="37637"/>
    <cellStyle name="Normal 5 2 11 3" xfId="2799"/>
    <cellStyle name="Normal 5 2 11 3 2" xfId="5267"/>
    <cellStyle name="Normal 5 2 11 3 2 2" xfId="15149"/>
    <cellStyle name="Normal 5 2 11 3 2 2 2" xfId="46109"/>
    <cellStyle name="Normal 5 2 11 3 2 3" xfId="25069"/>
    <cellStyle name="Normal 5 2 11 3 2 4" xfId="35483"/>
    <cellStyle name="Normal 5 2 11 3 2 5" xfId="40947"/>
    <cellStyle name="Normal 5 2 11 3 3" xfId="7733"/>
    <cellStyle name="Normal 5 2 11 3 3 2" xfId="17615"/>
    <cellStyle name="Normal 5 2 11 3 3 3" xfId="27535"/>
    <cellStyle name="Normal 5 2 11 3 3 4" xfId="48575"/>
    <cellStyle name="Normal 5 2 11 3 4" xfId="10203"/>
    <cellStyle name="Normal 5 2 11 3 4 2" xfId="20085"/>
    <cellStyle name="Normal 5 2 11 3 4 3" xfId="30005"/>
    <cellStyle name="Normal 5 2 11 3 4 4" xfId="51045"/>
    <cellStyle name="Normal 5 2 11 3 5" xfId="12681"/>
    <cellStyle name="Normal 5 2 11 3 5 2" xfId="43641"/>
    <cellStyle name="Normal 5 2 11 3 6" xfId="22601"/>
    <cellStyle name="Normal 5 2 11 3 7" xfId="33171"/>
    <cellStyle name="Normal 5 2 11 3 8" xfId="38637"/>
    <cellStyle name="Normal 5 2 11 4" xfId="3952"/>
    <cellStyle name="Normal 5 2 11 4 2" xfId="13834"/>
    <cellStyle name="Normal 5 2 11 4 2 2" xfId="44794"/>
    <cellStyle name="Normal 5 2 11 4 3" xfId="23754"/>
    <cellStyle name="Normal 5 2 11 4 4" xfId="33565"/>
    <cellStyle name="Normal 5 2 11 4 5" xfId="39031"/>
    <cellStyle name="Normal 5 2 11 5" xfId="5817"/>
    <cellStyle name="Normal 5 2 11 5 2" xfId="15699"/>
    <cellStyle name="Normal 5 2 11 5 3" xfId="25619"/>
    <cellStyle name="Normal 5 2 11 5 4" xfId="46659"/>
    <cellStyle name="Normal 5 2 11 6" xfId="8287"/>
    <cellStyle name="Normal 5 2 11 6 2" xfId="18169"/>
    <cellStyle name="Normal 5 2 11 6 3" xfId="28089"/>
    <cellStyle name="Normal 5 2 11 6 4" xfId="49129"/>
    <cellStyle name="Normal 5 2 11 7" xfId="10765"/>
    <cellStyle name="Normal 5 2 11 7 2" xfId="41725"/>
    <cellStyle name="Normal 5 2 11 8" xfId="20685"/>
    <cellStyle name="Normal 5 2 11 9" xfId="31169"/>
    <cellStyle name="Normal 5 2 12" xfId="499"/>
    <cellStyle name="Normal 5 2 12 10" xfId="36641"/>
    <cellStyle name="Normal 5 2 12 11" xfId="51668"/>
    <cellStyle name="Normal 5 2 12 12" xfId="52339"/>
    <cellStyle name="Normal 5 2 12 2" xfId="1768"/>
    <cellStyle name="Normal 5 2 12 2 2" xfId="4531"/>
    <cellStyle name="Normal 5 2 12 2 2 2" xfId="14413"/>
    <cellStyle name="Normal 5 2 12 2 2 3" xfId="24333"/>
    <cellStyle name="Normal 5 2 12 2 2 4" xfId="45373"/>
    <cellStyle name="Normal 5 2 12 2 3" xfId="6997"/>
    <cellStyle name="Normal 5 2 12 2 3 2" xfId="16879"/>
    <cellStyle name="Normal 5 2 12 2 3 3" xfId="26799"/>
    <cellStyle name="Normal 5 2 12 2 3 4" xfId="47839"/>
    <cellStyle name="Normal 5 2 12 2 4" xfId="9467"/>
    <cellStyle name="Normal 5 2 12 2 4 2" xfId="19349"/>
    <cellStyle name="Normal 5 2 12 2 4 3" xfId="29269"/>
    <cellStyle name="Normal 5 2 12 2 4 4" xfId="50309"/>
    <cellStyle name="Normal 5 2 12 2 5" xfId="11945"/>
    <cellStyle name="Normal 5 2 12 2 5 2" xfId="42905"/>
    <cellStyle name="Normal 5 2 12 2 6" xfId="21865"/>
    <cellStyle name="Normal 5 2 12 2 7" xfId="34746"/>
    <cellStyle name="Normal 5 2 12 2 8" xfId="40211"/>
    <cellStyle name="Normal 5 2 12 3" xfId="2836"/>
    <cellStyle name="Normal 5 2 12 3 2" xfId="5304"/>
    <cellStyle name="Normal 5 2 12 3 2 2" xfId="15186"/>
    <cellStyle name="Normal 5 2 12 3 2 3" xfId="25106"/>
    <cellStyle name="Normal 5 2 12 3 2 4" xfId="46146"/>
    <cellStyle name="Normal 5 2 12 3 3" xfId="7770"/>
    <cellStyle name="Normal 5 2 12 3 3 2" xfId="17652"/>
    <cellStyle name="Normal 5 2 12 3 3 3" xfId="27572"/>
    <cellStyle name="Normal 5 2 12 3 3 4" xfId="48612"/>
    <cellStyle name="Normal 5 2 12 3 4" xfId="10240"/>
    <cellStyle name="Normal 5 2 12 3 4 2" xfId="20122"/>
    <cellStyle name="Normal 5 2 12 3 4 3" xfId="30042"/>
    <cellStyle name="Normal 5 2 12 3 4 4" xfId="51082"/>
    <cellStyle name="Normal 5 2 12 3 5" xfId="12718"/>
    <cellStyle name="Normal 5 2 12 3 5 2" xfId="43678"/>
    <cellStyle name="Normal 5 2 12 3 6" xfId="22638"/>
    <cellStyle name="Normal 5 2 12 3 7" xfId="35520"/>
    <cellStyle name="Normal 5 2 12 3 8" xfId="40984"/>
    <cellStyle name="Normal 5 2 12 4" xfId="3993"/>
    <cellStyle name="Normal 5 2 12 4 2" xfId="13875"/>
    <cellStyle name="Normal 5 2 12 4 2 2" xfId="44835"/>
    <cellStyle name="Normal 5 2 12 4 3" xfId="23795"/>
    <cellStyle name="Normal 5 2 12 4 4" xfId="33602"/>
    <cellStyle name="Normal 5 2 12 4 5" xfId="39068"/>
    <cellStyle name="Normal 5 2 12 5" xfId="5854"/>
    <cellStyle name="Normal 5 2 12 5 2" xfId="15736"/>
    <cellStyle name="Normal 5 2 12 5 3" xfId="25656"/>
    <cellStyle name="Normal 5 2 12 5 4" xfId="46696"/>
    <cellStyle name="Normal 5 2 12 6" xfId="8324"/>
    <cellStyle name="Normal 5 2 12 6 2" xfId="18206"/>
    <cellStyle name="Normal 5 2 12 6 3" xfId="28126"/>
    <cellStyle name="Normal 5 2 12 6 4" xfId="49166"/>
    <cellStyle name="Normal 5 2 12 7" xfId="10802"/>
    <cellStyle name="Normal 5 2 12 7 2" xfId="41762"/>
    <cellStyle name="Normal 5 2 12 8" xfId="20722"/>
    <cellStyle name="Normal 5 2 12 9" xfId="31175"/>
    <cellStyle name="Normal 5 2 13" xfId="516"/>
    <cellStyle name="Normal 5 2 13 10" xfId="36647"/>
    <cellStyle name="Normal 5 2 13 2" xfId="1774"/>
    <cellStyle name="Normal 5 2 13 2 2" xfId="4537"/>
    <cellStyle name="Normal 5 2 13 2 2 2" xfId="14419"/>
    <cellStyle name="Normal 5 2 13 2 2 3" xfId="24339"/>
    <cellStyle name="Normal 5 2 13 2 2 4" xfId="45379"/>
    <cellStyle name="Normal 5 2 13 2 3" xfId="7003"/>
    <cellStyle name="Normal 5 2 13 2 3 2" xfId="16885"/>
    <cellStyle name="Normal 5 2 13 2 3 3" xfId="26805"/>
    <cellStyle name="Normal 5 2 13 2 3 4" xfId="47845"/>
    <cellStyle name="Normal 5 2 13 2 4" xfId="9473"/>
    <cellStyle name="Normal 5 2 13 2 4 2" xfId="19355"/>
    <cellStyle name="Normal 5 2 13 2 4 3" xfId="29275"/>
    <cellStyle name="Normal 5 2 13 2 4 4" xfId="50315"/>
    <cellStyle name="Normal 5 2 13 2 5" xfId="11951"/>
    <cellStyle name="Normal 5 2 13 2 5 2" xfId="42911"/>
    <cellStyle name="Normal 5 2 13 2 6" xfId="21871"/>
    <cellStyle name="Normal 5 2 13 2 7" xfId="34752"/>
    <cellStyle name="Normal 5 2 13 2 8" xfId="40217"/>
    <cellStyle name="Normal 5 2 13 3" xfId="2842"/>
    <cellStyle name="Normal 5 2 13 3 2" xfId="5310"/>
    <cellStyle name="Normal 5 2 13 3 2 2" xfId="15192"/>
    <cellStyle name="Normal 5 2 13 3 2 3" xfId="25112"/>
    <cellStyle name="Normal 5 2 13 3 2 4" xfId="46152"/>
    <cellStyle name="Normal 5 2 13 3 3" xfId="7776"/>
    <cellStyle name="Normal 5 2 13 3 3 2" xfId="17658"/>
    <cellStyle name="Normal 5 2 13 3 3 3" xfId="27578"/>
    <cellStyle name="Normal 5 2 13 3 3 4" xfId="48618"/>
    <cellStyle name="Normal 5 2 13 3 4" xfId="10246"/>
    <cellStyle name="Normal 5 2 13 3 4 2" xfId="20128"/>
    <cellStyle name="Normal 5 2 13 3 4 3" xfId="30048"/>
    <cellStyle name="Normal 5 2 13 3 4 4" xfId="51088"/>
    <cellStyle name="Normal 5 2 13 3 5" xfId="12724"/>
    <cellStyle name="Normal 5 2 13 3 5 2" xfId="43684"/>
    <cellStyle name="Normal 5 2 13 3 6" xfId="22644"/>
    <cellStyle name="Normal 5 2 13 3 7" xfId="35526"/>
    <cellStyle name="Normal 5 2 13 3 8" xfId="40990"/>
    <cellStyle name="Normal 5 2 13 4" xfId="4074"/>
    <cellStyle name="Normal 5 2 13 4 2" xfId="13956"/>
    <cellStyle name="Normal 5 2 13 4 2 2" xfId="44916"/>
    <cellStyle name="Normal 5 2 13 4 3" xfId="23876"/>
    <cellStyle name="Normal 5 2 13 4 4" xfId="33608"/>
    <cellStyle name="Normal 5 2 13 4 5" xfId="39074"/>
    <cellStyle name="Normal 5 2 13 5" xfId="5860"/>
    <cellStyle name="Normal 5 2 13 5 2" xfId="15742"/>
    <cellStyle name="Normal 5 2 13 5 3" xfId="25662"/>
    <cellStyle name="Normal 5 2 13 5 4" xfId="46702"/>
    <cellStyle name="Normal 5 2 13 6" xfId="8330"/>
    <cellStyle name="Normal 5 2 13 6 2" xfId="18212"/>
    <cellStyle name="Normal 5 2 13 6 3" xfId="28132"/>
    <cellStyle name="Normal 5 2 13 6 4" xfId="49172"/>
    <cellStyle name="Normal 5 2 13 7" xfId="10808"/>
    <cellStyle name="Normal 5 2 13 7 2" xfId="41768"/>
    <cellStyle name="Normal 5 2 13 8" xfId="20728"/>
    <cellStyle name="Normal 5 2 13 9" xfId="31181"/>
    <cellStyle name="Normal 5 2 14" xfId="641"/>
    <cellStyle name="Normal 5 2 14 2" xfId="20269"/>
    <cellStyle name="Normal 5 2 14 3" xfId="32181"/>
    <cellStyle name="Normal 5 2 14 4" xfId="37647"/>
    <cellStyle name="Normal 5 2 15" xfId="704"/>
    <cellStyle name="Normal 5 2 15 10" xfId="39147"/>
    <cellStyle name="Normal 5 2 15 2" xfId="1847"/>
    <cellStyle name="Normal 5 2 15 2 2" xfId="4610"/>
    <cellStyle name="Normal 5 2 15 2 2 2" xfId="14492"/>
    <cellStyle name="Normal 5 2 15 2 2 3" xfId="24412"/>
    <cellStyle name="Normal 5 2 15 2 2 4" xfId="45452"/>
    <cellStyle name="Normal 5 2 15 2 3" xfId="7076"/>
    <cellStyle name="Normal 5 2 15 2 3 2" xfId="16958"/>
    <cellStyle name="Normal 5 2 15 2 3 3" xfId="26878"/>
    <cellStyle name="Normal 5 2 15 2 3 4" xfId="47918"/>
    <cellStyle name="Normal 5 2 15 2 4" xfId="9546"/>
    <cellStyle name="Normal 5 2 15 2 4 2" xfId="19428"/>
    <cellStyle name="Normal 5 2 15 2 4 3" xfId="29348"/>
    <cellStyle name="Normal 5 2 15 2 4 4" xfId="50388"/>
    <cellStyle name="Normal 5 2 15 2 5" xfId="12024"/>
    <cellStyle name="Normal 5 2 15 2 5 2" xfId="42984"/>
    <cellStyle name="Normal 5 2 15 2 6" xfId="21944"/>
    <cellStyle name="Normal 5 2 15 2 7" xfId="34825"/>
    <cellStyle name="Normal 5 2 15 2 8" xfId="40290"/>
    <cellStyle name="Normal 5 2 15 3" xfId="2915"/>
    <cellStyle name="Normal 5 2 15 3 2" xfId="5383"/>
    <cellStyle name="Normal 5 2 15 3 2 2" xfId="15265"/>
    <cellStyle name="Normal 5 2 15 3 2 3" xfId="25185"/>
    <cellStyle name="Normal 5 2 15 3 2 4" xfId="46225"/>
    <cellStyle name="Normal 5 2 15 3 3" xfId="7849"/>
    <cellStyle name="Normal 5 2 15 3 3 2" xfId="17731"/>
    <cellStyle name="Normal 5 2 15 3 3 3" xfId="27651"/>
    <cellStyle name="Normal 5 2 15 3 3 4" xfId="48691"/>
    <cellStyle name="Normal 5 2 15 3 4" xfId="10319"/>
    <cellStyle name="Normal 5 2 15 3 4 2" xfId="20201"/>
    <cellStyle name="Normal 5 2 15 3 4 3" xfId="30121"/>
    <cellStyle name="Normal 5 2 15 3 4 4" xfId="51161"/>
    <cellStyle name="Normal 5 2 15 3 5" xfId="12797"/>
    <cellStyle name="Normal 5 2 15 3 5 2" xfId="43757"/>
    <cellStyle name="Normal 5 2 15 3 6" xfId="22717"/>
    <cellStyle name="Normal 5 2 15 3 7" xfId="35599"/>
    <cellStyle name="Normal 5 2 15 3 8" xfId="41063"/>
    <cellStyle name="Normal 5 2 15 4" xfId="4090"/>
    <cellStyle name="Normal 5 2 15 4 2" xfId="13972"/>
    <cellStyle name="Normal 5 2 15 4 3" xfId="23892"/>
    <cellStyle name="Normal 5 2 15 4 4" xfId="44932"/>
    <cellStyle name="Normal 5 2 15 5" xfId="5933"/>
    <cellStyle name="Normal 5 2 15 5 2" xfId="15815"/>
    <cellStyle name="Normal 5 2 15 5 3" xfId="25735"/>
    <cellStyle name="Normal 5 2 15 5 4" xfId="46775"/>
    <cellStyle name="Normal 5 2 15 6" xfId="8403"/>
    <cellStyle name="Normal 5 2 15 6 2" xfId="18285"/>
    <cellStyle name="Normal 5 2 15 6 3" xfId="28205"/>
    <cellStyle name="Normal 5 2 15 6 4" xfId="49245"/>
    <cellStyle name="Normal 5 2 15 7" xfId="10881"/>
    <cellStyle name="Normal 5 2 15 7 2" xfId="41841"/>
    <cellStyle name="Normal 5 2 15 8" xfId="20801"/>
    <cellStyle name="Normal 5 2 15 9" xfId="33682"/>
    <cellStyle name="Normal 5 2 16" xfId="741"/>
    <cellStyle name="Normal 5 2 16 10" xfId="39184"/>
    <cellStyle name="Normal 5 2 16 2" xfId="1884"/>
    <cellStyle name="Normal 5 2 16 2 2" xfId="4647"/>
    <cellStyle name="Normal 5 2 16 2 2 2" xfId="14529"/>
    <cellStyle name="Normal 5 2 16 2 2 3" xfId="24449"/>
    <cellStyle name="Normal 5 2 16 2 2 4" xfId="45489"/>
    <cellStyle name="Normal 5 2 16 2 3" xfId="7113"/>
    <cellStyle name="Normal 5 2 16 2 3 2" xfId="16995"/>
    <cellStyle name="Normal 5 2 16 2 3 3" xfId="26915"/>
    <cellStyle name="Normal 5 2 16 2 3 4" xfId="47955"/>
    <cellStyle name="Normal 5 2 16 2 4" xfId="9583"/>
    <cellStyle name="Normal 5 2 16 2 4 2" xfId="19465"/>
    <cellStyle name="Normal 5 2 16 2 4 3" xfId="29385"/>
    <cellStyle name="Normal 5 2 16 2 4 4" xfId="50425"/>
    <cellStyle name="Normal 5 2 16 2 5" xfId="12061"/>
    <cellStyle name="Normal 5 2 16 2 5 2" xfId="43021"/>
    <cellStyle name="Normal 5 2 16 2 6" xfId="21981"/>
    <cellStyle name="Normal 5 2 16 2 7" xfId="34862"/>
    <cellStyle name="Normal 5 2 16 2 8" xfId="40327"/>
    <cellStyle name="Normal 5 2 16 3" xfId="2952"/>
    <cellStyle name="Normal 5 2 16 3 2" xfId="5420"/>
    <cellStyle name="Normal 5 2 16 3 2 2" xfId="15302"/>
    <cellStyle name="Normal 5 2 16 3 2 3" xfId="25222"/>
    <cellStyle name="Normal 5 2 16 3 2 4" xfId="46262"/>
    <cellStyle name="Normal 5 2 16 3 3" xfId="7886"/>
    <cellStyle name="Normal 5 2 16 3 3 2" xfId="17768"/>
    <cellStyle name="Normal 5 2 16 3 3 3" xfId="27688"/>
    <cellStyle name="Normal 5 2 16 3 3 4" xfId="48728"/>
    <cellStyle name="Normal 5 2 16 3 4" xfId="10356"/>
    <cellStyle name="Normal 5 2 16 3 4 2" xfId="20238"/>
    <cellStyle name="Normal 5 2 16 3 4 3" xfId="30158"/>
    <cellStyle name="Normal 5 2 16 3 4 4" xfId="51198"/>
    <cellStyle name="Normal 5 2 16 3 5" xfId="12834"/>
    <cellStyle name="Normal 5 2 16 3 5 2" xfId="43794"/>
    <cellStyle name="Normal 5 2 16 3 6" xfId="22754"/>
    <cellStyle name="Normal 5 2 16 3 7" xfId="35636"/>
    <cellStyle name="Normal 5 2 16 3 8" xfId="41100"/>
    <cellStyle name="Normal 5 2 16 4" xfId="4012"/>
    <cellStyle name="Normal 5 2 16 4 2" xfId="13894"/>
    <cellStyle name="Normal 5 2 16 4 3" xfId="23814"/>
    <cellStyle name="Normal 5 2 16 4 4" xfId="44854"/>
    <cellStyle name="Normal 5 2 16 5" xfId="5970"/>
    <cellStyle name="Normal 5 2 16 5 2" xfId="15852"/>
    <cellStyle name="Normal 5 2 16 5 3" xfId="25772"/>
    <cellStyle name="Normal 5 2 16 5 4" xfId="46812"/>
    <cellStyle name="Normal 5 2 16 6" xfId="8440"/>
    <cellStyle name="Normal 5 2 16 6 2" xfId="18322"/>
    <cellStyle name="Normal 5 2 16 6 3" xfId="28242"/>
    <cellStyle name="Normal 5 2 16 6 4" xfId="49282"/>
    <cellStyle name="Normal 5 2 16 7" xfId="10918"/>
    <cellStyle name="Normal 5 2 16 7 2" xfId="41878"/>
    <cellStyle name="Normal 5 2 16 8" xfId="20838"/>
    <cellStyle name="Normal 5 2 16 9" xfId="33719"/>
    <cellStyle name="Normal 5 2 17" xfId="747"/>
    <cellStyle name="Normal 5 2 17 2" xfId="4067"/>
    <cellStyle name="Normal 5 2 17 2 2" xfId="13949"/>
    <cellStyle name="Normal 5 2 17 2 3" xfId="23869"/>
    <cellStyle name="Normal 5 2 17 2 4" xfId="44909"/>
    <cellStyle name="Normal 5 2 17 3" xfId="5976"/>
    <cellStyle name="Normal 5 2 17 3 2" xfId="15858"/>
    <cellStyle name="Normal 5 2 17 3 3" xfId="25778"/>
    <cellStyle name="Normal 5 2 17 3 4" xfId="46818"/>
    <cellStyle name="Normal 5 2 17 4" xfId="8446"/>
    <cellStyle name="Normal 5 2 17 4 2" xfId="18328"/>
    <cellStyle name="Normal 5 2 17 4 3" xfId="28248"/>
    <cellStyle name="Normal 5 2 17 4 4" xfId="49288"/>
    <cellStyle name="Normal 5 2 17 5" xfId="10924"/>
    <cellStyle name="Normal 5 2 17 5 2" xfId="41884"/>
    <cellStyle name="Normal 5 2 17 6" xfId="20844"/>
    <cellStyle name="Normal 5 2 17 7" xfId="33725"/>
    <cellStyle name="Normal 5 2 17 8" xfId="39190"/>
    <cellStyle name="Normal 5 2 18" xfId="1343"/>
    <cellStyle name="Normal 5 2 18 2" xfId="4106"/>
    <cellStyle name="Normal 5 2 18 2 2" xfId="13988"/>
    <cellStyle name="Normal 5 2 18 2 3" xfId="23908"/>
    <cellStyle name="Normal 5 2 18 2 4" xfId="44948"/>
    <cellStyle name="Normal 5 2 18 3" xfId="6572"/>
    <cellStyle name="Normal 5 2 18 3 2" xfId="16454"/>
    <cellStyle name="Normal 5 2 18 3 3" xfId="26374"/>
    <cellStyle name="Normal 5 2 18 3 4" xfId="47414"/>
    <cellStyle name="Normal 5 2 18 4" xfId="9042"/>
    <cellStyle name="Normal 5 2 18 4 2" xfId="18924"/>
    <cellStyle name="Normal 5 2 18 4 3" xfId="28844"/>
    <cellStyle name="Normal 5 2 18 4 4" xfId="49884"/>
    <cellStyle name="Normal 5 2 18 5" xfId="11520"/>
    <cellStyle name="Normal 5 2 18 5 2" xfId="42480"/>
    <cellStyle name="Normal 5 2 18 6" xfId="21440"/>
    <cellStyle name="Normal 5 2 18 7" xfId="34321"/>
    <cellStyle name="Normal 5 2 18 8" xfId="39786"/>
    <cellStyle name="Normal 5 2 19" xfId="2411"/>
    <cellStyle name="Normal 5 2 19 2" xfId="4879"/>
    <cellStyle name="Normal 5 2 19 2 2" xfId="14761"/>
    <cellStyle name="Normal 5 2 19 2 3" xfId="24681"/>
    <cellStyle name="Normal 5 2 19 2 4" xfId="45721"/>
    <cellStyle name="Normal 5 2 19 3" xfId="7345"/>
    <cellStyle name="Normal 5 2 19 3 2" xfId="17227"/>
    <cellStyle name="Normal 5 2 19 3 3" xfId="27147"/>
    <cellStyle name="Normal 5 2 19 3 4" xfId="48187"/>
    <cellStyle name="Normal 5 2 19 4" xfId="9815"/>
    <cellStyle name="Normal 5 2 19 4 2" xfId="19697"/>
    <cellStyle name="Normal 5 2 19 4 3" xfId="29617"/>
    <cellStyle name="Normal 5 2 19 4 4" xfId="50657"/>
    <cellStyle name="Normal 5 2 19 5" xfId="12293"/>
    <cellStyle name="Normal 5 2 19 5 2" xfId="43253"/>
    <cellStyle name="Normal 5 2 19 6" xfId="22213"/>
    <cellStyle name="Normal 5 2 19 7" xfId="35095"/>
    <cellStyle name="Normal 5 2 19 8" xfId="40559"/>
    <cellStyle name="Normal 5 2 2" xfId="148"/>
    <cellStyle name="Normal 5 2 2 10" xfId="7985"/>
    <cellStyle name="Normal 5 2 2 10 2" xfId="17867"/>
    <cellStyle name="Normal 5 2 2 10 3" xfId="27787"/>
    <cellStyle name="Normal 5 2 2 10 4" xfId="48827"/>
    <cellStyle name="Normal 5 2 2 11" xfId="10463"/>
    <cellStyle name="Normal 5 2 2 11 2" xfId="41423"/>
    <cellStyle name="Normal 5 2 2 12" xfId="20383"/>
    <cellStyle name="Normal 5 2 2 13" xfId="30225"/>
    <cellStyle name="Normal 5 2 2 14" xfId="35691"/>
    <cellStyle name="Normal 5 2 2 15" xfId="51225"/>
    <cellStyle name="Normal 5 2 2 16" xfId="51897"/>
    <cellStyle name="Normal 5 2 2 2" xfId="1124"/>
    <cellStyle name="Normal 5 2 2 2 10" xfId="51915"/>
    <cellStyle name="Normal 5 2 2 2 2" xfId="3282"/>
    <cellStyle name="Normal 5 2 2 2 2 2" xfId="13164"/>
    <cellStyle name="Normal 5 2 2 2 2 2 2" xfId="41233"/>
    <cellStyle name="Normal 5 2 2 2 2 2 3" xfId="51566"/>
    <cellStyle name="Normal 5 2 2 2 2 2 4" xfId="52237"/>
    <cellStyle name="Normal 5 2 2 2 2 3" xfId="23084"/>
    <cellStyle name="Normal 5 2 2 2 2 3 2" xfId="44124"/>
    <cellStyle name="Normal 5 2 2 2 2 3 3" xfId="51791"/>
    <cellStyle name="Normal 5 2 2 2 2 3 4" xfId="52461"/>
    <cellStyle name="Normal 5 2 2 2 2 4" xfId="31501"/>
    <cellStyle name="Normal 5 2 2 2 2 5" xfId="36967"/>
    <cellStyle name="Normal 5 2 2 2 2 6" xfId="51341"/>
    <cellStyle name="Normal 5 2 2 2 2 7" xfId="52013"/>
    <cellStyle name="Normal 5 2 2 2 3" xfId="6353"/>
    <cellStyle name="Normal 5 2 2 2 3 2" xfId="16235"/>
    <cellStyle name="Normal 5 2 2 2 3 2 2" xfId="41269"/>
    <cellStyle name="Normal 5 2 2 2 3 2 3" xfId="51602"/>
    <cellStyle name="Normal 5 2 2 2 3 2 4" xfId="52273"/>
    <cellStyle name="Normal 5 2 2 2 3 3" xfId="26155"/>
    <cellStyle name="Normal 5 2 2 2 3 3 2" xfId="47195"/>
    <cellStyle name="Normal 5 2 2 2 3 3 3" xfId="51827"/>
    <cellStyle name="Normal 5 2 2 2 3 3 4" xfId="52497"/>
    <cellStyle name="Normal 5 2 2 2 3 4" xfId="32501"/>
    <cellStyle name="Normal 5 2 2 2 3 5" xfId="37967"/>
    <cellStyle name="Normal 5 2 2 2 3 6" xfId="51377"/>
    <cellStyle name="Normal 5 2 2 2 3 7" xfId="52049"/>
    <cellStyle name="Normal 5 2 2 2 4" xfId="8823"/>
    <cellStyle name="Normal 5 2 2 2 4 2" xfId="18705"/>
    <cellStyle name="Normal 5 2 2 2 4 2 2" xfId="41197"/>
    <cellStyle name="Normal 5 2 2 2 4 2 3" xfId="51530"/>
    <cellStyle name="Normal 5 2 2 2 4 2 4" xfId="52201"/>
    <cellStyle name="Normal 5 2 2 2 4 3" xfId="28625"/>
    <cellStyle name="Normal 5 2 2 2 4 3 2" xfId="49665"/>
    <cellStyle name="Normal 5 2 2 2 4 3 3" xfId="51755"/>
    <cellStyle name="Normal 5 2 2 2 4 3 4" xfId="52425"/>
    <cellStyle name="Normal 5 2 2 2 4 4" xfId="34102"/>
    <cellStyle name="Normal 5 2 2 2 4 5" xfId="39567"/>
    <cellStyle name="Normal 5 2 2 2 4 6" xfId="51305"/>
    <cellStyle name="Normal 5 2 2 2 4 7" xfId="51977"/>
    <cellStyle name="Normal 5 2 2 2 5" xfId="11301"/>
    <cellStyle name="Normal 5 2 2 2 5 2" xfId="41133"/>
    <cellStyle name="Normal 5 2 2 2 5 3" xfId="51468"/>
    <cellStyle name="Normal 5 2 2 2 5 4" xfId="52139"/>
    <cellStyle name="Normal 5 2 2 2 6" xfId="21221"/>
    <cellStyle name="Normal 5 2 2 2 6 2" xfId="42261"/>
    <cellStyle name="Normal 5 2 2 2 6 3" xfId="51693"/>
    <cellStyle name="Normal 5 2 2 2 6 4" xfId="52363"/>
    <cellStyle name="Normal 5 2 2 2 7" xfId="30499"/>
    <cellStyle name="Normal 5 2 2 2 8" xfId="35965"/>
    <cellStyle name="Normal 5 2 2 2 9" xfId="51243"/>
    <cellStyle name="Normal 5 2 2 3" xfId="1125"/>
    <cellStyle name="Normal 5 2 2 3 10" xfId="51933"/>
    <cellStyle name="Normal 5 2 2 3 2" xfId="3519"/>
    <cellStyle name="Normal 5 2 2 3 2 2" xfId="13401"/>
    <cellStyle name="Normal 5 2 2 3 2 2 2" xfId="41287"/>
    <cellStyle name="Normal 5 2 2 3 2 2 3" xfId="51620"/>
    <cellStyle name="Normal 5 2 2 3 2 2 4" xfId="52291"/>
    <cellStyle name="Normal 5 2 2 3 2 3" xfId="23321"/>
    <cellStyle name="Normal 5 2 2 3 2 3 2" xfId="44361"/>
    <cellStyle name="Normal 5 2 2 3 2 3 3" xfId="51845"/>
    <cellStyle name="Normal 5 2 2 3 2 3 4" xfId="52515"/>
    <cellStyle name="Normal 5 2 2 3 2 4" xfId="31738"/>
    <cellStyle name="Normal 5 2 2 3 2 5" xfId="37204"/>
    <cellStyle name="Normal 5 2 2 3 2 6" xfId="51395"/>
    <cellStyle name="Normal 5 2 2 3 2 7" xfId="52067"/>
    <cellStyle name="Normal 5 2 2 3 3" xfId="6354"/>
    <cellStyle name="Normal 5 2 2 3 3 2" xfId="16236"/>
    <cellStyle name="Normal 5 2 2 3 3 2 2" xfId="41215"/>
    <cellStyle name="Normal 5 2 2 3 3 2 3" xfId="51548"/>
    <cellStyle name="Normal 5 2 2 3 3 2 4" xfId="52219"/>
    <cellStyle name="Normal 5 2 2 3 3 3" xfId="26156"/>
    <cellStyle name="Normal 5 2 2 3 3 3 2" xfId="47196"/>
    <cellStyle name="Normal 5 2 2 3 3 3 3" xfId="51773"/>
    <cellStyle name="Normal 5 2 2 3 3 3 4" xfId="52443"/>
    <cellStyle name="Normal 5 2 2 3 3 4" xfId="32738"/>
    <cellStyle name="Normal 5 2 2 3 3 5" xfId="38204"/>
    <cellStyle name="Normal 5 2 2 3 3 6" xfId="51323"/>
    <cellStyle name="Normal 5 2 2 3 3 7" xfId="51995"/>
    <cellStyle name="Normal 5 2 2 3 4" xfId="8824"/>
    <cellStyle name="Normal 5 2 2 3 4 2" xfId="18706"/>
    <cellStyle name="Normal 5 2 2 3 4 2 2" xfId="49666"/>
    <cellStyle name="Normal 5 2 2 3 4 3" xfId="28626"/>
    <cellStyle name="Normal 5 2 2 3 4 4" xfId="34103"/>
    <cellStyle name="Normal 5 2 2 3 4 5" xfId="39568"/>
    <cellStyle name="Normal 5 2 2 3 4 6" xfId="51486"/>
    <cellStyle name="Normal 5 2 2 3 4 7" xfId="52157"/>
    <cellStyle name="Normal 5 2 2 3 5" xfId="11302"/>
    <cellStyle name="Normal 5 2 2 3 5 2" xfId="41151"/>
    <cellStyle name="Normal 5 2 2 3 5 3" xfId="51711"/>
    <cellStyle name="Normal 5 2 2 3 5 4" xfId="52381"/>
    <cellStyle name="Normal 5 2 2 3 6" xfId="21222"/>
    <cellStyle name="Normal 5 2 2 3 6 2" xfId="42262"/>
    <cellStyle name="Normal 5 2 2 3 7" xfId="30736"/>
    <cellStyle name="Normal 5 2 2 3 8" xfId="36202"/>
    <cellStyle name="Normal 5 2 2 3 9" xfId="51261"/>
    <cellStyle name="Normal 5 2 2 4" xfId="1126"/>
    <cellStyle name="Normal 5 2 2 4 10" xfId="52031"/>
    <cellStyle name="Normal 5 2 2 4 2" xfId="3761"/>
    <cellStyle name="Normal 5 2 2 4 2 2" xfId="13643"/>
    <cellStyle name="Normal 5 2 2 4 2 2 2" xfId="44603"/>
    <cellStyle name="Normal 5 2 2 4 2 3" xfId="23563"/>
    <cellStyle name="Normal 5 2 2 4 2 4" xfId="31980"/>
    <cellStyle name="Normal 5 2 2 4 2 5" xfId="37446"/>
    <cellStyle name="Normal 5 2 2 4 2 6" xfId="51584"/>
    <cellStyle name="Normal 5 2 2 4 2 7" xfId="52255"/>
    <cellStyle name="Normal 5 2 2 4 3" xfId="6355"/>
    <cellStyle name="Normal 5 2 2 4 3 2" xfId="16237"/>
    <cellStyle name="Normal 5 2 2 4 3 2 2" xfId="47197"/>
    <cellStyle name="Normal 5 2 2 4 3 3" xfId="26157"/>
    <cellStyle name="Normal 5 2 2 4 3 4" xfId="32980"/>
    <cellStyle name="Normal 5 2 2 4 3 5" xfId="38446"/>
    <cellStyle name="Normal 5 2 2 4 3 6" xfId="51809"/>
    <cellStyle name="Normal 5 2 2 4 3 7" xfId="52479"/>
    <cellStyle name="Normal 5 2 2 4 4" xfId="8825"/>
    <cellStyle name="Normal 5 2 2 4 4 2" xfId="18707"/>
    <cellStyle name="Normal 5 2 2 4 4 2 2" xfId="49667"/>
    <cellStyle name="Normal 5 2 2 4 4 3" xfId="28627"/>
    <cellStyle name="Normal 5 2 2 4 4 4" xfId="34104"/>
    <cellStyle name="Normal 5 2 2 4 4 5" xfId="39569"/>
    <cellStyle name="Normal 5 2 2 4 5" xfId="11303"/>
    <cellStyle name="Normal 5 2 2 4 5 2" xfId="41251"/>
    <cellStyle name="Normal 5 2 2 4 6" xfId="21223"/>
    <cellStyle name="Normal 5 2 2 4 6 2" xfId="42263"/>
    <cellStyle name="Normal 5 2 2 4 7" xfId="30978"/>
    <cellStyle name="Normal 5 2 2 4 8" xfId="36444"/>
    <cellStyle name="Normal 5 2 2 4 9" xfId="51359"/>
    <cellStyle name="Normal 5 2 2 5" xfId="1429"/>
    <cellStyle name="Normal 5 2 2 5 10" xfId="51959"/>
    <cellStyle name="Normal 5 2 2 5 2" xfId="4192"/>
    <cellStyle name="Normal 5 2 2 5 2 2" xfId="14074"/>
    <cellStyle name="Normal 5 2 2 5 2 2 2" xfId="45034"/>
    <cellStyle name="Normal 5 2 2 5 2 3" xfId="23994"/>
    <cellStyle name="Normal 5 2 2 5 2 4" xfId="34407"/>
    <cellStyle name="Normal 5 2 2 5 2 5" xfId="39872"/>
    <cellStyle name="Normal 5 2 2 5 2 6" xfId="51512"/>
    <cellStyle name="Normal 5 2 2 5 2 7" xfId="52183"/>
    <cellStyle name="Normal 5 2 2 5 3" xfId="6658"/>
    <cellStyle name="Normal 5 2 2 5 3 2" xfId="16540"/>
    <cellStyle name="Normal 5 2 2 5 3 2 2" xfId="47500"/>
    <cellStyle name="Normal 5 2 2 5 3 3" xfId="26460"/>
    <cellStyle name="Normal 5 2 2 5 3 4" xfId="41179"/>
    <cellStyle name="Normal 5 2 2 5 3 5" xfId="51737"/>
    <cellStyle name="Normal 5 2 2 5 3 6" xfId="52407"/>
    <cellStyle name="Normal 5 2 2 5 4" xfId="9128"/>
    <cellStyle name="Normal 5 2 2 5 4 2" xfId="19010"/>
    <cellStyle name="Normal 5 2 2 5 4 3" xfId="28930"/>
    <cellStyle name="Normal 5 2 2 5 4 4" xfId="49970"/>
    <cellStyle name="Normal 5 2 2 5 5" xfId="11606"/>
    <cellStyle name="Normal 5 2 2 5 5 2" xfId="42566"/>
    <cellStyle name="Normal 5 2 2 5 6" xfId="21526"/>
    <cellStyle name="Normal 5 2 2 5 7" xfId="31227"/>
    <cellStyle name="Normal 5 2 2 5 8" xfId="36693"/>
    <cellStyle name="Normal 5 2 2 5 9" xfId="51287"/>
    <cellStyle name="Normal 5 2 2 6" xfId="2073"/>
    <cellStyle name="Normal 5 2 2 6 10" xfId="52101"/>
    <cellStyle name="Normal 5 2 2 6 2" xfId="4833"/>
    <cellStyle name="Normal 5 2 2 6 2 2" xfId="14715"/>
    <cellStyle name="Normal 5 2 2 6 2 2 2" xfId="45675"/>
    <cellStyle name="Normal 5 2 2 6 2 3" xfId="24635"/>
    <cellStyle name="Normal 5 2 2 6 2 4" xfId="35048"/>
    <cellStyle name="Normal 5 2 2 6 2 5" xfId="40513"/>
    <cellStyle name="Normal 5 2 2 6 2 6" xfId="51654"/>
    <cellStyle name="Normal 5 2 2 6 2 7" xfId="52325"/>
    <cellStyle name="Normal 5 2 2 6 3" xfId="7299"/>
    <cellStyle name="Normal 5 2 2 6 3 2" xfId="17181"/>
    <cellStyle name="Normal 5 2 2 6 3 2 2" xfId="48141"/>
    <cellStyle name="Normal 5 2 2 6 3 3" xfId="27101"/>
    <cellStyle name="Normal 5 2 2 6 3 4" xfId="41321"/>
    <cellStyle name="Normal 5 2 2 6 3 5" xfId="51879"/>
    <cellStyle name="Normal 5 2 2 6 3 6" xfId="52549"/>
    <cellStyle name="Normal 5 2 2 6 4" xfId="9769"/>
    <cellStyle name="Normal 5 2 2 6 4 2" xfId="19651"/>
    <cellStyle name="Normal 5 2 2 6 4 3" xfId="29571"/>
    <cellStyle name="Normal 5 2 2 6 4 4" xfId="50611"/>
    <cellStyle name="Normal 5 2 2 6 5" xfId="12247"/>
    <cellStyle name="Normal 5 2 2 6 5 2" xfId="43207"/>
    <cellStyle name="Normal 5 2 2 6 6" xfId="22167"/>
    <cellStyle name="Normal 5 2 2 6 7" xfId="32227"/>
    <cellStyle name="Normal 5 2 2 6 8" xfId="37693"/>
    <cellStyle name="Normal 5 2 2 6 9" xfId="51429"/>
    <cellStyle name="Normal 5 2 2 7" xfId="2497"/>
    <cellStyle name="Normal 5 2 2 7 10" xfId="52121"/>
    <cellStyle name="Normal 5 2 2 7 2" xfId="4965"/>
    <cellStyle name="Normal 5 2 2 7 2 2" xfId="14847"/>
    <cellStyle name="Normal 5 2 2 7 2 3" xfId="24767"/>
    <cellStyle name="Normal 5 2 2 7 2 4" xfId="45807"/>
    <cellStyle name="Normal 5 2 2 7 3" xfId="7431"/>
    <cellStyle name="Normal 5 2 2 7 3 2" xfId="17313"/>
    <cellStyle name="Normal 5 2 2 7 3 3" xfId="27233"/>
    <cellStyle name="Normal 5 2 2 7 3 4" xfId="48273"/>
    <cellStyle name="Normal 5 2 2 7 4" xfId="9901"/>
    <cellStyle name="Normal 5 2 2 7 4 2" xfId="19783"/>
    <cellStyle name="Normal 5 2 2 7 4 3" xfId="29703"/>
    <cellStyle name="Normal 5 2 2 7 4 4" xfId="50743"/>
    <cellStyle name="Normal 5 2 2 7 5" xfId="12379"/>
    <cellStyle name="Normal 5 2 2 7 5 2" xfId="43339"/>
    <cellStyle name="Normal 5 2 2 7 6" xfId="22299"/>
    <cellStyle name="Normal 5 2 2 7 7" xfId="35181"/>
    <cellStyle name="Normal 5 2 2 7 8" xfId="40645"/>
    <cellStyle name="Normal 5 2 2 7 9" xfId="51450"/>
    <cellStyle name="Normal 5 2 2 8" xfId="3008"/>
    <cellStyle name="Normal 5 2 2 8 2" xfId="12890"/>
    <cellStyle name="Normal 5 2 2 8 2 2" xfId="43850"/>
    <cellStyle name="Normal 5 2 2 8 3" xfId="22810"/>
    <cellStyle name="Normal 5 2 2 8 4" xfId="33263"/>
    <cellStyle name="Normal 5 2 2 8 5" xfId="38729"/>
    <cellStyle name="Normal 5 2 2 8 6" xfId="51675"/>
    <cellStyle name="Normal 5 2 2 8 7" xfId="52345"/>
    <cellStyle name="Normal 5 2 2 9" xfId="5515"/>
    <cellStyle name="Normal 5 2 2 9 2" xfId="15397"/>
    <cellStyle name="Normal 5 2 2 9 2 2" xfId="46357"/>
    <cellStyle name="Normal 5 2 2 9 3" xfId="25317"/>
    <cellStyle name="Normal 5 2 2 9 4" xfId="41115"/>
    <cellStyle name="Normal 5 2 20" xfId="2961"/>
    <cellStyle name="Normal 5 2 20 2" xfId="12843"/>
    <cellStyle name="Normal 5 2 20 2 2" xfId="43803"/>
    <cellStyle name="Normal 5 2 20 3" xfId="22763"/>
    <cellStyle name="Normal 5 2 20 4" xfId="33177"/>
    <cellStyle name="Normal 5 2 20 5" xfId="38643"/>
    <cellStyle name="Normal 5 2 21" xfId="5429"/>
    <cellStyle name="Normal 5 2 21 2" xfId="15311"/>
    <cellStyle name="Normal 5 2 21 2 2" xfId="46271"/>
    <cellStyle name="Normal 5 2 21 3" xfId="25231"/>
    <cellStyle name="Normal 5 2 21 4" xfId="41109"/>
    <cellStyle name="Normal 5 2 22" xfId="7899"/>
    <cellStyle name="Normal 5 2 22 2" xfId="17781"/>
    <cellStyle name="Normal 5 2 22 3" xfId="27701"/>
    <cellStyle name="Normal 5 2 22 4" xfId="48741"/>
    <cellStyle name="Normal 5 2 23" xfId="10365"/>
    <cellStyle name="Normal 5 2 23 2" xfId="20247"/>
    <cellStyle name="Normal 5 2 23 3" xfId="30167"/>
    <cellStyle name="Normal 5 2 23 4" xfId="51207"/>
    <cellStyle name="Normal 5 2 24" xfId="10371"/>
    <cellStyle name="Normal 5 2 24 2" xfId="20253"/>
    <cellStyle name="Normal 5 2 24 3" xfId="41337"/>
    <cellStyle name="Normal 5 2 25" xfId="10377"/>
    <cellStyle name="Normal 5 2 26" xfId="20279"/>
    <cellStyle name="Normal 5 2 27" xfId="20285"/>
    <cellStyle name="Normal 5 2 28" xfId="20291"/>
    <cellStyle name="Normal 5 2 29" xfId="20297"/>
    <cellStyle name="Normal 5 2 3" xfId="200"/>
    <cellStyle name="Normal 5 2 3 10" xfId="10503"/>
    <cellStyle name="Normal 5 2 3 10 2" xfId="41463"/>
    <cellStyle name="Normal 5 2 3 11" xfId="20423"/>
    <cellStyle name="Normal 5 2 3 12" xfId="30265"/>
    <cellStyle name="Normal 5 2 3 13" xfId="35731"/>
    <cellStyle name="Normal 5 2 3 14" xfId="51231"/>
    <cellStyle name="Normal 5 2 3 15" xfId="51903"/>
    <cellStyle name="Normal 5 2 3 2" xfId="1127"/>
    <cellStyle name="Normal 5 2 3 2 10" xfId="51921"/>
    <cellStyle name="Normal 5 2 3 2 2" xfId="3322"/>
    <cellStyle name="Normal 5 2 3 2 2 2" xfId="13204"/>
    <cellStyle name="Normal 5 2 3 2 2 2 2" xfId="41239"/>
    <cellStyle name="Normal 5 2 3 2 2 2 3" xfId="51572"/>
    <cellStyle name="Normal 5 2 3 2 2 2 4" xfId="52243"/>
    <cellStyle name="Normal 5 2 3 2 2 3" xfId="23124"/>
    <cellStyle name="Normal 5 2 3 2 2 3 2" xfId="44164"/>
    <cellStyle name="Normal 5 2 3 2 2 3 3" xfId="51797"/>
    <cellStyle name="Normal 5 2 3 2 2 3 4" xfId="52467"/>
    <cellStyle name="Normal 5 2 3 2 2 4" xfId="31541"/>
    <cellStyle name="Normal 5 2 3 2 2 5" xfId="37007"/>
    <cellStyle name="Normal 5 2 3 2 2 6" xfId="51347"/>
    <cellStyle name="Normal 5 2 3 2 2 7" xfId="52019"/>
    <cellStyle name="Normal 5 2 3 2 3" xfId="6356"/>
    <cellStyle name="Normal 5 2 3 2 3 2" xfId="16238"/>
    <cellStyle name="Normal 5 2 3 2 3 2 2" xfId="41275"/>
    <cellStyle name="Normal 5 2 3 2 3 2 3" xfId="51608"/>
    <cellStyle name="Normal 5 2 3 2 3 2 4" xfId="52279"/>
    <cellStyle name="Normal 5 2 3 2 3 3" xfId="26158"/>
    <cellStyle name="Normal 5 2 3 2 3 3 2" xfId="47198"/>
    <cellStyle name="Normal 5 2 3 2 3 3 3" xfId="51833"/>
    <cellStyle name="Normal 5 2 3 2 3 3 4" xfId="52503"/>
    <cellStyle name="Normal 5 2 3 2 3 4" xfId="32541"/>
    <cellStyle name="Normal 5 2 3 2 3 5" xfId="38007"/>
    <cellStyle name="Normal 5 2 3 2 3 6" xfId="51383"/>
    <cellStyle name="Normal 5 2 3 2 3 7" xfId="52055"/>
    <cellStyle name="Normal 5 2 3 2 4" xfId="8826"/>
    <cellStyle name="Normal 5 2 3 2 4 2" xfId="18708"/>
    <cellStyle name="Normal 5 2 3 2 4 2 2" xfId="41203"/>
    <cellStyle name="Normal 5 2 3 2 4 2 3" xfId="51536"/>
    <cellStyle name="Normal 5 2 3 2 4 2 4" xfId="52207"/>
    <cellStyle name="Normal 5 2 3 2 4 3" xfId="28628"/>
    <cellStyle name="Normal 5 2 3 2 4 3 2" xfId="49668"/>
    <cellStyle name="Normal 5 2 3 2 4 3 3" xfId="51761"/>
    <cellStyle name="Normal 5 2 3 2 4 3 4" xfId="52431"/>
    <cellStyle name="Normal 5 2 3 2 4 4" xfId="34105"/>
    <cellStyle name="Normal 5 2 3 2 4 5" xfId="39570"/>
    <cellStyle name="Normal 5 2 3 2 4 6" xfId="51311"/>
    <cellStyle name="Normal 5 2 3 2 4 7" xfId="51983"/>
    <cellStyle name="Normal 5 2 3 2 5" xfId="11304"/>
    <cellStyle name="Normal 5 2 3 2 5 2" xfId="41139"/>
    <cellStyle name="Normal 5 2 3 2 5 3" xfId="51474"/>
    <cellStyle name="Normal 5 2 3 2 5 4" xfId="52145"/>
    <cellStyle name="Normal 5 2 3 2 6" xfId="21224"/>
    <cellStyle name="Normal 5 2 3 2 6 2" xfId="42264"/>
    <cellStyle name="Normal 5 2 3 2 6 3" xfId="51699"/>
    <cellStyle name="Normal 5 2 3 2 6 4" xfId="52369"/>
    <cellStyle name="Normal 5 2 3 2 7" xfId="30539"/>
    <cellStyle name="Normal 5 2 3 2 8" xfId="36005"/>
    <cellStyle name="Normal 5 2 3 2 9" xfId="51249"/>
    <cellStyle name="Normal 5 2 3 3" xfId="1128"/>
    <cellStyle name="Normal 5 2 3 3 10" xfId="51939"/>
    <cellStyle name="Normal 5 2 3 3 2" xfId="3559"/>
    <cellStyle name="Normal 5 2 3 3 2 2" xfId="13441"/>
    <cellStyle name="Normal 5 2 3 3 2 2 2" xfId="41293"/>
    <cellStyle name="Normal 5 2 3 3 2 2 3" xfId="51626"/>
    <cellStyle name="Normal 5 2 3 3 2 2 4" xfId="52297"/>
    <cellStyle name="Normal 5 2 3 3 2 3" xfId="23361"/>
    <cellStyle name="Normal 5 2 3 3 2 3 2" xfId="44401"/>
    <cellStyle name="Normal 5 2 3 3 2 3 3" xfId="51851"/>
    <cellStyle name="Normal 5 2 3 3 2 3 4" xfId="52521"/>
    <cellStyle name="Normal 5 2 3 3 2 4" xfId="31778"/>
    <cellStyle name="Normal 5 2 3 3 2 5" xfId="37244"/>
    <cellStyle name="Normal 5 2 3 3 2 6" xfId="51401"/>
    <cellStyle name="Normal 5 2 3 3 2 7" xfId="52073"/>
    <cellStyle name="Normal 5 2 3 3 3" xfId="6357"/>
    <cellStyle name="Normal 5 2 3 3 3 2" xfId="16239"/>
    <cellStyle name="Normal 5 2 3 3 3 2 2" xfId="41221"/>
    <cellStyle name="Normal 5 2 3 3 3 2 3" xfId="51554"/>
    <cellStyle name="Normal 5 2 3 3 3 2 4" xfId="52225"/>
    <cellStyle name="Normal 5 2 3 3 3 3" xfId="26159"/>
    <cellStyle name="Normal 5 2 3 3 3 3 2" xfId="47199"/>
    <cellStyle name="Normal 5 2 3 3 3 3 3" xfId="51779"/>
    <cellStyle name="Normal 5 2 3 3 3 3 4" xfId="52449"/>
    <cellStyle name="Normal 5 2 3 3 3 4" xfId="32778"/>
    <cellStyle name="Normal 5 2 3 3 3 5" xfId="38244"/>
    <cellStyle name="Normal 5 2 3 3 3 6" xfId="51329"/>
    <cellStyle name="Normal 5 2 3 3 3 7" xfId="52001"/>
    <cellStyle name="Normal 5 2 3 3 4" xfId="8827"/>
    <cellStyle name="Normal 5 2 3 3 4 2" xfId="18709"/>
    <cellStyle name="Normal 5 2 3 3 4 2 2" xfId="49669"/>
    <cellStyle name="Normal 5 2 3 3 4 3" xfId="28629"/>
    <cellStyle name="Normal 5 2 3 3 4 4" xfId="34106"/>
    <cellStyle name="Normal 5 2 3 3 4 5" xfId="39571"/>
    <cellStyle name="Normal 5 2 3 3 4 6" xfId="51492"/>
    <cellStyle name="Normal 5 2 3 3 4 7" xfId="52163"/>
    <cellStyle name="Normal 5 2 3 3 5" xfId="11305"/>
    <cellStyle name="Normal 5 2 3 3 5 2" xfId="41157"/>
    <cellStyle name="Normal 5 2 3 3 5 3" xfId="51717"/>
    <cellStyle name="Normal 5 2 3 3 5 4" xfId="52387"/>
    <cellStyle name="Normal 5 2 3 3 6" xfId="21225"/>
    <cellStyle name="Normal 5 2 3 3 6 2" xfId="42265"/>
    <cellStyle name="Normal 5 2 3 3 7" xfId="30776"/>
    <cellStyle name="Normal 5 2 3 3 8" xfId="36242"/>
    <cellStyle name="Normal 5 2 3 3 9" xfId="51267"/>
    <cellStyle name="Normal 5 2 3 4" xfId="1129"/>
    <cellStyle name="Normal 5 2 3 4 10" xfId="52037"/>
    <cellStyle name="Normal 5 2 3 4 2" xfId="3801"/>
    <cellStyle name="Normal 5 2 3 4 2 2" xfId="13683"/>
    <cellStyle name="Normal 5 2 3 4 2 2 2" xfId="44643"/>
    <cellStyle name="Normal 5 2 3 4 2 3" xfId="23603"/>
    <cellStyle name="Normal 5 2 3 4 2 4" xfId="32020"/>
    <cellStyle name="Normal 5 2 3 4 2 5" xfId="37486"/>
    <cellStyle name="Normal 5 2 3 4 2 6" xfId="51590"/>
    <cellStyle name="Normal 5 2 3 4 2 7" xfId="52261"/>
    <cellStyle name="Normal 5 2 3 4 3" xfId="6358"/>
    <cellStyle name="Normal 5 2 3 4 3 2" xfId="16240"/>
    <cellStyle name="Normal 5 2 3 4 3 2 2" xfId="47200"/>
    <cellStyle name="Normal 5 2 3 4 3 3" xfId="26160"/>
    <cellStyle name="Normal 5 2 3 4 3 4" xfId="33020"/>
    <cellStyle name="Normal 5 2 3 4 3 5" xfId="38486"/>
    <cellStyle name="Normal 5 2 3 4 3 6" xfId="51815"/>
    <cellStyle name="Normal 5 2 3 4 3 7" xfId="52485"/>
    <cellStyle name="Normal 5 2 3 4 4" xfId="8828"/>
    <cellStyle name="Normal 5 2 3 4 4 2" xfId="18710"/>
    <cellStyle name="Normal 5 2 3 4 4 2 2" xfId="49670"/>
    <cellStyle name="Normal 5 2 3 4 4 3" xfId="28630"/>
    <cellStyle name="Normal 5 2 3 4 4 4" xfId="34107"/>
    <cellStyle name="Normal 5 2 3 4 4 5" xfId="39572"/>
    <cellStyle name="Normal 5 2 3 4 5" xfId="11306"/>
    <cellStyle name="Normal 5 2 3 4 5 2" xfId="41257"/>
    <cellStyle name="Normal 5 2 3 4 6" xfId="21226"/>
    <cellStyle name="Normal 5 2 3 4 6 2" xfId="42266"/>
    <cellStyle name="Normal 5 2 3 4 7" xfId="31018"/>
    <cellStyle name="Normal 5 2 3 4 8" xfId="36484"/>
    <cellStyle name="Normal 5 2 3 4 9" xfId="51365"/>
    <cellStyle name="Normal 5 2 3 5" xfId="1469"/>
    <cellStyle name="Normal 5 2 3 5 10" xfId="51965"/>
    <cellStyle name="Normal 5 2 3 5 2" xfId="4232"/>
    <cellStyle name="Normal 5 2 3 5 2 2" xfId="14114"/>
    <cellStyle name="Normal 5 2 3 5 2 2 2" xfId="45074"/>
    <cellStyle name="Normal 5 2 3 5 2 3" xfId="24034"/>
    <cellStyle name="Normal 5 2 3 5 2 4" xfId="34447"/>
    <cellStyle name="Normal 5 2 3 5 2 5" xfId="39912"/>
    <cellStyle name="Normal 5 2 3 5 2 6" xfId="51518"/>
    <cellStyle name="Normal 5 2 3 5 2 7" xfId="52189"/>
    <cellStyle name="Normal 5 2 3 5 3" xfId="6698"/>
    <cellStyle name="Normal 5 2 3 5 3 2" xfId="16580"/>
    <cellStyle name="Normal 5 2 3 5 3 2 2" xfId="47540"/>
    <cellStyle name="Normal 5 2 3 5 3 3" xfId="26500"/>
    <cellStyle name="Normal 5 2 3 5 3 4" xfId="41185"/>
    <cellStyle name="Normal 5 2 3 5 3 5" xfId="51743"/>
    <cellStyle name="Normal 5 2 3 5 3 6" xfId="52413"/>
    <cellStyle name="Normal 5 2 3 5 4" xfId="9168"/>
    <cellStyle name="Normal 5 2 3 5 4 2" xfId="19050"/>
    <cellStyle name="Normal 5 2 3 5 4 3" xfId="28970"/>
    <cellStyle name="Normal 5 2 3 5 4 4" xfId="50010"/>
    <cellStyle name="Normal 5 2 3 5 5" xfId="11646"/>
    <cellStyle name="Normal 5 2 3 5 5 2" xfId="42606"/>
    <cellStyle name="Normal 5 2 3 5 6" xfId="21566"/>
    <cellStyle name="Normal 5 2 3 5 7" xfId="31267"/>
    <cellStyle name="Normal 5 2 3 5 8" xfId="36733"/>
    <cellStyle name="Normal 5 2 3 5 9" xfId="51293"/>
    <cellStyle name="Normal 5 2 3 6" xfId="2537"/>
    <cellStyle name="Normal 5 2 3 6 10" xfId="52107"/>
    <cellStyle name="Normal 5 2 3 6 2" xfId="5005"/>
    <cellStyle name="Normal 5 2 3 6 2 2" xfId="14887"/>
    <cellStyle name="Normal 5 2 3 6 2 2 2" xfId="45847"/>
    <cellStyle name="Normal 5 2 3 6 2 3" xfId="24807"/>
    <cellStyle name="Normal 5 2 3 6 2 4" xfId="35221"/>
    <cellStyle name="Normal 5 2 3 6 2 5" xfId="40685"/>
    <cellStyle name="Normal 5 2 3 6 2 6" xfId="51660"/>
    <cellStyle name="Normal 5 2 3 6 2 7" xfId="52331"/>
    <cellStyle name="Normal 5 2 3 6 3" xfId="7471"/>
    <cellStyle name="Normal 5 2 3 6 3 2" xfId="17353"/>
    <cellStyle name="Normal 5 2 3 6 3 2 2" xfId="48313"/>
    <cellStyle name="Normal 5 2 3 6 3 3" xfId="27273"/>
    <cellStyle name="Normal 5 2 3 6 3 4" xfId="41327"/>
    <cellStyle name="Normal 5 2 3 6 3 5" xfId="51885"/>
    <cellStyle name="Normal 5 2 3 6 3 6" xfId="52555"/>
    <cellStyle name="Normal 5 2 3 6 4" xfId="9941"/>
    <cellStyle name="Normal 5 2 3 6 4 2" xfId="19823"/>
    <cellStyle name="Normal 5 2 3 6 4 3" xfId="29743"/>
    <cellStyle name="Normal 5 2 3 6 4 4" xfId="50783"/>
    <cellStyle name="Normal 5 2 3 6 5" xfId="12419"/>
    <cellStyle name="Normal 5 2 3 6 5 2" xfId="43379"/>
    <cellStyle name="Normal 5 2 3 6 6" xfId="22339"/>
    <cellStyle name="Normal 5 2 3 6 7" xfId="32267"/>
    <cellStyle name="Normal 5 2 3 6 8" xfId="37733"/>
    <cellStyle name="Normal 5 2 3 6 9" xfId="51435"/>
    <cellStyle name="Normal 5 2 3 7" xfId="3048"/>
    <cellStyle name="Normal 5 2 3 7 2" xfId="12930"/>
    <cellStyle name="Normal 5 2 3 7 2 2" xfId="43890"/>
    <cellStyle name="Normal 5 2 3 7 3" xfId="22850"/>
    <cellStyle name="Normal 5 2 3 7 4" xfId="33303"/>
    <cellStyle name="Normal 5 2 3 7 5" xfId="38769"/>
    <cellStyle name="Normal 5 2 3 7 6" xfId="51456"/>
    <cellStyle name="Normal 5 2 3 7 7" xfId="52127"/>
    <cellStyle name="Normal 5 2 3 8" xfId="5555"/>
    <cellStyle name="Normal 5 2 3 8 2" xfId="15437"/>
    <cellStyle name="Normal 5 2 3 8 2 2" xfId="46397"/>
    <cellStyle name="Normal 5 2 3 8 3" xfId="25357"/>
    <cellStyle name="Normal 5 2 3 8 4" xfId="41121"/>
    <cellStyle name="Normal 5 2 3 8 5" xfId="51681"/>
    <cellStyle name="Normal 5 2 3 8 6" xfId="52351"/>
    <cellStyle name="Normal 5 2 3 9" xfId="8025"/>
    <cellStyle name="Normal 5 2 3 9 2" xfId="17907"/>
    <cellStyle name="Normal 5 2 3 9 3" xfId="27827"/>
    <cellStyle name="Normal 5 2 3 9 4" xfId="48867"/>
    <cellStyle name="Normal 5 2 30" xfId="30173"/>
    <cellStyle name="Normal 5 2 31" xfId="30179"/>
    <cellStyle name="Normal 5 2 32" xfId="35645"/>
    <cellStyle name="Normal 5 2 33" xfId="51219"/>
    <cellStyle name="Normal 5 2 34" xfId="51891"/>
    <cellStyle name="Normal 5 2 4" xfId="237"/>
    <cellStyle name="Normal 5 2 4 10" xfId="10540"/>
    <cellStyle name="Normal 5 2 4 10 2" xfId="41500"/>
    <cellStyle name="Normal 5 2 4 11" xfId="20460"/>
    <cellStyle name="Normal 5 2 4 12" xfId="30302"/>
    <cellStyle name="Normal 5 2 4 13" xfId="35768"/>
    <cellStyle name="Normal 5 2 4 14" xfId="51237"/>
    <cellStyle name="Normal 5 2 4 15" xfId="51909"/>
    <cellStyle name="Normal 5 2 4 2" xfId="1130"/>
    <cellStyle name="Normal 5 2 4 2 10" xfId="52007"/>
    <cellStyle name="Normal 5 2 4 2 2" xfId="3359"/>
    <cellStyle name="Normal 5 2 4 2 2 2" xfId="13241"/>
    <cellStyle name="Normal 5 2 4 2 2 2 2" xfId="44201"/>
    <cellStyle name="Normal 5 2 4 2 2 3" xfId="23161"/>
    <cellStyle name="Normal 5 2 4 2 2 4" xfId="31578"/>
    <cellStyle name="Normal 5 2 4 2 2 5" xfId="37044"/>
    <cellStyle name="Normal 5 2 4 2 2 6" xfId="51560"/>
    <cellStyle name="Normal 5 2 4 2 2 7" xfId="52231"/>
    <cellStyle name="Normal 5 2 4 2 3" xfId="6359"/>
    <cellStyle name="Normal 5 2 4 2 3 2" xfId="16241"/>
    <cellStyle name="Normal 5 2 4 2 3 2 2" xfId="47201"/>
    <cellStyle name="Normal 5 2 4 2 3 3" xfId="26161"/>
    <cellStyle name="Normal 5 2 4 2 3 4" xfId="32578"/>
    <cellStyle name="Normal 5 2 4 2 3 5" xfId="38044"/>
    <cellStyle name="Normal 5 2 4 2 3 6" xfId="51785"/>
    <cellStyle name="Normal 5 2 4 2 3 7" xfId="52455"/>
    <cellStyle name="Normal 5 2 4 2 4" xfId="8829"/>
    <cellStyle name="Normal 5 2 4 2 4 2" xfId="18711"/>
    <cellStyle name="Normal 5 2 4 2 4 2 2" xfId="49671"/>
    <cellStyle name="Normal 5 2 4 2 4 3" xfId="28631"/>
    <cellStyle name="Normal 5 2 4 2 4 4" xfId="34108"/>
    <cellStyle name="Normal 5 2 4 2 4 5" xfId="39573"/>
    <cellStyle name="Normal 5 2 4 2 5" xfId="11307"/>
    <cellStyle name="Normal 5 2 4 2 5 2" xfId="41227"/>
    <cellStyle name="Normal 5 2 4 2 6" xfId="21227"/>
    <cellStyle name="Normal 5 2 4 2 6 2" xfId="42267"/>
    <cellStyle name="Normal 5 2 4 2 7" xfId="30576"/>
    <cellStyle name="Normal 5 2 4 2 8" xfId="36042"/>
    <cellStyle name="Normal 5 2 4 2 9" xfId="51335"/>
    <cellStyle name="Normal 5 2 4 3" xfId="1131"/>
    <cellStyle name="Normal 5 2 4 3 10" xfId="52043"/>
    <cellStyle name="Normal 5 2 4 3 2" xfId="3596"/>
    <cellStyle name="Normal 5 2 4 3 2 2" xfId="13478"/>
    <cellStyle name="Normal 5 2 4 3 2 2 2" xfId="44438"/>
    <cellStyle name="Normal 5 2 4 3 2 3" xfId="23398"/>
    <cellStyle name="Normal 5 2 4 3 2 4" xfId="31815"/>
    <cellStyle name="Normal 5 2 4 3 2 5" xfId="37281"/>
    <cellStyle name="Normal 5 2 4 3 2 6" xfId="51596"/>
    <cellStyle name="Normal 5 2 4 3 2 7" xfId="52267"/>
    <cellStyle name="Normal 5 2 4 3 3" xfId="6360"/>
    <cellStyle name="Normal 5 2 4 3 3 2" xfId="16242"/>
    <cellStyle name="Normal 5 2 4 3 3 2 2" xfId="47202"/>
    <cellStyle name="Normal 5 2 4 3 3 3" xfId="26162"/>
    <cellStyle name="Normal 5 2 4 3 3 4" xfId="32815"/>
    <cellStyle name="Normal 5 2 4 3 3 5" xfId="38281"/>
    <cellStyle name="Normal 5 2 4 3 3 6" xfId="51821"/>
    <cellStyle name="Normal 5 2 4 3 3 7" xfId="52491"/>
    <cellStyle name="Normal 5 2 4 3 4" xfId="8830"/>
    <cellStyle name="Normal 5 2 4 3 4 2" xfId="18712"/>
    <cellStyle name="Normal 5 2 4 3 4 2 2" xfId="49672"/>
    <cellStyle name="Normal 5 2 4 3 4 3" xfId="28632"/>
    <cellStyle name="Normal 5 2 4 3 4 4" xfId="34109"/>
    <cellStyle name="Normal 5 2 4 3 4 5" xfId="39574"/>
    <cellStyle name="Normal 5 2 4 3 5" xfId="11308"/>
    <cellStyle name="Normal 5 2 4 3 5 2" xfId="41263"/>
    <cellStyle name="Normal 5 2 4 3 6" xfId="21228"/>
    <cellStyle name="Normal 5 2 4 3 6 2" xfId="42268"/>
    <cellStyle name="Normal 5 2 4 3 7" xfId="30813"/>
    <cellStyle name="Normal 5 2 4 3 8" xfId="36279"/>
    <cellStyle name="Normal 5 2 4 3 9" xfId="51371"/>
    <cellStyle name="Normal 5 2 4 4" xfId="1132"/>
    <cellStyle name="Normal 5 2 4 4 10" xfId="51971"/>
    <cellStyle name="Normal 5 2 4 4 2" xfId="3838"/>
    <cellStyle name="Normal 5 2 4 4 2 2" xfId="13720"/>
    <cellStyle name="Normal 5 2 4 4 2 2 2" xfId="44680"/>
    <cellStyle name="Normal 5 2 4 4 2 3" xfId="23640"/>
    <cellStyle name="Normal 5 2 4 4 2 4" xfId="32057"/>
    <cellStyle name="Normal 5 2 4 4 2 5" xfId="37523"/>
    <cellStyle name="Normal 5 2 4 4 2 6" xfId="51524"/>
    <cellStyle name="Normal 5 2 4 4 2 7" xfId="52195"/>
    <cellStyle name="Normal 5 2 4 4 3" xfId="6361"/>
    <cellStyle name="Normal 5 2 4 4 3 2" xfId="16243"/>
    <cellStyle name="Normal 5 2 4 4 3 2 2" xfId="47203"/>
    <cellStyle name="Normal 5 2 4 4 3 3" xfId="26163"/>
    <cellStyle name="Normal 5 2 4 4 3 4" xfId="33057"/>
    <cellStyle name="Normal 5 2 4 4 3 5" xfId="38523"/>
    <cellStyle name="Normal 5 2 4 4 3 6" xfId="51749"/>
    <cellStyle name="Normal 5 2 4 4 3 7" xfId="52419"/>
    <cellStyle name="Normal 5 2 4 4 4" xfId="8831"/>
    <cellStyle name="Normal 5 2 4 4 4 2" xfId="18713"/>
    <cellStyle name="Normal 5 2 4 4 4 2 2" xfId="49673"/>
    <cellStyle name="Normal 5 2 4 4 4 3" xfId="28633"/>
    <cellStyle name="Normal 5 2 4 4 4 4" xfId="34110"/>
    <cellStyle name="Normal 5 2 4 4 4 5" xfId="39575"/>
    <cellStyle name="Normal 5 2 4 4 5" xfId="11309"/>
    <cellStyle name="Normal 5 2 4 4 5 2" xfId="41191"/>
    <cellStyle name="Normal 5 2 4 4 6" xfId="21229"/>
    <cellStyle name="Normal 5 2 4 4 6 2" xfId="42269"/>
    <cellStyle name="Normal 5 2 4 4 7" xfId="31055"/>
    <cellStyle name="Normal 5 2 4 4 8" xfId="36521"/>
    <cellStyle name="Normal 5 2 4 4 9" xfId="51299"/>
    <cellStyle name="Normal 5 2 4 5" xfId="1506"/>
    <cellStyle name="Normal 5 2 4 5 10" xfId="52133"/>
    <cellStyle name="Normal 5 2 4 5 2" xfId="4269"/>
    <cellStyle name="Normal 5 2 4 5 2 2" xfId="14151"/>
    <cellStyle name="Normal 5 2 4 5 2 2 2" xfId="45111"/>
    <cellStyle name="Normal 5 2 4 5 2 3" xfId="24071"/>
    <cellStyle name="Normal 5 2 4 5 2 4" xfId="34484"/>
    <cellStyle name="Normal 5 2 4 5 2 5" xfId="39949"/>
    <cellStyle name="Normal 5 2 4 5 3" xfId="6735"/>
    <cellStyle name="Normal 5 2 4 5 3 2" xfId="16617"/>
    <cellStyle name="Normal 5 2 4 5 3 3" xfId="26537"/>
    <cellStyle name="Normal 5 2 4 5 3 4" xfId="47577"/>
    <cellStyle name="Normal 5 2 4 5 4" xfId="9205"/>
    <cellStyle name="Normal 5 2 4 5 4 2" xfId="19087"/>
    <cellStyle name="Normal 5 2 4 5 4 3" xfId="29007"/>
    <cellStyle name="Normal 5 2 4 5 4 4" xfId="50047"/>
    <cellStyle name="Normal 5 2 4 5 5" xfId="11683"/>
    <cellStyle name="Normal 5 2 4 5 5 2" xfId="42643"/>
    <cellStyle name="Normal 5 2 4 5 6" xfId="21603"/>
    <cellStyle name="Normal 5 2 4 5 7" xfId="31304"/>
    <cellStyle name="Normal 5 2 4 5 8" xfId="36770"/>
    <cellStyle name="Normal 5 2 4 5 9" xfId="51462"/>
    <cellStyle name="Normal 5 2 4 6" xfId="2574"/>
    <cellStyle name="Normal 5 2 4 6 10" xfId="52357"/>
    <cellStyle name="Normal 5 2 4 6 2" xfId="5042"/>
    <cellStyle name="Normal 5 2 4 6 2 2" xfId="14924"/>
    <cellStyle name="Normal 5 2 4 6 2 2 2" xfId="45884"/>
    <cellStyle name="Normal 5 2 4 6 2 3" xfId="24844"/>
    <cellStyle name="Normal 5 2 4 6 2 4" xfId="35258"/>
    <cellStyle name="Normal 5 2 4 6 2 5" xfId="40722"/>
    <cellStyle name="Normal 5 2 4 6 3" xfId="7508"/>
    <cellStyle name="Normal 5 2 4 6 3 2" xfId="17390"/>
    <cellStyle name="Normal 5 2 4 6 3 3" xfId="27310"/>
    <cellStyle name="Normal 5 2 4 6 3 4" xfId="48350"/>
    <cellStyle name="Normal 5 2 4 6 4" xfId="9978"/>
    <cellStyle name="Normal 5 2 4 6 4 2" xfId="19860"/>
    <cellStyle name="Normal 5 2 4 6 4 3" xfId="29780"/>
    <cellStyle name="Normal 5 2 4 6 4 4" xfId="50820"/>
    <cellStyle name="Normal 5 2 4 6 5" xfId="12456"/>
    <cellStyle name="Normal 5 2 4 6 5 2" xfId="43416"/>
    <cellStyle name="Normal 5 2 4 6 6" xfId="22376"/>
    <cellStyle name="Normal 5 2 4 6 7" xfId="32304"/>
    <cellStyle name="Normal 5 2 4 6 8" xfId="37770"/>
    <cellStyle name="Normal 5 2 4 6 9" xfId="51687"/>
    <cellStyle name="Normal 5 2 4 7" xfId="3085"/>
    <cellStyle name="Normal 5 2 4 7 2" xfId="12967"/>
    <cellStyle name="Normal 5 2 4 7 2 2" xfId="43927"/>
    <cellStyle name="Normal 5 2 4 7 3" xfId="22887"/>
    <cellStyle name="Normal 5 2 4 7 4" xfId="33340"/>
    <cellStyle name="Normal 5 2 4 7 5" xfId="38806"/>
    <cellStyle name="Normal 5 2 4 8" xfId="5592"/>
    <cellStyle name="Normal 5 2 4 8 2" xfId="15474"/>
    <cellStyle name="Normal 5 2 4 8 2 2" xfId="46434"/>
    <cellStyle name="Normal 5 2 4 8 3" xfId="25394"/>
    <cellStyle name="Normal 5 2 4 8 4" xfId="41127"/>
    <cellStyle name="Normal 5 2 4 9" xfId="8062"/>
    <cellStyle name="Normal 5 2 4 9 2" xfId="17944"/>
    <cellStyle name="Normal 5 2 4 9 3" xfId="27864"/>
    <cellStyle name="Normal 5 2 4 9 4" xfId="48904"/>
    <cellStyle name="Normal 5 2 5" xfId="274"/>
    <cellStyle name="Normal 5 2 5 10" xfId="10577"/>
    <cellStyle name="Normal 5 2 5 10 2" xfId="41537"/>
    <cellStyle name="Normal 5 2 5 11" xfId="20497"/>
    <cellStyle name="Normal 5 2 5 12" xfId="30339"/>
    <cellStyle name="Normal 5 2 5 13" xfId="35805"/>
    <cellStyle name="Normal 5 2 5 14" xfId="51255"/>
    <cellStyle name="Normal 5 2 5 15" xfId="51927"/>
    <cellStyle name="Normal 5 2 5 2" xfId="1133"/>
    <cellStyle name="Normal 5 2 5 2 10" xfId="52061"/>
    <cellStyle name="Normal 5 2 5 2 2" xfId="3396"/>
    <cellStyle name="Normal 5 2 5 2 2 2" xfId="13278"/>
    <cellStyle name="Normal 5 2 5 2 2 2 2" xfId="44238"/>
    <cellStyle name="Normal 5 2 5 2 2 3" xfId="23198"/>
    <cellStyle name="Normal 5 2 5 2 2 4" xfId="31615"/>
    <cellStyle name="Normal 5 2 5 2 2 5" xfId="37081"/>
    <cellStyle name="Normal 5 2 5 2 2 6" xfId="51614"/>
    <cellStyle name="Normal 5 2 5 2 2 7" xfId="52285"/>
    <cellStyle name="Normal 5 2 5 2 3" xfId="6362"/>
    <cellStyle name="Normal 5 2 5 2 3 2" xfId="16244"/>
    <cellStyle name="Normal 5 2 5 2 3 2 2" xfId="47204"/>
    <cellStyle name="Normal 5 2 5 2 3 3" xfId="26164"/>
    <cellStyle name="Normal 5 2 5 2 3 4" xfId="32615"/>
    <cellStyle name="Normal 5 2 5 2 3 5" xfId="38081"/>
    <cellStyle name="Normal 5 2 5 2 3 6" xfId="51839"/>
    <cellStyle name="Normal 5 2 5 2 3 7" xfId="52509"/>
    <cellStyle name="Normal 5 2 5 2 4" xfId="8832"/>
    <cellStyle name="Normal 5 2 5 2 4 2" xfId="18714"/>
    <cellStyle name="Normal 5 2 5 2 4 2 2" xfId="49674"/>
    <cellStyle name="Normal 5 2 5 2 4 3" xfId="28634"/>
    <cellStyle name="Normal 5 2 5 2 4 4" xfId="34111"/>
    <cellStyle name="Normal 5 2 5 2 4 5" xfId="39576"/>
    <cellStyle name="Normal 5 2 5 2 5" xfId="11310"/>
    <cellStyle name="Normal 5 2 5 2 5 2" xfId="41281"/>
    <cellStyle name="Normal 5 2 5 2 6" xfId="21230"/>
    <cellStyle name="Normal 5 2 5 2 6 2" xfId="42270"/>
    <cellStyle name="Normal 5 2 5 2 7" xfId="30613"/>
    <cellStyle name="Normal 5 2 5 2 8" xfId="36079"/>
    <cellStyle name="Normal 5 2 5 2 9" xfId="51389"/>
    <cellStyle name="Normal 5 2 5 3" xfId="1134"/>
    <cellStyle name="Normal 5 2 5 3 10" xfId="51989"/>
    <cellStyle name="Normal 5 2 5 3 2" xfId="3633"/>
    <cellStyle name="Normal 5 2 5 3 2 2" xfId="13515"/>
    <cellStyle name="Normal 5 2 5 3 2 2 2" xfId="44475"/>
    <cellStyle name="Normal 5 2 5 3 2 3" xfId="23435"/>
    <cellStyle name="Normal 5 2 5 3 2 4" xfId="31852"/>
    <cellStyle name="Normal 5 2 5 3 2 5" xfId="37318"/>
    <cellStyle name="Normal 5 2 5 3 2 6" xfId="51542"/>
    <cellStyle name="Normal 5 2 5 3 2 7" xfId="52213"/>
    <cellStyle name="Normal 5 2 5 3 3" xfId="6363"/>
    <cellStyle name="Normal 5 2 5 3 3 2" xfId="16245"/>
    <cellStyle name="Normal 5 2 5 3 3 2 2" xfId="47205"/>
    <cellStyle name="Normal 5 2 5 3 3 3" xfId="26165"/>
    <cellStyle name="Normal 5 2 5 3 3 4" xfId="32852"/>
    <cellStyle name="Normal 5 2 5 3 3 5" xfId="38318"/>
    <cellStyle name="Normal 5 2 5 3 3 6" xfId="51767"/>
    <cellStyle name="Normal 5 2 5 3 3 7" xfId="52437"/>
    <cellStyle name="Normal 5 2 5 3 4" xfId="8833"/>
    <cellStyle name="Normal 5 2 5 3 4 2" xfId="18715"/>
    <cellStyle name="Normal 5 2 5 3 4 2 2" xfId="49675"/>
    <cellStyle name="Normal 5 2 5 3 4 3" xfId="28635"/>
    <cellStyle name="Normal 5 2 5 3 4 4" xfId="34112"/>
    <cellStyle name="Normal 5 2 5 3 4 5" xfId="39577"/>
    <cellStyle name="Normal 5 2 5 3 5" xfId="11311"/>
    <cellStyle name="Normal 5 2 5 3 5 2" xfId="41209"/>
    <cellStyle name="Normal 5 2 5 3 6" xfId="21231"/>
    <cellStyle name="Normal 5 2 5 3 6 2" xfId="42271"/>
    <cellStyle name="Normal 5 2 5 3 7" xfId="30850"/>
    <cellStyle name="Normal 5 2 5 3 8" xfId="36316"/>
    <cellStyle name="Normal 5 2 5 3 9" xfId="51317"/>
    <cellStyle name="Normal 5 2 5 4" xfId="1135"/>
    <cellStyle name="Normal 5 2 5 4 10" xfId="52151"/>
    <cellStyle name="Normal 5 2 5 4 2" xfId="3875"/>
    <cellStyle name="Normal 5 2 5 4 2 2" xfId="13757"/>
    <cellStyle name="Normal 5 2 5 4 2 2 2" xfId="44717"/>
    <cellStyle name="Normal 5 2 5 4 2 3" xfId="23677"/>
    <cellStyle name="Normal 5 2 5 4 2 4" xfId="32094"/>
    <cellStyle name="Normal 5 2 5 4 2 5" xfId="37560"/>
    <cellStyle name="Normal 5 2 5 4 3" xfId="6364"/>
    <cellStyle name="Normal 5 2 5 4 3 2" xfId="16246"/>
    <cellStyle name="Normal 5 2 5 4 3 2 2" xfId="47206"/>
    <cellStyle name="Normal 5 2 5 4 3 3" xfId="26166"/>
    <cellStyle name="Normal 5 2 5 4 3 4" xfId="33094"/>
    <cellStyle name="Normal 5 2 5 4 3 5" xfId="38560"/>
    <cellStyle name="Normal 5 2 5 4 4" xfId="8834"/>
    <cellStyle name="Normal 5 2 5 4 4 2" xfId="18716"/>
    <cellStyle name="Normal 5 2 5 4 4 2 2" xfId="49676"/>
    <cellStyle name="Normal 5 2 5 4 4 3" xfId="28636"/>
    <cellStyle name="Normal 5 2 5 4 4 4" xfId="34113"/>
    <cellStyle name="Normal 5 2 5 4 4 5" xfId="39578"/>
    <cellStyle name="Normal 5 2 5 4 5" xfId="11312"/>
    <cellStyle name="Normal 5 2 5 4 5 2" xfId="42272"/>
    <cellStyle name="Normal 5 2 5 4 6" xfId="21232"/>
    <cellStyle name="Normal 5 2 5 4 7" xfId="31092"/>
    <cellStyle name="Normal 5 2 5 4 8" xfId="36558"/>
    <cellStyle name="Normal 5 2 5 4 9" xfId="51480"/>
    <cellStyle name="Normal 5 2 5 5" xfId="1543"/>
    <cellStyle name="Normal 5 2 5 5 10" xfId="52375"/>
    <cellStyle name="Normal 5 2 5 5 2" xfId="4306"/>
    <cellStyle name="Normal 5 2 5 5 2 2" xfId="14188"/>
    <cellStyle name="Normal 5 2 5 5 2 2 2" xfId="45148"/>
    <cellStyle name="Normal 5 2 5 5 2 3" xfId="24108"/>
    <cellStyle name="Normal 5 2 5 5 2 4" xfId="34521"/>
    <cellStyle name="Normal 5 2 5 5 2 5" xfId="39986"/>
    <cellStyle name="Normal 5 2 5 5 3" xfId="6772"/>
    <cellStyle name="Normal 5 2 5 5 3 2" xfId="16654"/>
    <cellStyle name="Normal 5 2 5 5 3 3" xfId="26574"/>
    <cellStyle name="Normal 5 2 5 5 3 4" xfId="47614"/>
    <cellStyle name="Normal 5 2 5 5 4" xfId="9242"/>
    <cellStyle name="Normal 5 2 5 5 4 2" xfId="19124"/>
    <cellStyle name="Normal 5 2 5 5 4 3" xfId="29044"/>
    <cellStyle name="Normal 5 2 5 5 4 4" xfId="50084"/>
    <cellStyle name="Normal 5 2 5 5 5" xfId="11720"/>
    <cellStyle name="Normal 5 2 5 5 5 2" xfId="42680"/>
    <cellStyle name="Normal 5 2 5 5 6" xfId="21640"/>
    <cellStyle name="Normal 5 2 5 5 7" xfId="31341"/>
    <cellStyle name="Normal 5 2 5 5 8" xfId="36807"/>
    <cellStyle name="Normal 5 2 5 5 9" xfId="51705"/>
    <cellStyle name="Normal 5 2 5 6" xfId="2611"/>
    <cellStyle name="Normal 5 2 5 6 2" xfId="5079"/>
    <cellStyle name="Normal 5 2 5 6 2 2" xfId="14961"/>
    <cellStyle name="Normal 5 2 5 6 2 2 2" xfId="45921"/>
    <cellStyle name="Normal 5 2 5 6 2 3" xfId="24881"/>
    <cellStyle name="Normal 5 2 5 6 2 4" xfId="35295"/>
    <cellStyle name="Normal 5 2 5 6 2 5" xfId="40759"/>
    <cellStyle name="Normal 5 2 5 6 3" xfId="7545"/>
    <cellStyle name="Normal 5 2 5 6 3 2" xfId="17427"/>
    <cellStyle name="Normal 5 2 5 6 3 3" xfId="27347"/>
    <cellStyle name="Normal 5 2 5 6 3 4" xfId="48387"/>
    <cellStyle name="Normal 5 2 5 6 4" xfId="10015"/>
    <cellStyle name="Normal 5 2 5 6 4 2" xfId="19897"/>
    <cellStyle name="Normal 5 2 5 6 4 3" xfId="29817"/>
    <cellStyle name="Normal 5 2 5 6 4 4" xfId="50857"/>
    <cellStyle name="Normal 5 2 5 6 5" xfId="12493"/>
    <cellStyle name="Normal 5 2 5 6 5 2" xfId="43453"/>
    <cellStyle name="Normal 5 2 5 6 6" xfId="22413"/>
    <cellStyle name="Normal 5 2 5 6 7" xfId="32341"/>
    <cellStyle name="Normal 5 2 5 6 8" xfId="37807"/>
    <cellStyle name="Normal 5 2 5 7" xfId="3122"/>
    <cellStyle name="Normal 5 2 5 7 2" xfId="13004"/>
    <cellStyle name="Normal 5 2 5 7 2 2" xfId="43964"/>
    <cellStyle name="Normal 5 2 5 7 3" xfId="22924"/>
    <cellStyle name="Normal 5 2 5 7 4" xfId="33377"/>
    <cellStyle name="Normal 5 2 5 7 5" xfId="38843"/>
    <cellStyle name="Normal 5 2 5 8" xfId="5629"/>
    <cellStyle name="Normal 5 2 5 8 2" xfId="15511"/>
    <cellStyle name="Normal 5 2 5 8 2 2" xfId="46471"/>
    <cellStyle name="Normal 5 2 5 8 3" xfId="25431"/>
    <cellStyle name="Normal 5 2 5 8 4" xfId="41145"/>
    <cellStyle name="Normal 5 2 5 9" xfId="8099"/>
    <cellStyle name="Normal 5 2 5 9 2" xfId="17981"/>
    <cellStyle name="Normal 5 2 5 9 3" xfId="27901"/>
    <cellStyle name="Normal 5 2 5 9 4" xfId="48941"/>
    <cellStyle name="Normal 5 2 6" xfId="314"/>
    <cellStyle name="Normal 5 2 6 10" xfId="10617"/>
    <cellStyle name="Normal 5 2 6 10 2" xfId="41577"/>
    <cellStyle name="Normal 5 2 6 11" xfId="20537"/>
    <cellStyle name="Normal 5 2 6 12" xfId="30379"/>
    <cellStyle name="Normal 5 2 6 13" xfId="35845"/>
    <cellStyle name="Normal 5 2 6 14" xfId="51275"/>
    <cellStyle name="Normal 5 2 6 15" xfId="51947"/>
    <cellStyle name="Normal 5 2 6 2" xfId="1136"/>
    <cellStyle name="Normal 5 2 6 2 10" xfId="52025"/>
    <cellStyle name="Normal 5 2 6 2 2" xfId="3436"/>
    <cellStyle name="Normal 5 2 6 2 2 2" xfId="13318"/>
    <cellStyle name="Normal 5 2 6 2 2 2 2" xfId="44278"/>
    <cellStyle name="Normal 5 2 6 2 2 3" xfId="23238"/>
    <cellStyle name="Normal 5 2 6 2 2 4" xfId="31655"/>
    <cellStyle name="Normal 5 2 6 2 2 5" xfId="37121"/>
    <cellStyle name="Normal 5 2 6 2 2 6" xfId="51578"/>
    <cellStyle name="Normal 5 2 6 2 2 7" xfId="52249"/>
    <cellStyle name="Normal 5 2 6 2 3" xfId="6365"/>
    <cellStyle name="Normal 5 2 6 2 3 2" xfId="16247"/>
    <cellStyle name="Normal 5 2 6 2 3 2 2" xfId="47207"/>
    <cellStyle name="Normal 5 2 6 2 3 3" xfId="26167"/>
    <cellStyle name="Normal 5 2 6 2 3 4" xfId="32655"/>
    <cellStyle name="Normal 5 2 6 2 3 5" xfId="38121"/>
    <cellStyle name="Normal 5 2 6 2 3 6" xfId="51803"/>
    <cellStyle name="Normal 5 2 6 2 3 7" xfId="52473"/>
    <cellStyle name="Normal 5 2 6 2 4" xfId="8835"/>
    <cellStyle name="Normal 5 2 6 2 4 2" xfId="18717"/>
    <cellStyle name="Normal 5 2 6 2 4 2 2" xfId="49677"/>
    <cellStyle name="Normal 5 2 6 2 4 3" xfId="28637"/>
    <cellStyle name="Normal 5 2 6 2 4 4" xfId="34114"/>
    <cellStyle name="Normal 5 2 6 2 4 5" xfId="39579"/>
    <cellStyle name="Normal 5 2 6 2 5" xfId="11313"/>
    <cellStyle name="Normal 5 2 6 2 5 2" xfId="41245"/>
    <cellStyle name="Normal 5 2 6 2 6" xfId="21233"/>
    <cellStyle name="Normal 5 2 6 2 6 2" xfId="42273"/>
    <cellStyle name="Normal 5 2 6 2 7" xfId="30653"/>
    <cellStyle name="Normal 5 2 6 2 8" xfId="36119"/>
    <cellStyle name="Normal 5 2 6 2 9" xfId="51353"/>
    <cellStyle name="Normal 5 2 6 3" xfId="1137"/>
    <cellStyle name="Normal 5 2 6 3 10" xfId="52171"/>
    <cellStyle name="Normal 5 2 6 3 2" xfId="3673"/>
    <cellStyle name="Normal 5 2 6 3 2 2" xfId="13555"/>
    <cellStyle name="Normal 5 2 6 3 2 2 2" xfId="44515"/>
    <cellStyle name="Normal 5 2 6 3 2 3" xfId="23475"/>
    <cellStyle name="Normal 5 2 6 3 2 4" xfId="31892"/>
    <cellStyle name="Normal 5 2 6 3 2 5" xfId="37358"/>
    <cellStyle name="Normal 5 2 6 3 3" xfId="6366"/>
    <cellStyle name="Normal 5 2 6 3 3 2" xfId="16248"/>
    <cellStyle name="Normal 5 2 6 3 3 2 2" xfId="47208"/>
    <cellStyle name="Normal 5 2 6 3 3 3" xfId="26168"/>
    <cellStyle name="Normal 5 2 6 3 3 4" xfId="32892"/>
    <cellStyle name="Normal 5 2 6 3 3 5" xfId="38358"/>
    <cellStyle name="Normal 5 2 6 3 4" xfId="8836"/>
    <cellStyle name="Normal 5 2 6 3 4 2" xfId="18718"/>
    <cellStyle name="Normal 5 2 6 3 4 2 2" xfId="49678"/>
    <cellStyle name="Normal 5 2 6 3 4 3" xfId="28638"/>
    <cellStyle name="Normal 5 2 6 3 4 4" xfId="34115"/>
    <cellStyle name="Normal 5 2 6 3 4 5" xfId="39580"/>
    <cellStyle name="Normal 5 2 6 3 5" xfId="11314"/>
    <cellStyle name="Normal 5 2 6 3 5 2" xfId="42274"/>
    <cellStyle name="Normal 5 2 6 3 6" xfId="21234"/>
    <cellStyle name="Normal 5 2 6 3 7" xfId="30890"/>
    <cellStyle name="Normal 5 2 6 3 8" xfId="36356"/>
    <cellStyle name="Normal 5 2 6 3 9" xfId="51500"/>
    <cellStyle name="Normal 5 2 6 4" xfId="1138"/>
    <cellStyle name="Normal 5 2 6 4 10" xfId="52395"/>
    <cellStyle name="Normal 5 2 6 4 2" xfId="3915"/>
    <cellStyle name="Normal 5 2 6 4 2 2" xfId="13797"/>
    <cellStyle name="Normal 5 2 6 4 2 2 2" xfId="44757"/>
    <cellStyle name="Normal 5 2 6 4 2 3" xfId="23717"/>
    <cellStyle name="Normal 5 2 6 4 2 4" xfId="32134"/>
    <cellStyle name="Normal 5 2 6 4 2 5" xfId="37600"/>
    <cellStyle name="Normal 5 2 6 4 3" xfId="6367"/>
    <cellStyle name="Normal 5 2 6 4 3 2" xfId="16249"/>
    <cellStyle name="Normal 5 2 6 4 3 2 2" xfId="47209"/>
    <cellStyle name="Normal 5 2 6 4 3 3" xfId="26169"/>
    <cellStyle name="Normal 5 2 6 4 3 4" xfId="33134"/>
    <cellStyle name="Normal 5 2 6 4 3 5" xfId="38600"/>
    <cellStyle name="Normal 5 2 6 4 4" xfId="8837"/>
    <cellStyle name="Normal 5 2 6 4 4 2" xfId="18719"/>
    <cellStyle name="Normal 5 2 6 4 4 2 2" xfId="49679"/>
    <cellStyle name="Normal 5 2 6 4 4 3" xfId="28639"/>
    <cellStyle name="Normal 5 2 6 4 4 4" xfId="34116"/>
    <cellStyle name="Normal 5 2 6 4 4 5" xfId="39581"/>
    <cellStyle name="Normal 5 2 6 4 5" xfId="11315"/>
    <cellStyle name="Normal 5 2 6 4 5 2" xfId="42275"/>
    <cellStyle name="Normal 5 2 6 4 6" xfId="21235"/>
    <cellStyle name="Normal 5 2 6 4 7" xfId="31132"/>
    <cellStyle name="Normal 5 2 6 4 8" xfId="36598"/>
    <cellStyle name="Normal 5 2 6 4 9" xfId="51725"/>
    <cellStyle name="Normal 5 2 6 5" xfId="1583"/>
    <cellStyle name="Normal 5 2 6 5 2" xfId="4346"/>
    <cellStyle name="Normal 5 2 6 5 2 2" xfId="14228"/>
    <cellStyle name="Normal 5 2 6 5 2 2 2" xfId="45188"/>
    <cellStyle name="Normal 5 2 6 5 2 3" xfId="24148"/>
    <cellStyle name="Normal 5 2 6 5 2 4" xfId="34561"/>
    <cellStyle name="Normal 5 2 6 5 2 5" xfId="40026"/>
    <cellStyle name="Normal 5 2 6 5 3" xfId="6812"/>
    <cellStyle name="Normal 5 2 6 5 3 2" xfId="16694"/>
    <cellStyle name="Normal 5 2 6 5 3 3" xfId="26614"/>
    <cellStyle name="Normal 5 2 6 5 3 4" xfId="47654"/>
    <cellStyle name="Normal 5 2 6 5 4" xfId="9282"/>
    <cellStyle name="Normal 5 2 6 5 4 2" xfId="19164"/>
    <cellStyle name="Normal 5 2 6 5 4 3" xfId="29084"/>
    <cellStyle name="Normal 5 2 6 5 4 4" xfId="50124"/>
    <cellStyle name="Normal 5 2 6 5 5" xfId="11760"/>
    <cellStyle name="Normal 5 2 6 5 5 2" xfId="42720"/>
    <cellStyle name="Normal 5 2 6 5 6" xfId="21680"/>
    <cellStyle name="Normal 5 2 6 5 7" xfId="31381"/>
    <cellStyle name="Normal 5 2 6 5 8" xfId="36847"/>
    <cellStyle name="Normal 5 2 6 6" xfId="2651"/>
    <cellStyle name="Normal 5 2 6 6 2" xfId="5119"/>
    <cellStyle name="Normal 5 2 6 6 2 2" xfId="15001"/>
    <cellStyle name="Normal 5 2 6 6 2 2 2" xfId="45961"/>
    <cellStyle name="Normal 5 2 6 6 2 3" xfId="24921"/>
    <cellStyle name="Normal 5 2 6 6 2 4" xfId="35335"/>
    <cellStyle name="Normal 5 2 6 6 2 5" xfId="40799"/>
    <cellStyle name="Normal 5 2 6 6 3" xfId="7585"/>
    <cellStyle name="Normal 5 2 6 6 3 2" xfId="17467"/>
    <cellStyle name="Normal 5 2 6 6 3 3" xfId="27387"/>
    <cellStyle name="Normal 5 2 6 6 3 4" xfId="48427"/>
    <cellStyle name="Normal 5 2 6 6 4" xfId="10055"/>
    <cellStyle name="Normal 5 2 6 6 4 2" xfId="19937"/>
    <cellStyle name="Normal 5 2 6 6 4 3" xfId="29857"/>
    <cellStyle name="Normal 5 2 6 6 4 4" xfId="50897"/>
    <cellStyle name="Normal 5 2 6 6 5" xfId="12533"/>
    <cellStyle name="Normal 5 2 6 6 5 2" xfId="43493"/>
    <cellStyle name="Normal 5 2 6 6 6" xfId="22453"/>
    <cellStyle name="Normal 5 2 6 6 7" xfId="32381"/>
    <cellStyle name="Normal 5 2 6 6 8" xfId="37847"/>
    <cellStyle name="Normal 5 2 6 7" xfId="3162"/>
    <cellStyle name="Normal 5 2 6 7 2" xfId="13044"/>
    <cellStyle name="Normal 5 2 6 7 2 2" xfId="44004"/>
    <cellStyle name="Normal 5 2 6 7 3" xfId="22964"/>
    <cellStyle name="Normal 5 2 6 7 4" xfId="33417"/>
    <cellStyle name="Normal 5 2 6 7 5" xfId="38883"/>
    <cellStyle name="Normal 5 2 6 8" xfId="5669"/>
    <cellStyle name="Normal 5 2 6 8 2" xfId="15551"/>
    <cellStyle name="Normal 5 2 6 8 2 2" xfId="46511"/>
    <cellStyle name="Normal 5 2 6 8 3" xfId="25471"/>
    <cellStyle name="Normal 5 2 6 8 4" xfId="41166"/>
    <cellStyle name="Normal 5 2 6 9" xfId="8139"/>
    <cellStyle name="Normal 5 2 6 9 2" xfId="18021"/>
    <cellStyle name="Normal 5 2 6 9 3" xfId="27941"/>
    <cellStyle name="Normal 5 2 6 9 4" xfId="48981"/>
    <cellStyle name="Normal 5 2 7" xfId="90"/>
    <cellStyle name="Normal 5 2 7 10" xfId="35882"/>
    <cellStyle name="Normal 5 2 7 11" xfId="51409"/>
    <cellStyle name="Normal 5 2 7 12" xfId="52081"/>
    <cellStyle name="Normal 5 2 7 2" xfId="1383"/>
    <cellStyle name="Normal 5 2 7 2 10" xfId="52305"/>
    <cellStyle name="Normal 5 2 7 2 2" xfId="4146"/>
    <cellStyle name="Normal 5 2 7 2 2 2" xfId="14028"/>
    <cellStyle name="Normal 5 2 7 2 2 2 2" xfId="44988"/>
    <cellStyle name="Normal 5 2 7 2 2 3" xfId="23948"/>
    <cellStyle name="Normal 5 2 7 2 2 4" xfId="34361"/>
    <cellStyle name="Normal 5 2 7 2 2 5" xfId="39826"/>
    <cellStyle name="Normal 5 2 7 2 3" xfId="6612"/>
    <cellStyle name="Normal 5 2 7 2 3 2" xfId="16494"/>
    <cellStyle name="Normal 5 2 7 2 3 3" xfId="26414"/>
    <cellStyle name="Normal 5 2 7 2 3 4" xfId="47454"/>
    <cellStyle name="Normal 5 2 7 2 4" xfId="9082"/>
    <cellStyle name="Normal 5 2 7 2 4 2" xfId="18964"/>
    <cellStyle name="Normal 5 2 7 2 4 3" xfId="28884"/>
    <cellStyle name="Normal 5 2 7 2 4 4" xfId="49924"/>
    <cellStyle name="Normal 5 2 7 2 5" xfId="11560"/>
    <cellStyle name="Normal 5 2 7 2 5 2" xfId="42520"/>
    <cellStyle name="Normal 5 2 7 2 6" xfId="21480"/>
    <cellStyle name="Normal 5 2 7 2 7" xfId="31418"/>
    <cellStyle name="Normal 5 2 7 2 8" xfId="36884"/>
    <cellStyle name="Normal 5 2 7 2 9" xfId="51634"/>
    <cellStyle name="Normal 5 2 7 3" xfId="2451"/>
    <cellStyle name="Normal 5 2 7 3 10" xfId="52529"/>
    <cellStyle name="Normal 5 2 7 3 2" xfId="4919"/>
    <cellStyle name="Normal 5 2 7 3 2 2" xfId="14801"/>
    <cellStyle name="Normal 5 2 7 3 2 2 2" xfId="45761"/>
    <cellStyle name="Normal 5 2 7 3 2 3" xfId="24721"/>
    <cellStyle name="Normal 5 2 7 3 2 4" xfId="35135"/>
    <cellStyle name="Normal 5 2 7 3 2 5" xfId="40599"/>
    <cellStyle name="Normal 5 2 7 3 3" xfId="7385"/>
    <cellStyle name="Normal 5 2 7 3 3 2" xfId="17267"/>
    <cellStyle name="Normal 5 2 7 3 3 3" xfId="27187"/>
    <cellStyle name="Normal 5 2 7 3 3 4" xfId="48227"/>
    <cellStyle name="Normal 5 2 7 3 4" xfId="9855"/>
    <cellStyle name="Normal 5 2 7 3 4 2" xfId="19737"/>
    <cellStyle name="Normal 5 2 7 3 4 3" xfId="29657"/>
    <cellStyle name="Normal 5 2 7 3 4 4" xfId="50697"/>
    <cellStyle name="Normal 5 2 7 3 5" xfId="12333"/>
    <cellStyle name="Normal 5 2 7 3 5 2" xfId="43293"/>
    <cellStyle name="Normal 5 2 7 3 6" xfId="22253"/>
    <cellStyle name="Normal 5 2 7 3 7" xfId="32418"/>
    <cellStyle name="Normal 5 2 7 3 8" xfId="37884"/>
    <cellStyle name="Normal 5 2 7 3 9" xfId="51859"/>
    <cellStyle name="Normal 5 2 7 4" xfId="3199"/>
    <cellStyle name="Normal 5 2 7 4 2" xfId="13081"/>
    <cellStyle name="Normal 5 2 7 4 2 2" xfId="44041"/>
    <cellStyle name="Normal 5 2 7 4 3" xfId="23001"/>
    <cellStyle name="Normal 5 2 7 4 4" xfId="33217"/>
    <cellStyle name="Normal 5 2 7 4 5" xfId="38683"/>
    <cellStyle name="Normal 5 2 7 5" xfId="5469"/>
    <cellStyle name="Normal 5 2 7 5 2" xfId="15351"/>
    <cellStyle name="Normal 5 2 7 5 2 2" xfId="46311"/>
    <cellStyle name="Normal 5 2 7 5 3" xfId="25271"/>
    <cellStyle name="Normal 5 2 7 5 4" xfId="41301"/>
    <cellStyle name="Normal 5 2 7 6" xfId="7939"/>
    <cellStyle name="Normal 5 2 7 6 2" xfId="17821"/>
    <cellStyle name="Normal 5 2 7 6 3" xfId="27741"/>
    <cellStyle name="Normal 5 2 7 6 4" xfId="48781"/>
    <cellStyle name="Normal 5 2 7 7" xfId="10417"/>
    <cellStyle name="Normal 5 2 7 7 2" xfId="41377"/>
    <cellStyle name="Normal 5 2 7 8" xfId="20337"/>
    <cellStyle name="Normal 5 2 7 9" xfId="30416"/>
    <cellStyle name="Normal 5 2 8" xfId="351"/>
    <cellStyle name="Normal 5 2 8 10" xfId="35919"/>
    <cellStyle name="Normal 5 2 8 11" xfId="51417"/>
    <cellStyle name="Normal 5 2 8 12" xfId="52089"/>
    <cellStyle name="Normal 5 2 8 2" xfId="1620"/>
    <cellStyle name="Normal 5 2 8 2 10" xfId="52313"/>
    <cellStyle name="Normal 5 2 8 2 2" xfId="4383"/>
    <cellStyle name="Normal 5 2 8 2 2 2" xfId="14265"/>
    <cellStyle name="Normal 5 2 8 2 2 2 2" xfId="45225"/>
    <cellStyle name="Normal 5 2 8 2 2 3" xfId="24185"/>
    <cellStyle name="Normal 5 2 8 2 2 4" xfId="34598"/>
    <cellStyle name="Normal 5 2 8 2 2 5" xfId="40063"/>
    <cellStyle name="Normal 5 2 8 2 3" xfId="6849"/>
    <cellStyle name="Normal 5 2 8 2 3 2" xfId="16731"/>
    <cellStyle name="Normal 5 2 8 2 3 3" xfId="26651"/>
    <cellStyle name="Normal 5 2 8 2 3 4" xfId="47691"/>
    <cellStyle name="Normal 5 2 8 2 4" xfId="9319"/>
    <cellStyle name="Normal 5 2 8 2 4 2" xfId="19201"/>
    <cellStyle name="Normal 5 2 8 2 4 3" xfId="29121"/>
    <cellStyle name="Normal 5 2 8 2 4 4" xfId="50161"/>
    <cellStyle name="Normal 5 2 8 2 5" xfId="11797"/>
    <cellStyle name="Normal 5 2 8 2 5 2" xfId="42757"/>
    <cellStyle name="Normal 5 2 8 2 6" xfId="21717"/>
    <cellStyle name="Normal 5 2 8 2 7" xfId="31455"/>
    <cellStyle name="Normal 5 2 8 2 8" xfId="36921"/>
    <cellStyle name="Normal 5 2 8 2 9" xfId="51642"/>
    <cellStyle name="Normal 5 2 8 3" xfId="2688"/>
    <cellStyle name="Normal 5 2 8 3 10" xfId="52537"/>
    <cellStyle name="Normal 5 2 8 3 2" xfId="5156"/>
    <cellStyle name="Normal 5 2 8 3 2 2" xfId="15038"/>
    <cellStyle name="Normal 5 2 8 3 2 2 2" xfId="45998"/>
    <cellStyle name="Normal 5 2 8 3 2 3" xfId="24958"/>
    <cellStyle name="Normal 5 2 8 3 2 4" xfId="35372"/>
    <cellStyle name="Normal 5 2 8 3 2 5" xfId="40836"/>
    <cellStyle name="Normal 5 2 8 3 3" xfId="7622"/>
    <cellStyle name="Normal 5 2 8 3 3 2" xfId="17504"/>
    <cellStyle name="Normal 5 2 8 3 3 3" xfId="27424"/>
    <cellStyle name="Normal 5 2 8 3 3 4" xfId="48464"/>
    <cellStyle name="Normal 5 2 8 3 4" xfId="10092"/>
    <cellStyle name="Normal 5 2 8 3 4 2" xfId="19974"/>
    <cellStyle name="Normal 5 2 8 3 4 3" xfId="29894"/>
    <cellStyle name="Normal 5 2 8 3 4 4" xfId="50934"/>
    <cellStyle name="Normal 5 2 8 3 5" xfId="12570"/>
    <cellStyle name="Normal 5 2 8 3 5 2" xfId="43530"/>
    <cellStyle name="Normal 5 2 8 3 6" xfId="22490"/>
    <cellStyle name="Normal 5 2 8 3 7" xfId="32455"/>
    <cellStyle name="Normal 5 2 8 3 8" xfId="37921"/>
    <cellStyle name="Normal 5 2 8 3 9" xfId="51867"/>
    <cellStyle name="Normal 5 2 8 4" xfId="3236"/>
    <cellStyle name="Normal 5 2 8 4 2" xfId="13118"/>
    <cellStyle name="Normal 5 2 8 4 2 2" xfId="44078"/>
    <cellStyle name="Normal 5 2 8 4 3" xfId="23038"/>
    <cellStyle name="Normal 5 2 8 4 4" xfId="33454"/>
    <cellStyle name="Normal 5 2 8 4 5" xfId="38920"/>
    <cellStyle name="Normal 5 2 8 5" xfId="5706"/>
    <cellStyle name="Normal 5 2 8 5 2" xfId="15588"/>
    <cellStyle name="Normal 5 2 8 5 2 2" xfId="46548"/>
    <cellStyle name="Normal 5 2 8 5 3" xfId="25508"/>
    <cellStyle name="Normal 5 2 8 5 4" xfId="41309"/>
    <cellStyle name="Normal 5 2 8 6" xfId="8176"/>
    <cellStyle name="Normal 5 2 8 6 2" xfId="18058"/>
    <cellStyle name="Normal 5 2 8 6 3" xfId="27978"/>
    <cellStyle name="Normal 5 2 8 6 4" xfId="49018"/>
    <cellStyle name="Normal 5 2 8 7" xfId="10654"/>
    <cellStyle name="Normal 5 2 8 7 2" xfId="41614"/>
    <cellStyle name="Normal 5 2 8 8" xfId="20574"/>
    <cellStyle name="Normal 5 2 8 9" xfId="30453"/>
    <cellStyle name="Normal 5 2 9" xfId="388"/>
    <cellStyle name="Normal 5 2 9 10" xfId="36156"/>
    <cellStyle name="Normal 5 2 9 11" xfId="51281"/>
    <cellStyle name="Normal 5 2 9 12" xfId="51953"/>
    <cellStyle name="Normal 5 2 9 2" xfId="1657"/>
    <cellStyle name="Normal 5 2 9 2 10" xfId="52177"/>
    <cellStyle name="Normal 5 2 9 2 2" xfId="4420"/>
    <cellStyle name="Normal 5 2 9 2 2 2" xfId="14302"/>
    <cellStyle name="Normal 5 2 9 2 2 2 2" xfId="45262"/>
    <cellStyle name="Normal 5 2 9 2 2 3" xfId="24222"/>
    <cellStyle name="Normal 5 2 9 2 2 4" xfId="34635"/>
    <cellStyle name="Normal 5 2 9 2 2 5" xfId="40100"/>
    <cellStyle name="Normal 5 2 9 2 3" xfId="6886"/>
    <cellStyle name="Normal 5 2 9 2 3 2" xfId="16768"/>
    <cellStyle name="Normal 5 2 9 2 3 3" xfId="26688"/>
    <cellStyle name="Normal 5 2 9 2 3 4" xfId="47728"/>
    <cellStyle name="Normal 5 2 9 2 4" xfId="9356"/>
    <cellStyle name="Normal 5 2 9 2 4 2" xfId="19238"/>
    <cellStyle name="Normal 5 2 9 2 4 3" xfId="29158"/>
    <cellStyle name="Normal 5 2 9 2 4 4" xfId="50198"/>
    <cellStyle name="Normal 5 2 9 2 5" xfId="11834"/>
    <cellStyle name="Normal 5 2 9 2 5 2" xfId="42794"/>
    <cellStyle name="Normal 5 2 9 2 6" xfId="21754"/>
    <cellStyle name="Normal 5 2 9 2 7" xfId="31692"/>
    <cellStyle name="Normal 5 2 9 2 8" xfId="37158"/>
    <cellStyle name="Normal 5 2 9 2 9" xfId="51506"/>
    <cellStyle name="Normal 5 2 9 3" xfId="2725"/>
    <cellStyle name="Normal 5 2 9 3 10" xfId="52401"/>
    <cellStyle name="Normal 5 2 9 3 2" xfId="5193"/>
    <cellStyle name="Normal 5 2 9 3 2 2" xfId="15075"/>
    <cellStyle name="Normal 5 2 9 3 2 2 2" xfId="46035"/>
    <cellStyle name="Normal 5 2 9 3 2 3" xfId="24995"/>
    <cellStyle name="Normal 5 2 9 3 2 4" xfId="35409"/>
    <cellStyle name="Normal 5 2 9 3 2 5" xfId="40873"/>
    <cellStyle name="Normal 5 2 9 3 3" xfId="7659"/>
    <cellStyle name="Normal 5 2 9 3 3 2" xfId="17541"/>
    <cellStyle name="Normal 5 2 9 3 3 3" xfId="27461"/>
    <cellStyle name="Normal 5 2 9 3 3 4" xfId="48501"/>
    <cellStyle name="Normal 5 2 9 3 4" xfId="10129"/>
    <cellStyle name="Normal 5 2 9 3 4 2" xfId="20011"/>
    <cellStyle name="Normal 5 2 9 3 4 3" xfId="29931"/>
    <cellStyle name="Normal 5 2 9 3 4 4" xfId="50971"/>
    <cellStyle name="Normal 5 2 9 3 5" xfId="12607"/>
    <cellStyle name="Normal 5 2 9 3 5 2" xfId="43567"/>
    <cellStyle name="Normal 5 2 9 3 6" xfId="22527"/>
    <cellStyle name="Normal 5 2 9 3 7" xfId="32692"/>
    <cellStyle name="Normal 5 2 9 3 8" xfId="38158"/>
    <cellStyle name="Normal 5 2 9 3 9" xfId="51731"/>
    <cellStyle name="Normal 5 2 9 4" xfId="3473"/>
    <cellStyle name="Normal 5 2 9 4 2" xfId="13355"/>
    <cellStyle name="Normal 5 2 9 4 2 2" xfId="44315"/>
    <cellStyle name="Normal 5 2 9 4 3" xfId="23275"/>
    <cellStyle name="Normal 5 2 9 4 4" xfId="33491"/>
    <cellStyle name="Normal 5 2 9 4 5" xfId="38957"/>
    <cellStyle name="Normal 5 2 9 5" xfId="5743"/>
    <cellStyle name="Normal 5 2 9 5 2" xfId="15625"/>
    <cellStyle name="Normal 5 2 9 5 2 2" xfId="46585"/>
    <cellStyle name="Normal 5 2 9 5 3" xfId="25545"/>
    <cellStyle name="Normal 5 2 9 5 4" xfId="41173"/>
    <cellStyle name="Normal 5 2 9 6" xfId="8213"/>
    <cellStyle name="Normal 5 2 9 6 2" xfId="18095"/>
    <cellStyle name="Normal 5 2 9 6 3" xfId="28015"/>
    <cellStyle name="Normal 5 2 9 6 4" xfId="49055"/>
    <cellStyle name="Normal 5 2 9 7" xfId="10691"/>
    <cellStyle name="Normal 5 2 9 7 2" xfId="41651"/>
    <cellStyle name="Normal 5 2 9 8" xfId="20611"/>
    <cellStyle name="Normal 5 2 9 9" xfId="30690"/>
    <cellStyle name="Normal 5 20" xfId="459"/>
    <cellStyle name="Normal 5 20 10" xfId="36394"/>
    <cellStyle name="Normal 5 20 2" xfId="1728"/>
    <cellStyle name="Normal 5 20 2 2" xfId="4491"/>
    <cellStyle name="Normal 5 20 2 2 2" xfId="14373"/>
    <cellStyle name="Normal 5 20 2 2 2 2" xfId="45333"/>
    <cellStyle name="Normal 5 20 2 2 3" xfId="24293"/>
    <cellStyle name="Normal 5 20 2 2 4" xfId="34706"/>
    <cellStyle name="Normal 5 20 2 2 5" xfId="40171"/>
    <cellStyle name="Normal 5 20 2 3" xfId="6957"/>
    <cellStyle name="Normal 5 20 2 3 2" xfId="16839"/>
    <cellStyle name="Normal 5 20 2 3 3" xfId="26759"/>
    <cellStyle name="Normal 5 20 2 3 4" xfId="47799"/>
    <cellStyle name="Normal 5 20 2 4" xfId="9427"/>
    <cellStyle name="Normal 5 20 2 4 2" xfId="19309"/>
    <cellStyle name="Normal 5 20 2 4 3" xfId="29229"/>
    <cellStyle name="Normal 5 20 2 4 4" xfId="50269"/>
    <cellStyle name="Normal 5 20 2 5" xfId="11905"/>
    <cellStyle name="Normal 5 20 2 5 2" xfId="42865"/>
    <cellStyle name="Normal 5 20 2 6" xfId="21825"/>
    <cellStyle name="Normal 5 20 2 7" xfId="31930"/>
    <cellStyle name="Normal 5 20 2 8" xfId="37396"/>
    <cellStyle name="Normal 5 20 3" xfId="2796"/>
    <cellStyle name="Normal 5 20 3 2" xfId="5264"/>
    <cellStyle name="Normal 5 20 3 2 2" xfId="15146"/>
    <cellStyle name="Normal 5 20 3 2 2 2" xfId="46106"/>
    <cellStyle name="Normal 5 20 3 2 3" xfId="25066"/>
    <cellStyle name="Normal 5 20 3 2 4" xfId="35480"/>
    <cellStyle name="Normal 5 20 3 2 5" xfId="40944"/>
    <cellStyle name="Normal 5 20 3 3" xfId="7730"/>
    <cellStyle name="Normal 5 20 3 3 2" xfId="17612"/>
    <cellStyle name="Normal 5 20 3 3 3" xfId="27532"/>
    <cellStyle name="Normal 5 20 3 3 4" xfId="48572"/>
    <cellStyle name="Normal 5 20 3 4" xfId="10200"/>
    <cellStyle name="Normal 5 20 3 4 2" xfId="20082"/>
    <cellStyle name="Normal 5 20 3 4 3" xfId="30002"/>
    <cellStyle name="Normal 5 20 3 4 4" xfId="51042"/>
    <cellStyle name="Normal 5 20 3 5" xfId="12678"/>
    <cellStyle name="Normal 5 20 3 5 2" xfId="43638"/>
    <cellStyle name="Normal 5 20 3 6" xfId="22598"/>
    <cellStyle name="Normal 5 20 3 7" xfId="32930"/>
    <cellStyle name="Normal 5 20 3 8" xfId="38396"/>
    <cellStyle name="Normal 5 20 4" xfId="3711"/>
    <cellStyle name="Normal 5 20 4 2" xfId="13593"/>
    <cellStyle name="Normal 5 20 4 2 2" xfId="44553"/>
    <cellStyle name="Normal 5 20 4 3" xfId="23513"/>
    <cellStyle name="Normal 5 20 4 4" xfId="33562"/>
    <cellStyle name="Normal 5 20 4 5" xfId="39028"/>
    <cellStyle name="Normal 5 20 5" xfId="5814"/>
    <cellStyle name="Normal 5 20 5 2" xfId="15696"/>
    <cellStyle name="Normal 5 20 5 3" xfId="25616"/>
    <cellStyle name="Normal 5 20 5 4" xfId="46656"/>
    <cellStyle name="Normal 5 20 6" xfId="8284"/>
    <cellStyle name="Normal 5 20 6 2" xfId="18166"/>
    <cellStyle name="Normal 5 20 6 3" xfId="28086"/>
    <cellStyle name="Normal 5 20 6 4" xfId="49126"/>
    <cellStyle name="Normal 5 20 7" xfId="10762"/>
    <cellStyle name="Normal 5 20 7 2" xfId="41722"/>
    <cellStyle name="Normal 5 20 8" xfId="20682"/>
    <cellStyle name="Normal 5 20 9" xfId="30928"/>
    <cellStyle name="Normal 5 21" xfId="496"/>
    <cellStyle name="Normal 5 21 10" xfId="36632"/>
    <cellStyle name="Normal 5 21 2" xfId="1765"/>
    <cellStyle name="Normal 5 21 2 2" xfId="4528"/>
    <cellStyle name="Normal 5 21 2 2 2" xfId="14410"/>
    <cellStyle name="Normal 5 21 2 2 2 2" xfId="45370"/>
    <cellStyle name="Normal 5 21 2 2 3" xfId="24330"/>
    <cellStyle name="Normal 5 21 2 2 4" xfId="34743"/>
    <cellStyle name="Normal 5 21 2 2 5" xfId="40208"/>
    <cellStyle name="Normal 5 21 2 3" xfId="6994"/>
    <cellStyle name="Normal 5 21 2 3 2" xfId="16876"/>
    <cellStyle name="Normal 5 21 2 3 3" xfId="26796"/>
    <cellStyle name="Normal 5 21 2 3 4" xfId="47836"/>
    <cellStyle name="Normal 5 21 2 4" xfId="9464"/>
    <cellStyle name="Normal 5 21 2 4 2" xfId="19346"/>
    <cellStyle name="Normal 5 21 2 4 3" xfId="29266"/>
    <cellStyle name="Normal 5 21 2 4 4" xfId="50306"/>
    <cellStyle name="Normal 5 21 2 5" xfId="11942"/>
    <cellStyle name="Normal 5 21 2 5 2" xfId="42902"/>
    <cellStyle name="Normal 5 21 2 6" xfId="21862"/>
    <cellStyle name="Normal 5 21 2 7" xfId="32168"/>
    <cellStyle name="Normal 5 21 2 8" xfId="37634"/>
    <cellStyle name="Normal 5 21 3" xfId="2833"/>
    <cellStyle name="Normal 5 21 3 2" xfId="5301"/>
    <cellStyle name="Normal 5 21 3 2 2" xfId="15183"/>
    <cellStyle name="Normal 5 21 3 2 2 2" xfId="46143"/>
    <cellStyle name="Normal 5 21 3 2 3" xfId="25103"/>
    <cellStyle name="Normal 5 21 3 2 4" xfId="35517"/>
    <cellStyle name="Normal 5 21 3 2 5" xfId="40981"/>
    <cellStyle name="Normal 5 21 3 3" xfId="7767"/>
    <cellStyle name="Normal 5 21 3 3 2" xfId="17649"/>
    <cellStyle name="Normal 5 21 3 3 3" xfId="27569"/>
    <cellStyle name="Normal 5 21 3 3 4" xfId="48609"/>
    <cellStyle name="Normal 5 21 3 4" xfId="10237"/>
    <cellStyle name="Normal 5 21 3 4 2" xfId="20119"/>
    <cellStyle name="Normal 5 21 3 4 3" xfId="30039"/>
    <cellStyle name="Normal 5 21 3 4 4" xfId="51079"/>
    <cellStyle name="Normal 5 21 3 5" xfId="12715"/>
    <cellStyle name="Normal 5 21 3 5 2" xfId="43675"/>
    <cellStyle name="Normal 5 21 3 6" xfId="22635"/>
    <cellStyle name="Normal 5 21 3 7" xfId="33168"/>
    <cellStyle name="Normal 5 21 3 8" xfId="38634"/>
    <cellStyle name="Normal 5 21 4" xfId="3949"/>
    <cellStyle name="Normal 5 21 4 2" xfId="13831"/>
    <cellStyle name="Normal 5 21 4 2 2" xfId="44791"/>
    <cellStyle name="Normal 5 21 4 3" xfId="23751"/>
    <cellStyle name="Normal 5 21 4 4" xfId="33599"/>
    <cellStyle name="Normal 5 21 4 5" xfId="39065"/>
    <cellStyle name="Normal 5 21 5" xfId="5851"/>
    <cellStyle name="Normal 5 21 5 2" xfId="15733"/>
    <cellStyle name="Normal 5 21 5 3" xfId="25653"/>
    <cellStyle name="Normal 5 21 5 4" xfId="46693"/>
    <cellStyle name="Normal 5 21 6" xfId="8321"/>
    <cellStyle name="Normal 5 21 6 2" xfId="18203"/>
    <cellStyle name="Normal 5 21 6 3" xfId="28123"/>
    <cellStyle name="Normal 5 21 6 4" xfId="49163"/>
    <cellStyle name="Normal 5 21 7" xfId="10799"/>
    <cellStyle name="Normal 5 21 7 2" xfId="41759"/>
    <cellStyle name="Normal 5 21 8" xfId="20719"/>
    <cellStyle name="Normal 5 21 9" xfId="31166"/>
    <cellStyle name="Normal 5 22" xfId="510"/>
    <cellStyle name="Normal 5 22 10" xfId="36638"/>
    <cellStyle name="Normal 5 22 2" xfId="1771"/>
    <cellStyle name="Normal 5 22 2 2" xfId="4534"/>
    <cellStyle name="Normal 5 22 2 2 2" xfId="14416"/>
    <cellStyle name="Normal 5 22 2 2 3" xfId="24336"/>
    <cellStyle name="Normal 5 22 2 2 4" xfId="45376"/>
    <cellStyle name="Normal 5 22 2 3" xfId="7000"/>
    <cellStyle name="Normal 5 22 2 3 2" xfId="16882"/>
    <cellStyle name="Normal 5 22 2 3 3" xfId="26802"/>
    <cellStyle name="Normal 5 22 2 3 4" xfId="47842"/>
    <cellStyle name="Normal 5 22 2 4" xfId="9470"/>
    <cellStyle name="Normal 5 22 2 4 2" xfId="19352"/>
    <cellStyle name="Normal 5 22 2 4 3" xfId="29272"/>
    <cellStyle name="Normal 5 22 2 4 4" xfId="50312"/>
    <cellStyle name="Normal 5 22 2 5" xfId="11948"/>
    <cellStyle name="Normal 5 22 2 5 2" xfId="42908"/>
    <cellStyle name="Normal 5 22 2 6" xfId="21868"/>
    <cellStyle name="Normal 5 22 2 7" xfId="34749"/>
    <cellStyle name="Normal 5 22 2 8" xfId="40214"/>
    <cellStyle name="Normal 5 22 3" xfId="2839"/>
    <cellStyle name="Normal 5 22 3 2" xfId="5307"/>
    <cellStyle name="Normal 5 22 3 2 2" xfId="15189"/>
    <cellStyle name="Normal 5 22 3 2 3" xfId="25109"/>
    <cellStyle name="Normal 5 22 3 2 4" xfId="46149"/>
    <cellStyle name="Normal 5 22 3 3" xfId="7773"/>
    <cellStyle name="Normal 5 22 3 3 2" xfId="17655"/>
    <cellStyle name="Normal 5 22 3 3 3" xfId="27575"/>
    <cellStyle name="Normal 5 22 3 3 4" xfId="48615"/>
    <cellStyle name="Normal 5 22 3 4" xfId="10243"/>
    <cellStyle name="Normal 5 22 3 4 2" xfId="20125"/>
    <cellStyle name="Normal 5 22 3 4 3" xfId="30045"/>
    <cellStyle name="Normal 5 22 3 4 4" xfId="51085"/>
    <cellStyle name="Normal 5 22 3 5" xfId="12721"/>
    <cellStyle name="Normal 5 22 3 5 2" xfId="43681"/>
    <cellStyle name="Normal 5 22 3 6" xfId="22641"/>
    <cellStyle name="Normal 5 22 3 7" xfId="35523"/>
    <cellStyle name="Normal 5 22 3 8" xfId="40987"/>
    <cellStyle name="Normal 5 22 4" xfId="4019"/>
    <cellStyle name="Normal 5 22 4 2" xfId="13901"/>
    <cellStyle name="Normal 5 22 4 2 2" xfId="44861"/>
    <cellStyle name="Normal 5 22 4 3" xfId="23821"/>
    <cellStyle name="Normal 5 22 4 4" xfId="33605"/>
    <cellStyle name="Normal 5 22 4 5" xfId="39071"/>
    <cellStyle name="Normal 5 22 5" xfId="5857"/>
    <cellStyle name="Normal 5 22 5 2" xfId="15739"/>
    <cellStyle name="Normal 5 22 5 3" xfId="25659"/>
    <cellStyle name="Normal 5 22 5 4" xfId="46699"/>
    <cellStyle name="Normal 5 22 6" xfId="8327"/>
    <cellStyle name="Normal 5 22 6 2" xfId="18209"/>
    <cellStyle name="Normal 5 22 6 3" xfId="28129"/>
    <cellStyle name="Normal 5 22 6 4" xfId="49169"/>
    <cellStyle name="Normal 5 22 7" xfId="10805"/>
    <cellStyle name="Normal 5 22 7 2" xfId="41765"/>
    <cellStyle name="Normal 5 22 8" xfId="20725"/>
    <cellStyle name="Normal 5 22 9" xfId="31172"/>
    <cellStyle name="Normal 5 23" xfId="531"/>
    <cellStyle name="Normal 5 23 2" xfId="20270"/>
    <cellStyle name="Normal 5 23 3" xfId="31178"/>
    <cellStyle name="Normal 5 23 4" xfId="36644"/>
    <cellStyle name="Normal 5 24" xfId="701"/>
    <cellStyle name="Normal 5 24 10" xfId="32176"/>
    <cellStyle name="Normal 5 24 11" xfId="37642"/>
    <cellStyle name="Normal 5 24 2" xfId="1844"/>
    <cellStyle name="Normal 5 24 2 2" xfId="4607"/>
    <cellStyle name="Normal 5 24 2 2 2" xfId="14489"/>
    <cellStyle name="Normal 5 24 2 2 3" xfId="24409"/>
    <cellStyle name="Normal 5 24 2 2 4" xfId="45449"/>
    <cellStyle name="Normal 5 24 2 3" xfId="7073"/>
    <cellStyle name="Normal 5 24 2 3 2" xfId="16955"/>
    <cellStyle name="Normal 5 24 2 3 3" xfId="26875"/>
    <cellStyle name="Normal 5 24 2 3 4" xfId="47915"/>
    <cellStyle name="Normal 5 24 2 4" xfId="9543"/>
    <cellStyle name="Normal 5 24 2 4 2" xfId="19425"/>
    <cellStyle name="Normal 5 24 2 4 3" xfId="29345"/>
    <cellStyle name="Normal 5 24 2 4 4" xfId="50385"/>
    <cellStyle name="Normal 5 24 2 5" xfId="12021"/>
    <cellStyle name="Normal 5 24 2 5 2" xfId="42981"/>
    <cellStyle name="Normal 5 24 2 6" xfId="21941"/>
    <cellStyle name="Normal 5 24 2 7" xfId="34822"/>
    <cellStyle name="Normal 5 24 2 8" xfId="40287"/>
    <cellStyle name="Normal 5 24 3" xfId="2912"/>
    <cellStyle name="Normal 5 24 3 2" xfId="5380"/>
    <cellStyle name="Normal 5 24 3 2 2" xfId="15262"/>
    <cellStyle name="Normal 5 24 3 2 3" xfId="25182"/>
    <cellStyle name="Normal 5 24 3 2 4" xfId="46222"/>
    <cellStyle name="Normal 5 24 3 3" xfId="7846"/>
    <cellStyle name="Normal 5 24 3 3 2" xfId="17728"/>
    <cellStyle name="Normal 5 24 3 3 3" xfId="27648"/>
    <cellStyle name="Normal 5 24 3 3 4" xfId="48688"/>
    <cellStyle name="Normal 5 24 3 4" xfId="10316"/>
    <cellStyle name="Normal 5 24 3 4 2" xfId="20198"/>
    <cellStyle name="Normal 5 24 3 4 3" xfId="30118"/>
    <cellStyle name="Normal 5 24 3 4 4" xfId="51158"/>
    <cellStyle name="Normal 5 24 3 5" xfId="12794"/>
    <cellStyle name="Normal 5 24 3 5 2" xfId="43754"/>
    <cellStyle name="Normal 5 24 3 6" xfId="22714"/>
    <cellStyle name="Normal 5 24 3 7" xfId="35596"/>
    <cellStyle name="Normal 5 24 3 8" xfId="41060"/>
    <cellStyle name="Normal 5 24 4" xfId="4059"/>
    <cellStyle name="Normal 5 24 4 2" xfId="13941"/>
    <cellStyle name="Normal 5 24 4 2 2" xfId="44901"/>
    <cellStyle name="Normal 5 24 4 3" xfId="23861"/>
    <cellStyle name="Normal 5 24 4 4" xfId="33679"/>
    <cellStyle name="Normal 5 24 4 5" xfId="39144"/>
    <cellStyle name="Normal 5 24 5" xfId="5930"/>
    <cellStyle name="Normal 5 24 5 2" xfId="15812"/>
    <cellStyle name="Normal 5 24 5 3" xfId="25732"/>
    <cellStyle name="Normal 5 24 5 4" xfId="46772"/>
    <cellStyle name="Normal 5 24 6" xfId="8400"/>
    <cellStyle name="Normal 5 24 6 2" xfId="18282"/>
    <cellStyle name="Normal 5 24 6 3" xfId="28202"/>
    <cellStyle name="Normal 5 24 6 4" xfId="49242"/>
    <cellStyle name="Normal 5 24 7" xfId="10878"/>
    <cellStyle name="Normal 5 24 7 2" xfId="41838"/>
    <cellStyle name="Normal 5 24 8" xfId="20258"/>
    <cellStyle name="Normal 5 24 9" xfId="20798"/>
    <cellStyle name="Normal 5 25" xfId="738"/>
    <cellStyle name="Normal 5 25 10" xfId="37644"/>
    <cellStyle name="Normal 5 25 2" xfId="1881"/>
    <cellStyle name="Normal 5 25 2 2" xfId="4644"/>
    <cellStyle name="Normal 5 25 2 2 2" xfId="14526"/>
    <cellStyle name="Normal 5 25 2 2 3" xfId="24446"/>
    <cellStyle name="Normal 5 25 2 2 4" xfId="45486"/>
    <cellStyle name="Normal 5 25 2 3" xfId="7110"/>
    <cellStyle name="Normal 5 25 2 3 2" xfId="16992"/>
    <cellStyle name="Normal 5 25 2 3 3" xfId="26912"/>
    <cellStyle name="Normal 5 25 2 3 4" xfId="47952"/>
    <cellStyle name="Normal 5 25 2 4" xfId="9580"/>
    <cellStyle name="Normal 5 25 2 4 2" xfId="19462"/>
    <cellStyle name="Normal 5 25 2 4 3" xfId="29382"/>
    <cellStyle name="Normal 5 25 2 4 4" xfId="50422"/>
    <cellStyle name="Normal 5 25 2 5" xfId="12058"/>
    <cellStyle name="Normal 5 25 2 5 2" xfId="43018"/>
    <cellStyle name="Normal 5 25 2 6" xfId="21978"/>
    <cellStyle name="Normal 5 25 2 7" xfId="34859"/>
    <cellStyle name="Normal 5 25 2 8" xfId="40324"/>
    <cellStyle name="Normal 5 25 3" xfId="2949"/>
    <cellStyle name="Normal 5 25 3 2" xfId="5417"/>
    <cellStyle name="Normal 5 25 3 2 2" xfId="15299"/>
    <cellStyle name="Normal 5 25 3 2 3" xfId="25219"/>
    <cellStyle name="Normal 5 25 3 2 4" xfId="46259"/>
    <cellStyle name="Normal 5 25 3 3" xfId="7883"/>
    <cellStyle name="Normal 5 25 3 3 2" xfId="17765"/>
    <cellStyle name="Normal 5 25 3 3 3" xfId="27685"/>
    <cellStyle name="Normal 5 25 3 3 4" xfId="48725"/>
    <cellStyle name="Normal 5 25 3 4" xfId="10353"/>
    <cellStyle name="Normal 5 25 3 4 2" xfId="20235"/>
    <cellStyle name="Normal 5 25 3 4 3" xfId="30155"/>
    <cellStyle name="Normal 5 25 3 4 4" xfId="51195"/>
    <cellStyle name="Normal 5 25 3 5" xfId="12831"/>
    <cellStyle name="Normal 5 25 3 5 2" xfId="43791"/>
    <cellStyle name="Normal 5 25 3 6" xfId="22751"/>
    <cellStyle name="Normal 5 25 3 7" xfId="35633"/>
    <cellStyle name="Normal 5 25 3 8" xfId="41097"/>
    <cellStyle name="Normal 5 25 4" xfId="3980"/>
    <cellStyle name="Normal 5 25 4 2" xfId="13862"/>
    <cellStyle name="Normal 5 25 4 2 2" xfId="44822"/>
    <cellStyle name="Normal 5 25 4 3" xfId="23782"/>
    <cellStyle name="Normal 5 25 4 4" xfId="33716"/>
    <cellStyle name="Normal 5 25 4 5" xfId="39181"/>
    <cellStyle name="Normal 5 25 5" xfId="5967"/>
    <cellStyle name="Normal 5 25 5 2" xfId="15849"/>
    <cellStyle name="Normal 5 25 5 3" xfId="25769"/>
    <cellStyle name="Normal 5 25 5 4" xfId="46809"/>
    <cellStyle name="Normal 5 25 6" xfId="8437"/>
    <cellStyle name="Normal 5 25 6 2" xfId="18319"/>
    <cellStyle name="Normal 5 25 6 3" xfId="28239"/>
    <cellStyle name="Normal 5 25 6 4" xfId="49279"/>
    <cellStyle name="Normal 5 25 7" xfId="10915"/>
    <cellStyle name="Normal 5 25 7 2" xfId="41875"/>
    <cellStyle name="Normal 5 25 8" xfId="20835"/>
    <cellStyle name="Normal 5 25 9" xfId="32178"/>
    <cellStyle name="Normal 5 26" xfId="744"/>
    <cellStyle name="Normal 5 26 2" xfId="4042"/>
    <cellStyle name="Normal 5 26 2 2" xfId="13924"/>
    <cellStyle name="Normal 5 26 2 3" xfId="23844"/>
    <cellStyle name="Normal 5 26 2 4" xfId="44884"/>
    <cellStyle name="Normal 5 26 3" xfId="5973"/>
    <cellStyle name="Normal 5 26 3 2" xfId="15855"/>
    <cellStyle name="Normal 5 26 3 3" xfId="25775"/>
    <cellStyle name="Normal 5 26 3 4" xfId="46815"/>
    <cellStyle name="Normal 5 26 4" xfId="8443"/>
    <cellStyle name="Normal 5 26 4 2" xfId="18325"/>
    <cellStyle name="Normal 5 26 4 3" xfId="28245"/>
    <cellStyle name="Normal 5 26 4 4" xfId="49285"/>
    <cellStyle name="Normal 5 26 5" xfId="10921"/>
    <cellStyle name="Normal 5 26 5 2" xfId="41881"/>
    <cellStyle name="Normal 5 26 6" xfId="20841"/>
    <cellStyle name="Normal 5 26 7" xfId="33722"/>
    <cellStyle name="Normal 5 26 8" xfId="39187"/>
    <cellStyle name="Normal 5 27" xfId="1340"/>
    <cellStyle name="Normal 5 27 2" xfId="4103"/>
    <cellStyle name="Normal 5 27 2 2" xfId="13985"/>
    <cellStyle name="Normal 5 27 2 3" xfId="23905"/>
    <cellStyle name="Normal 5 27 2 4" xfId="44945"/>
    <cellStyle name="Normal 5 27 3" xfId="6569"/>
    <cellStyle name="Normal 5 27 3 2" xfId="16451"/>
    <cellStyle name="Normal 5 27 3 3" xfId="26371"/>
    <cellStyle name="Normal 5 27 3 4" xfId="47411"/>
    <cellStyle name="Normal 5 27 4" xfId="9039"/>
    <cellStyle name="Normal 5 27 4 2" xfId="18921"/>
    <cellStyle name="Normal 5 27 4 3" xfId="28841"/>
    <cellStyle name="Normal 5 27 4 4" xfId="49881"/>
    <cellStyle name="Normal 5 27 5" xfId="11517"/>
    <cellStyle name="Normal 5 27 5 2" xfId="42477"/>
    <cellStyle name="Normal 5 27 6" xfId="21437"/>
    <cellStyle name="Normal 5 27 7" xfId="34318"/>
    <cellStyle name="Normal 5 27 8" xfId="39783"/>
    <cellStyle name="Normal 5 28" xfId="2408"/>
    <cellStyle name="Normal 5 28 2" xfId="4876"/>
    <cellStyle name="Normal 5 28 2 2" xfId="14758"/>
    <cellStyle name="Normal 5 28 2 3" xfId="24678"/>
    <cellStyle name="Normal 5 28 2 4" xfId="45718"/>
    <cellStyle name="Normal 5 28 3" xfId="7342"/>
    <cellStyle name="Normal 5 28 3 2" xfId="17224"/>
    <cellStyle name="Normal 5 28 3 3" xfId="27144"/>
    <cellStyle name="Normal 5 28 3 4" xfId="48184"/>
    <cellStyle name="Normal 5 28 4" xfId="9812"/>
    <cellStyle name="Normal 5 28 4 2" xfId="19694"/>
    <cellStyle name="Normal 5 28 4 3" xfId="29614"/>
    <cellStyle name="Normal 5 28 4 4" xfId="50654"/>
    <cellStyle name="Normal 5 28 5" xfId="12290"/>
    <cellStyle name="Normal 5 28 5 2" xfId="43250"/>
    <cellStyle name="Normal 5 28 6" xfId="22210"/>
    <cellStyle name="Normal 5 28 7" xfId="35092"/>
    <cellStyle name="Normal 5 28 8" xfId="40556"/>
    <cellStyle name="Normal 5 29" xfId="2958"/>
    <cellStyle name="Normal 5 29 2" xfId="12840"/>
    <cellStyle name="Normal 5 29 2 2" xfId="43800"/>
    <cellStyle name="Normal 5 29 3" xfId="22760"/>
    <cellStyle name="Normal 5 29 4" xfId="33174"/>
    <cellStyle name="Normal 5 29 5" xfId="38640"/>
    <cellStyle name="Normal 5 3" xfId="28"/>
    <cellStyle name="Normal 5 3 10" xfId="426"/>
    <cellStyle name="Normal 5 3 10 10" xfId="36399"/>
    <cellStyle name="Normal 5 3 10 2" xfId="1695"/>
    <cellStyle name="Normal 5 3 10 2 2" xfId="4458"/>
    <cellStyle name="Normal 5 3 10 2 2 2" xfId="14340"/>
    <cellStyle name="Normal 5 3 10 2 2 2 2" xfId="45300"/>
    <cellStyle name="Normal 5 3 10 2 2 3" xfId="24260"/>
    <cellStyle name="Normal 5 3 10 2 2 4" xfId="34673"/>
    <cellStyle name="Normal 5 3 10 2 2 5" xfId="40138"/>
    <cellStyle name="Normal 5 3 10 2 3" xfId="6924"/>
    <cellStyle name="Normal 5 3 10 2 3 2" xfId="16806"/>
    <cellStyle name="Normal 5 3 10 2 3 3" xfId="26726"/>
    <cellStyle name="Normal 5 3 10 2 3 4" xfId="47766"/>
    <cellStyle name="Normal 5 3 10 2 4" xfId="9394"/>
    <cellStyle name="Normal 5 3 10 2 4 2" xfId="19276"/>
    <cellStyle name="Normal 5 3 10 2 4 3" xfId="29196"/>
    <cellStyle name="Normal 5 3 10 2 4 4" xfId="50236"/>
    <cellStyle name="Normal 5 3 10 2 5" xfId="11872"/>
    <cellStyle name="Normal 5 3 10 2 5 2" xfId="42832"/>
    <cellStyle name="Normal 5 3 10 2 6" xfId="21792"/>
    <cellStyle name="Normal 5 3 10 2 7" xfId="31935"/>
    <cellStyle name="Normal 5 3 10 2 8" xfId="37401"/>
    <cellStyle name="Normal 5 3 10 3" xfId="2763"/>
    <cellStyle name="Normal 5 3 10 3 2" xfId="5231"/>
    <cellStyle name="Normal 5 3 10 3 2 2" xfId="15113"/>
    <cellStyle name="Normal 5 3 10 3 2 2 2" xfId="46073"/>
    <cellStyle name="Normal 5 3 10 3 2 3" xfId="25033"/>
    <cellStyle name="Normal 5 3 10 3 2 4" xfId="35447"/>
    <cellStyle name="Normal 5 3 10 3 2 5" xfId="40911"/>
    <cellStyle name="Normal 5 3 10 3 3" xfId="7697"/>
    <cellStyle name="Normal 5 3 10 3 3 2" xfId="17579"/>
    <cellStyle name="Normal 5 3 10 3 3 3" xfId="27499"/>
    <cellStyle name="Normal 5 3 10 3 3 4" xfId="48539"/>
    <cellStyle name="Normal 5 3 10 3 4" xfId="10167"/>
    <cellStyle name="Normal 5 3 10 3 4 2" xfId="20049"/>
    <cellStyle name="Normal 5 3 10 3 4 3" xfId="29969"/>
    <cellStyle name="Normal 5 3 10 3 4 4" xfId="51009"/>
    <cellStyle name="Normal 5 3 10 3 5" xfId="12645"/>
    <cellStyle name="Normal 5 3 10 3 5 2" xfId="43605"/>
    <cellStyle name="Normal 5 3 10 3 6" xfId="22565"/>
    <cellStyle name="Normal 5 3 10 3 7" xfId="32935"/>
    <cellStyle name="Normal 5 3 10 3 8" xfId="38401"/>
    <cellStyle name="Normal 5 3 10 4" xfId="3716"/>
    <cellStyle name="Normal 5 3 10 4 2" xfId="13598"/>
    <cellStyle name="Normal 5 3 10 4 2 2" xfId="44558"/>
    <cellStyle name="Normal 5 3 10 4 3" xfId="23518"/>
    <cellStyle name="Normal 5 3 10 4 4" xfId="33529"/>
    <cellStyle name="Normal 5 3 10 4 5" xfId="38995"/>
    <cellStyle name="Normal 5 3 10 5" xfId="5781"/>
    <cellStyle name="Normal 5 3 10 5 2" xfId="15663"/>
    <cellStyle name="Normal 5 3 10 5 3" xfId="25583"/>
    <cellStyle name="Normal 5 3 10 5 4" xfId="46623"/>
    <cellStyle name="Normal 5 3 10 6" xfId="8251"/>
    <cellStyle name="Normal 5 3 10 6 2" xfId="18133"/>
    <cellStyle name="Normal 5 3 10 6 3" xfId="28053"/>
    <cellStyle name="Normal 5 3 10 6 4" xfId="49093"/>
    <cellStyle name="Normal 5 3 10 7" xfId="10729"/>
    <cellStyle name="Normal 5 3 10 7 2" xfId="41689"/>
    <cellStyle name="Normal 5 3 10 8" xfId="20649"/>
    <cellStyle name="Normal 5 3 10 9" xfId="30933"/>
    <cellStyle name="Normal 5 3 11" xfId="463"/>
    <cellStyle name="Normal 5 3 11 10" xfId="36648"/>
    <cellStyle name="Normal 5 3 11 2" xfId="1732"/>
    <cellStyle name="Normal 5 3 11 2 2" xfId="4495"/>
    <cellStyle name="Normal 5 3 11 2 2 2" xfId="14377"/>
    <cellStyle name="Normal 5 3 11 2 2 3" xfId="24297"/>
    <cellStyle name="Normal 5 3 11 2 2 4" xfId="45337"/>
    <cellStyle name="Normal 5 3 11 2 3" xfId="6961"/>
    <cellStyle name="Normal 5 3 11 2 3 2" xfId="16843"/>
    <cellStyle name="Normal 5 3 11 2 3 3" xfId="26763"/>
    <cellStyle name="Normal 5 3 11 2 3 4" xfId="47803"/>
    <cellStyle name="Normal 5 3 11 2 4" xfId="9431"/>
    <cellStyle name="Normal 5 3 11 2 4 2" xfId="19313"/>
    <cellStyle name="Normal 5 3 11 2 4 3" xfId="29233"/>
    <cellStyle name="Normal 5 3 11 2 4 4" xfId="50273"/>
    <cellStyle name="Normal 5 3 11 2 5" xfId="11909"/>
    <cellStyle name="Normal 5 3 11 2 5 2" xfId="42869"/>
    <cellStyle name="Normal 5 3 11 2 6" xfId="21829"/>
    <cellStyle name="Normal 5 3 11 2 7" xfId="34710"/>
    <cellStyle name="Normal 5 3 11 2 8" xfId="40175"/>
    <cellStyle name="Normal 5 3 11 3" xfId="2800"/>
    <cellStyle name="Normal 5 3 11 3 2" xfId="5268"/>
    <cellStyle name="Normal 5 3 11 3 2 2" xfId="15150"/>
    <cellStyle name="Normal 5 3 11 3 2 3" xfId="25070"/>
    <cellStyle name="Normal 5 3 11 3 2 4" xfId="46110"/>
    <cellStyle name="Normal 5 3 11 3 3" xfId="7734"/>
    <cellStyle name="Normal 5 3 11 3 3 2" xfId="17616"/>
    <cellStyle name="Normal 5 3 11 3 3 3" xfId="27536"/>
    <cellStyle name="Normal 5 3 11 3 3 4" xfId="48576"/>
    <cellStyle name="Normal 5 3 11 3 4" xfId="10204"/>
    <cellStyle name="Normal 5 3 11 3 4 2" xfId="20086"/>
    <cellStyle name="Normal 5 3 11 3 4 3" xfId="30006"/>
    <cellStyle name="Normal 5 3 11 3 4 4" xfId="51046"/>
    <cellStyle name="Normal 5 3 11 3 5" xfId="12682"/>
    <cellStyle name="Normal 5 3 11 3 5 2" xfId="43642"/>
    <cellStyle name="Normal 5 3 11 3 6" xfId="22602"/>
    <cellStyle name="Normal 5 3 11 3 7" xfId="35484"/>
    <cellStyle name="Normal 5 3 11 3 8" xfId="40948"/>
    <cellStyle name="Normal 5 3 11 4" xfId="3998"/>
    <cellStyle name="Normal 5 3 11 4 2" xfId="13880"/>
    <cellStyle name="Normal 5 3 11 4 2 2" xfId="44840"/>
    <cellStyle name="Normal 5 3 11 4 3" xfId="23800"/>
    <cellStyle name="Normal 5 3 11 4 4" xfId="33566"/>
    <cellStyle name="Normal 5 3 11 4 5" xfId="39032"/>
    <cellStyle name="Normal 5 3 11 5" xfId="5818"/>
    <cellStyle name="Normal 5 3 11 5 2" xfId="15700"/>
    <cellStyle name="Normal 5 3 11 5 3" xfId="25620"/>
    <cellStyle name="Normal 5 3 11 5 4" xfId="46660"/>
    <cellStyle name="Normal 5 3 11 6" xfId="8288"/>
    <cellStyle name="Normal 5 3 11 6 2" xfId="18170"/>
    <cellStyle name="Normal 5 3 11 6 3" xfId="28090"/>
    <cellStyle name="Normal 5 3 11 6 4" xfId="49130"/>
    <cellStyle name="Normal 5 3 11 7" xfId="10766"/>
    <cellStyle name="Normal 5 3 11 7 2" xfId="41726"/>
    <cellStyle name="Normal 5 3 11 8" xfId="20686"/>
    <cellStyle name="Normal 5 3 11 9" xfId="31182"/>
    <cellStyle name="Normal 5 3 12" xfId="521"/>
    <cellStyle name="Normal 5 3 12 10" xfId="37648"/>
    <cellStyle name="Normal 5 3 12 2" xfId="1775"/>
    <cellStyle name="Normal 5 3 12 2 2" xfId="4538"/>
    <cellStyle name="Normal 5 3 12 2 2 2" xfId="14420"/>
    <cellStyle name="Normal 5 3 12 2 2 3" xfId="24340"/>
    <cellStyle name="Normal 5 3 12 2 2 4" xfId="45380"/>
    <cellStyle name="Normal 5 3 12 2 3" xfId="7004"/>
    <cellStyle name="Normal 5 3 12 2 3 2" xfId="16886"/>
    <cellStyle name="Normal 5 3 12 2 3 3" xfId="26806"/>
    <cellStyle name="Normal 5 3 12 2 3 4" xfId="47846"/>
    <cellStyle name="Normal 5 3 12 2 4" xfId="9474"/>
    <cellStyle name="Normal 5 3 12 2 4 2" xfId="19356"/>
    <cellStyle name="Normal 5 3 12 2 4 3" xfId="29276"/>
    <cellStyle name="Normal 5 3 12 2 4 4" xfId="50316"/>
    <cellStyle name="Normal 5 3 12 2 5" xfId="11952"/>
    <cellStyle name="Normal 5 3 12 2 5 2" xfId="42912"/>
    <cellStyle name="Normal 5 3 12 2 6" xfId="21872"/>
    <cellStyle name="Normal 5 3 12 2 7" xfId="34753"/>
    <cellStyle name="Normal 5 3 12 2 8" xfId="40218"/>
    <cellStyle name="Normal 5 3 12 3" xfId="2843"/>
    <cellStyle name="Normal 5 3 12 3 2" xfId="5311"/>
    <cellStyle name="Normal 5 3 12 3 2 2" xfId="15193"/>
    <cellStyle name="Normal 5 3 12 3 2 3" xfId="25113"/>
    <cellStyle name="Normal 5 3 12 3 2 4" xfId="46153"/>
    <cellStyle name="Normal 5 3 12 3 3" xfId="7777"/>
    <cellStyle name="Normal 5 3 12 3 3 2" xfId="17659"/>
    <cellStyle name="Normal 5 3 12 3 3 3" xfId="27579"/>
    <cellStyle name="Normal 5 3 12 3 3 4" xfId="48619"/>
    <cellStyle name="Normal 5 3 12 3 4" xfId="10247"/>
    <cellStyle name="Normal 5 3 12 3 4 2" xfId="20129"/>
    <cellStyle name="Normal 5 3 12 3 4 3" xfId="30049"/>
    <cellStyle name="Normal 5 3 12 3 4 4" xfId="51089"/>
    <cellStyle name="Normal 5 3 12 3 5" xfId="12725"/>
    <cellStyle name="Normal 5 3 12 3 5 2" xfId="43685"/>
    <cellStyle name="Normal 5 3 12 3 6" xfId="22645"/>
    <cellStyle name="Normal 5 3 12 3 7" xfId="35527"/>
    <cellStyle name="Normal 5 3 12 3 8" xfId="40991"/>
    <cellStyle name="Normal 5 3 12 4" xfId="4065"/>
    <cellStyle name="Normal 5 3 12 4 2" xfId="13947"/>
    <cellStyle name="Normal 5 3 12 4 2 2" xfId="44907"/>
    <cellStyle name="Normal 5 3 12 4 3" xfId="23867"/>
    <cellStyle name="Normal 5 3 12 4 4" xfId="33610"/>
    <cellStyle name="Normal 5 3 12 4 5" xfId="39075"/>
    <cellStyle name="Normal 5 3 12 5" xfId="5861"/>
    <cellStyle name="Normal 5 3 12 5 2" xfId="15743"/>
    <cellStyle name="Normal 5 3 12 5 3" xfId="25663"/>
    <cellStyle name="Normal 5 3 12 5 4" xfId="46703"/>
    <cellStyle name="Normal 5 3 12 6" xfId="8331"/>
    <cellStyle name="Normal 5 3 12 6 2" xfId="18213"/>
    <cellStyle name="Normal 5 3 12 6 3" xfId="28133"/>
    <cellStyle name="Normal 5 3 12 6 4" xfId="49173"/>
    <cellStyle name="Normal 5 3 12 7" xfId="10809"/>
    <cellStyle name="Normal 5 3 12 7 2" xfId="41769"/>
    <cellStyle name="Normal 5 3 12 8" xfId="20729"/>
    <cellStyle name="Normal 5 3 12 9" xfId="32182"/>
    <cellStyle name="Normal 5 3 13" xfId="705"/>
    <cellStyle name="Normal 5 3 13 10" xfId="39148"/>
    <cellStyle name="Normal 5 3 13 2" xfId="1848"/>
    <cellStyle name="Normal 5 3 13 2 2" xfId="4611"/>
    <cellStyle name="Normal 5 3 13 2 2 2" xfId="14493"/>
    <cellStyle name="Normal 5 3 13 2 2 3" xfId="24413"/>
    <cellStyle name="Normal 5 3 13 2 2 4" xfId="45453"/>
    <cellStyle name="Normal 5 3 13 2 3" xfId="7077"/>
    <cellStyle name="Normal 5 3 13 2 3 2" xfId="16959"/>
    <cellStyle name="Normal 5 3 13 2 3 3" xfId="26879"/>
    <cellStyle name="Normal 5 3 13 2 3 4" xfId="47919"/>
    <cellStyle name="Normal 5 3 13 2 4" xfId="9547"/>
    <cellStyle name="Normal 5 3 13 2 4 2" xfId="19429"/>
    <cellStyle name="Normal 5 3 13 2 4 3" xfId="29349"/>
    <cellStyle name="Normal 5 3 13 2 4 4" xfId="50389"/>
    <cellStyle name="Normal 5 3 13 2 5" xfId="12025"/>
    <cellStyle name="Normal 5 3 13 2 5 2" xfId="42985"/>
    <cellStyle name="Normal 5 3 13 2 6" xfId="21945"/>
    <cellStyle name="Normal 5 3 13 2 7" xfId="34826"/>
    <cellStyle name="Normal 5 3 13 2 8" xfId="40291"/>
    <cellStyle name="Normal 5 3 13 3" xfId="2916"/>
    <cellStyle name="Normal 5 3 13 3 2" xfId="5384"/>
    <cellStyle name="Normal 5 3 13 3 2 2" xfId="15266"/>
    <cellStyle name="Normal 5 3 13 3 2 3" xfId="25186"/>
    <cellStyle name="Normal 5 3 13 3 2 4" xfId="46226"/>
    <cellStyle name="Normal 5 3 13 3 3" xfId="7850"/>
    <cellStyle name="Normal 5 3 13 3 3 2" xfId="17732"/>
    <cellStyle name="Normal 5 3 13 3 3 3" xfId="27652"/>
    <cellStyle name="Normal 5 3 13 3 3 4" xfId="48692"/>
    <cellStyle name="Normal 5 3 13 3 4" xfId="10320"/>
    <cellStyle name="Normal 5 3 13 3 4 2" xfId="20202"/>
    <cellStyle name="Normal 5 3 13 3 4 3" xfId="30122"/>
    <cellStyle name="Normal 5 3 13 3 4 4" xfId="51162"/>
    <cellStyle name="Normal 5 3 13 3 5" xfId="12798"/>
    <cellStyle name="Normal 5 3 13 3 5 2" xfId="43758"/>
    <cellStyle name="Normal 5 3 13 3 6" xfId="22718"/>
    <cellStyle name="Normal 5 3 13 3 7" xfId="35600"/>
    <cellStyle name="Normal 5 3 13 3 8" xfId="41064"/>
    <cellStyle name="Normal 5 3 13 4" xfId="4054"/>
    <cellStyle name="Normal 5 3 13 4 2" xfId="13936"/>
    <cellStyle name="Normal 5 3 13 4 3" xfId="23856"/>
    <cellStyle name="Normal 5 3 13 4 4" xfId="44896"/>
    <cellStyle name="Normal 5 3 13 5" xfId="5934"/>
    <cellStyle name="Normal 5 3 13 5 2" xfId="15816"/>
    <cellStyle name="Normal 5 3 13 5 3" xfId="25736"/>
    <cellStyle name="Normal 5 3 13 5 4" xfId="46776"/>
    <cellStyle name="Normal 5 3 13 6" xfId="8404"/>
    <cellStyle name="Normal 5 3 13 6 2" xfId="18286"/>
    <cellStyle name="Normal 5 3 13 6 3" xfId="28206"/>
    <cellStyle name="Normal 5 3 13 6 4" xfId="49246"/>
    <cellStyle name="Normal 5 3 13 7" xfId="10882"/>
    <cellStyle name="Normal 5 3 13 7 2" xfId="41842"/>
    <cellStyle name="Normal 5 3 13 8" xfId="20802"/>
    <cellStyle name="Normal 5 3 13 9" xfId="33683"/>
    <cellStyle name="Normal 5 3 14" xfId="1344"/>
    <cellStyle name="Normal 5 3 14 2" xfId="4107"/>
    <cellStyle name="Normal 5 3 14 2 2" xfId="13989"/>
    <cellStyle name="Normal 5 3 14 2 3" xfId="23909"/>
    <cellStyle name="Normal 5 3 14 2 4" xfId="44949"/>
    <cellStyle name="Normal 5 3 14 3" xfId="6573"/>
    <cellStyle name="Normal 5 3 14 3 2" xfId="16455"/>
    <cellStyle name="Normal 5 3 14 3 3" xfId="26375"/>
    <cellStyle name="Normal 5 3 14 3 4" xfId="47415"/>
    <cellStyle name="Normal 5 3 14 4" xfId="9043"/>
    <cellStyle name="Normal 5 3 14 4 2" xfId="18925"/>
    <cellStyle name="Normal 5 3 14 4 3" xfId="28845"/>
    <cellStyle name="Normal 5 3 14 4 4" xfId="49885"/>
    <cellStyle name="Normal 5 3 14 5" xfId="11521"/>
    <cellStyle name="Normal 5 3 14 5 2" xfId="42481"/>
    <cellStyle name="Normal 5 3 14 6" xfId="21441"/>
    <cellStyle name="Normal 5 3 14 7" xfId="34322"/>
    <cellStyle name="Normal 5 3 14 8" xfId="39787"/>
    <cellStyle name="Normal 5 3 15" xfId="2069"/>
    <cellStyle name="Normal 5 3 15 2" xfId="4830"/>
    <cellStyle name="Normal 5 3 15 2 2" xfId="14712"/>
    <cellStyle name="Normal 5 3 15 2 3" xfId="24632"/>
    <cellStyle name="Normal 5 3 15 2 4" xfId="45672"/>
    <cellStyle name="Normal 5 3 15 3" xfId="7296"/>
    <cellStyle name="Normal 5 3 15 3 2" xfId="17178"/>
    <cellStyle name="Normal 5 3 15 3 3" xfId="27098"/>
    <cellStyle name="Normal 5 3 15 3 4" xfId="48138"/>
    <cellStyle name="Normal 5 3 15 4" xfId="9766"/>
    <cellStyle name="Normal 5 3 15 4 2" xfId="19648"/>
    <cellStyle name="Normal 5 3 15 4 3" xfId="29568"/>
    <cellStyle name="Normal 5 3 15 4 4" xfId="50608"/>
    <cellStyle name="Normal 5 3 15 5" xfId="12244"/>
    <cellStyle name="Normal 5 3 15 5 2" xfId="43204"/>
    <cellStyle name="Normal 5 3 15 6" xfId="22164"/>
    <cellStyle name="Normal 5 3 15 7" xfId="35045"/>
    <cellStyle name="Normal 5 3 15 8" xfId="40510"/>
    <cellStyle name="Normal 5 3 16" xfId="2412"/>
    <cellStyle name="Normal 5 3 16 2" xfId="4880"/>
    <cellStyle name="Normal 5 3 16 2 2" xfId="14762"/>
    <cellStyle name="Normal 5 3 16 2 3" xfId="24682"/>
    <cellStyle name="Normal 5 3 16 2 4" xfId="45722"/>
    <cellStyle name="Normal 5 3 16 3" xfId="7346"/>
    <cellStyle name="Normal 5 3 16 3 2" xfId="17228"/>
    <cellStyle name="Normal 5 3 16 3 3" xfId="27148"/>
    <cellStyle name="Normal 5 3 16 3 4" xfId="48188"/>
    <cellStyle name="Normal 5 3 16 4" xfId="9816"/>
    <cellStyle name="Normal 5 3 16 4 2" xfId="19698"/>
    <cellStyle name="Normal 5 3 16 4 3" xfId="29618"/>
    <cellStyle name="Normal 5 3 16 4 4" xfId="50658"/>
    <cellStyle name="Normal 5 3 16 5" xfId="12294"/>
    <cellStyle name="Normal 5 3 16 5 2" xfId="43254"/>
    <cellStyle name="Normal 5 3 16 6" xfId="22214"/>
    <cellStyle name="Normal 5 3 16 7" xfId="35096"/>
    <cellStyle name="Normal 5 3 16 8" xfId="40560"/>
    <cellStyle name="Normal 5 3 17" xfId="2962"/>
    <cellStyle name="Normal 5 3 17 2" xfId="12844"/>
    <cellStyle name="Normal 5 3 17 2 2" xfId="43804"/>
    <cellStyle name="Normal 5 3 17 3" xfId="22764"/>
    <cellStyle name="Normal 5 3 17 4" xfId="33178"/>
    <cellStyle name="Normal 5 3 17 5" xfId="38644"/>
    <cellStyle name="Normal 5 3 18" xfId="5432"/>
    <cellStyle name="Normal 5 3 18 2" xfId="15314"/>
    <cellStyle name="Normal 5 3 18 2 2" xfId="46274"/>
    <cellStyle name="Normal 5 3 18 3" xfId="25234"/>
    <cellStyle name="Normal 5 3 18 4" xfId="41112"/>
    <cellStyle name="Normal 5 3 19" xfId="7900"/>
    <cellStyle name="Normal 5 3 19 2" xfId="17782"/>
    <cellStyle name="Normal 5 3 19 3" xfId="27702"/>
    <cellStyle name="Normal 5 3 19 4" xfId="48742"/>
    <cellStyle name="Normal 5 3 2" xfId="153"/>
    <cellStyle name="Normal 5 3 2 10" xfId="10464"/>
    <cellStyle name="Normal 5 3 2 10 2" xfId="41424"/>
    <cellStyle name="Normal 5 3 2 11" xfId="20384"/>
    <cellStyle name="Normal 5 3 2 12" xfId="30226"/>
    <cellStyle name="Normal 5 3 2 13" xfId="35692"/>
    <cellStyle name="Normal 5 3 2 14" xfId="51240"/>
    <cellStyle name="Normal 5 3 2 15" xfId="51912"/>
    <cellStyle name="Normal 5 3 2 2" xfId="1139"/>
    <cellStyle name="Normal 5 3 2 2 10" xfId="52010"/>
    <cellStyle name="Normal 5 3 2 2 2" xfId="3283"/>
    <cellStyle name="Normal 5 3 2 2 2 2" xfId="13165"/>
    <cellStyle name="Normal 5 3 2 2 2 2 2" xfId="44125"/>
    <cellStyle name="Normal 5 3 2 2 2 3" xfId="23085"/>
    <cellStyle name="Normal 5 3 2 2 2 4" xfId="31502"/>
    <cellStyle name="Normal 5 3 2 2 2 5" xfId="36968"/>
    <cellStyle name="Normal 5 3 2 2 2 6" xfId="51563"/>
    <cellStyle name="Normal 5 3 2 2 2 7" xfId="52234"/>
    <cellStyle name="Normal 5 3 2 2 3" xfId="6368"/>
    <cellStyle name="Normal 5 3 2 2 3 2" xfId="16250"/>
    <cellStyle name="Normal 5 3 2 2 3 2 2" xfId="47210"/>
    <cellStyle name="Normal 5 3 2 2 3 3" xfId="26170"/>
    <cellStyle name="Normal 5 3 2 2 3 4" xfId="32502"/>
    <cellStyle name="Normal 5 3 2 2 3 5" xfId="37968"/>
    <cellStyle name="Normal 5 3 2 2 3 6" xfId="51788"/>
    <cellStyle name="Normal 5 3 2 2 3 7" xfId="52458"/>
    <cellStyle name="Normal 5 3 2 2 4" xfId="8838"/>
    <cellStyle name="Normal 5 3 2 2 4 2" xfId="18720"/>
    <cellStyle name="Normal 5 3 2 2 4 2 2" xfId="49680"/>
    <cellStyle name="Normal 5 3 2 2 4 3" xfId="28640"/>
    <cellStyle name="Normal 5 3 2 2 4 4" xfId="34117"/>
    <cellStyle name="Normal 5 3 2 2 4 5" xfId="39582"/>
    <cellStyle name="Normal 5 3 2 2 5" xfId="11316"/>
    <cellStyle name="Normal 5 3 2 2 5 2" xfId="41230"/>
    <cellStyle name="Normal 5 3 2 2 6" xfId="21236"/>
    <cellStyle name="Normal 5 3 2 2 6 2" xfId="42276"/>
    <cellStyle name="Normal 5 3 2 2 7" xfId="30500"/>
    <cellStyle name="Normal 5 3 2 2 8" xfId="35966"/>
    <cellStyle name="Normal 5 3 2 2 9" xfId="51338"/>
    <cellStyle name="Normal 5 3 2 3" xfId="1140"/>
    <cellStyle name="Normal 5 3 2 3 10" xfId="52046"/>
    <cellStyle name="Normal 5 3 2 3 2" xfId="3520"/>
    <cellStyle name="Normal 5 3 2 3 2 2" xfId="13402"/>
    <cellStyle name="Normal 5 3 2 3 2 2 2" xfId="44362"/>
    <cellStyle name="Normal 5 3 2 3 2 3" xfId="23322"/>
    <cellStyle name="Normal 5 3 2 3 2 4" xfId="31739"/>
    <cellStyle name="Normal 5 3 2 3 2 5" xfId="37205"/>
    <cellStyle name="Normal 5 3 2 3 2 6" xfId="51599"/>
    <cellStyle name="Normal 5 3 2 3 2 7" xfId="52270"/>
    <cellStyle name="Normal 5 3 2 3 3" xfId="6369"/>
    <cellStyle name="Normal 5 3 2 3 3 2" xfId="16251"/>
    <cellStyle name="Normal 5 3 2 3 3 2 2" xfId="47211"/>
    <cellStyle name="Normal 5 3 2 3 3 3" xfId="26171"/>
    <cellStyle name="Normal 5 3 2 3 3 4" xfId="32739"/>
    <cellStyle name="Normal 5 3 2 3 3 5" xfId="38205"/>
    <cellStyle name="Normal 5 3 2 3 3 6" xfId="51824"/>
    <cellStyle name="Normal 5 3 2 3 3 7" xfId="52494"/>
    <cellStyle name="Normal 5 3 2 3 4" xfId="8839"/>
    <cellStyle name="Normal 5 3 2 3 4 2" xfId="18721"/>
    <cellStyle name="Normal 5 3 2 3 4 2 2" xfId="49681"/>
    <cellStyle name="Normal 5 3 2 3 4 3" xfId="28641"/>
    <cellStyle name="Normal 5 3 2 3 4 4" xfId="34118"/>
    <cellStyle name="Normal 5 3 2 3 4 5" xfId="39583"/>
    <cellStyle name="Normal 5 3 2 3 5" xfId="11317"/>
    <cellStyle name="Normal 5 3 2 3 5 2" xfId="41266"/>
    <cellStyle name="Normal 5 3 2 3 6" xfId="21237"/>
    <cellStyle name="Normal 5 3 2 3 6 2" xfId="42277"/>
    <cellStyle name="Normal 5 3 2 3 7" xfId="30737"/>
    <cellStyle name="Normal 5 3 2 3 8" xfId="36203"/>
    <cellStyle name="Normal 5 3 2 3 9" xfId="51374"/>
    <cellStyle name="Normal 5 3 2 4" xfId="1141"/>
    <cellStyle name="Normal 5 3 2 4 10" xfId="51974"/>
    <cellStyle name="Normal 5 3 2 4 2" xfId="3762"/>
    <cellStyle name="Normal 5 3 2 4 2 2" xfId="13644"/>
    <cellStyle name="Normal 5 3 2 4 2 2 2" xfId="44604"/>
    <cellStyle name="Normal 5 3 2 4 2 3" xfId="23564"/>
    <cellStyle name="Normal 5 3 2 4 2 4" xfId="31981"/>
    <cellStyle name="Normal 5 3 2 4 2 5" xfId="37447"/>
    <cellStyle name="Normal 5 3 2 4 2 6" xfId="51527"/>
    <cellStyle name="Normal 5 3 2 4 2 7" xfId="52198"/>
    <cellStyle name="Normal 5 3 2 4 3" xfId="6370"/>
    <cellStyle name="Normal 5 3 2 4 3 2" xfId="16252"/>
    <cellStyle name="Normal 5 3 2 4 3 2 2" xfId="47212"/>
    <cellStyle name="Normal 5 3 2 4 3 3" xfId="26172"/>
    <cellStyle name="Normal 5 3 2 4 3 4" xfId="32981"/>
    <cellStyle name="Normal 5 3 2 4 3 5" xfId="38447"/>
    <cellStyle name="Normal 5 3 2 4 3 6" xfId="51752"/>
    <cellStyle name="Normal 5 3 2 4 3 7" xfId="52422"/>
    <cellStyle name="Normal 5 3 2 4 4" xfId="8840"/>
    <cellStyle name="Normal 5 3 2 4 4 2" xfId="18722"/>
    <cellStyle name="Normal 5 3 2 4 4 2 2" xfId="49682"/>
    <cellStyle name="Normal 5 3 2 4 4 3" xfId="28642"/>
    <cellStyle name="Normal 5 3 2 4 4 4" xfId="34119"/>
    <cellStyle name="Normal 5 3 2 4 4 5" xfId="39584"/>
    <cellStyle name="Normal 5 3 2 4 5" xfId="11318"/>
    <cellStyle name="Normal 5 3 2 4 5 2" xfId="41194"/>
    <cellStyle name="Normal 5 3 2 4 6" xfId="21238"/>
    <cellStyle name="Normal 5 3 2 4 6 2" xfId="42278"/>
    <cellStyle name="Normal 5 3 2 4 7" xfId="30979"/>
    <cellStyle name="Normal 5 3 2 4 8" xfId="36445"/>
    <cellStyle name="Normal 5 3 2 4 9" xfId="51302"/>
    <cellStyle name="Normal 5 3 2 5" xfId="1430"/>
    <cellStyle name="Normal 5 3 2 5 10" xfId="52136"/>
    <cellStyle name="Normal 5 3 2 5 2" xfId="4193"/>
    <cellStyle name="Normal 5 3 2 5 2 2" xfId="14075"/>
    <cellStyle name="Normal 5 3 2 5 2 2 2" xfId="45035"/>
    <cellStyle name="Normal 5 3 2 5 2 3" xfId="23995"/>
    <cellStyle name="Normal 5 3 2 5 2 4" xfId="34408"/>
    <cellStyle name="Normal 5 3 2 5 2 5" xfId="39873"/>
    <cellStyle name="Normal 5 3 2 5 3" xfId="6659"/>
    <cellStyle name="Normal 5 3 2 5 3 2" xfId="16541"/>
    <cellStyle name="Normal 5 3 2 5 3 3" xfId="26461"/>
    <cellStyle name="Normal 5 3 2 5 3 4" xfId="47501"/>
    <cellStyle name="Normal 5 3 2 5 4" xfId="9129"/>
    <cellStyle name="Normal 5 3 2 5 4 2" xfId="19011"/>
    <cellStyle name="Normal 5 3 2 5 4 3" xfId="28931"/>
    <cellStyle name="Normal 5 3 2 5 4 4" xfId="49971"/>
    <cellStyle name="Normal 5 3 2 5 5" xfId="11607"/>
    <cellStyle name="Normal 5 3 2 5 5 2" xfId="42567"/>
    <cellStyle name="Normal 5 3 2 5 6" xfId="21527"/>
    <cellStyle name="Normal 5 3 2 5 7" xfId="31228"/>
    <cellStyle name="Normal 5 3 2 5 8" xfId="36694"/>
    <cellStyle name="Normal 5 3 2 5 9" xfId="51465"/>
    <cellStyle name="Normal 5 3 2 6" xfId="2498"/>
    <cellStyle name="Normal 5 3 2 6 10" xfId="52360"/>
    <cellStyle name="Normal 5 3 2 6 2" xfId="4966"/>
    <cellStyle name="Normal 5 3 2 6 2 2" xfId="14848"/>
    <cellStyle name="Normal 5 3 2 6 2 2 2" xfId="45808"/>
    <cellStyle name="Normal 5 3 2 6 2 3" xfId="24768"/>
    <cellStyle name="Normal 5 3 2 6 2 4" xfId="35182"/>
    <cellStyle name="Normal 5 3 2 6 2 5" xfId="40646"/>
    <cellStyle name="Normal 5 3 2 6 3" xfId="7432"/>
    <cellStyle name="Normal 5 3 2 6 3 2" xfId="17314"/>
    <cellStyle name="Normal 5 3 2 6 3 3" xfId="27234"/>
    <cellStyle name="Normal 5 3 2 6 3 4" xfId="48274"/>
    <cellStyle name="Normal 5 3 2 6 4" xfId="9902"/>
    <cellStyle name="Normal 5 3 2 6 4 2" xfId="19784"/>
    <cellStyle name="Normal 5 3 2 6 4 3" xfId="29704"/>
    <cellStyle name="Normal 5 3 2 6 4 4" xfId="50744"/>
    <cellStyle name="Normal 5 3 2 6 5" xfId="12380"/>
    <cellStyle name="Normal 5 3 2 6 5 2" xfId="43340"/>
    <cellStyle name="Normal 5 3 2 6 6" xfId="22300"/>
    <cellStyle name="Normal 5 3 2 6 7" xfId="32228"/>
    <cellStyle name="Normal 5 3 2 6 8" xfId="37694"/>
    <cellStyle name="Normal 5 3 2 6 9" xfId="51690"/>
    <cellStyle name="Normal 5 3 2 7" xfId="3009"/>
    <cellStyle name="Normal 5 3 2 7 2" xfId="12891"/>
    <cellStyle name="Normal 5 3 2 7 2 2" xfId="43851"/>
    <cellStyle name="Normal 5 3 2 7 3" xfId="22811"/>
    <cellStyle name="Normal 5 3 2 7 4" xfId="33264"/>
    <cellStyle name="Normal 5 3 2 7 5" xfId="38730"/>
    <cellStyle name="Normal 5 3 2 8" xfId="5516"/>
    <cellStyle name="Normal 5 3 2 8 2" xfId="15398"/>
    <cellStyle name="Normal 5 3 2 8 2 2" xfId="46358"/>
    <cellStyle name="Normal 5 3 2 8 3" xfId="25318"/>
    <cellStyle name="Normal 5 3 2 8 4" xfId="41130"/>
    <cellStyle name="Normal 5 3 2 9" xfId="7986"/>
    <cellStyle name="Normal 5 3 2 9 2" xfId="17868"/>
    <cellStyle name="Normal 5 3 2 9 3" xfId="27788"/>
    <cellStyle name="Normal 5 3 2 9 4" xfId="48828"/>
    <cellStyle name="Normal 5 3 20" xfId="10378"/>
    <cellStyle name="Normal 5 3 20 2" xfId="41338"/>
    <cellStyle name="Normal 5 3 21" xfId="20298"/>
    <cellStyle name="Normal 5 3 22" xfId="30180"/>
    <cellStyle name="Normal 5 3 23" xfId="35646"/>
    <cellStyle name="Normal 5 3 24" xfId="51222"/>
    <cellStyle name="Normal 5 3 25" xfId="51894"/>
    <cellStyle name="Normal 5 3 3" xfId="201"/>
    <cellStyle name="Normal 5 3 3 10" xfId="10504"/>
    <cellStyle name="Normal 5 3 3 10 2" xfId="41464"/>
    <cellStyle name="Normal 5 3 3 11" xfId="20424"/>
    <cellStyle name="Normal 5 3 3 12" xfId="30266"/>
    <cellStyle name="Normal 5 3 3 13" xfId="35732"/>
    <cellStyle name="Normal 5 3 3 14" xfId="51258"/>
    <cellStyle name="Normal 5 3 3 15" xfId="51930"/>
    <cellStyle name="Normal 5 3 3 2" xfId="1142"/>
    <cellStyle name="Normal 5 3 3 2 10" xfId="52064"/>
    <cellStyle name="Normal 5 3 3 2 2" xfId="3323"/>
    <cellStyle name="Normal 5 3 3 2 2 2" xfId="13205"/>
    <cellStyle name="Normal 5 3 3 2 2 2 2" xfId="44165"/>
    <cellStyle name="Normal 5 3 3 2 2 3" xfId="23125"/>
    <cellStyle name="Normal 5 3 3 2 2 4" xfId="31542"/>
    <cellStyle name="Normal 5 3 3 2 2 5" xfId="37008"/>
    <cellStyle name="Normal 5 3 3 2 2 6" xfId="51617"/>
    <cellStyle name="Normal 5 3 3 2 2 7" xfId="52288"/>
    <cellStyle name="Normal 5 3 3 2 3" xfId="6371"/>
    <cellStyle name="Normal 5 3 3 2 3 2" xfId="16253"/>
    <cellStyle name="Normal 5 3 3 2 3 2 2" xfId="47213"/>
    <cellStyle name="Normal 5 3 3 2 3 3" xfId="26173"/>
    <cellStyle name="Normal 5 3 3 2 3 4" xfId="32542"/>
    <cellStyle name="Normal 5 3 3 2 3 5" xfId="38008"/>
    <cellStyle name="Normal 5 3 3 2 3 6" xfId="51842"/>
    <cellStyle name="Normal 5 3 3 2 3 7" xfId="52512"/>
    <cellStyle name="Normal 5 3 3 2 4" xfId="8841"/>
    <cellStyle name="Normal 5 3 3 2 4 2" xfId="18723"/>
    <cellStyle name="Normal 5 3 3 2 4 2 2" xfId="49683"/>
    <cellStyle name="Normal 5 3 3 2 4 3" xfId="28643"/>
    <cellStyle name="Normal 5 3 3 2 4 4" xfId="34120"/>
    <cellStyle name="Normal 5 3 3 2 4 5" xfId="39585"/>
    <cellStyle name="Normal 5 3 3 2 5" xfId="11319"/>
    <cellStyle name="Normal 5 3 3 2 5 2" xfId="41284"/>
    <cellStyle name="Normal 5 3 3 2 6" xfId="21239"/>
    <cellStyle name="Normal 5 3 3 2 6 2" xfId="42279"/>
    <cellStyle name="Normal 5 3 3 2 7" xfId="30540"/>
    <cellStyle name="Normal 5 3 3 2 8" xfId="36006"/>
    <cellStyle name="Normal 5 3 3 2 9" xfId="51392"/>
    <cellStyle name="Normal 5 3 3 3" xfId="1143"/>
    <cellStyle name="Normal 5 3 3 3 10" xfId="51992"/>
    <cellStyle name="Normal 5 3 3 3 2" xfId="3560"/>
    <cellStyle name="Normal 5 3 3 3 2 2" xfId="13442"/>
    <cellStyle name="Normal 5 3 3 3 2 2 2" xfId="44402"/>
    <cellStyle name="Normal 5 3 3 3 2 3" xfId="23362"/>
    <cellStyle name="Normal 5 3 3 3 2 4" xfId="31779"/>
    <cellStyle name="Normal 5 3 3 3 2 5" xfId="37245"/>
    <cellStyle name="Normal 5 3 3 3 2 6" xfId="51545"/>
    <cellStyle name="Normal 5 3 3 3 2 7" xfId="52216"/>
    <cellStyle name="Normal 5 3 3 3 3" xfId="6372"/>
    <cellStyle name="Normal 5 3 3 3 3 2" xfId="16254"/>
    <cellStyle name="Normal 5 3 3 3 3 2 2" xfId="47214"/>
    <cellStyle name="Normal 5 3 3 3 3 3" xfId="26174"/>
    <cellStyle name="Normal 5 3 3 3 3 4" xfId="32779"/>
    <cellStyle name="Normal 5 3 3 3 3 5" xfId="38245"/>
    <cellStyle name="Normal 5 3 3 3 3 6" xfId="51770"/>
    <cellStyle name="Normal 5 3 3 3 3 7" xfId="52440"/>
    <cellStyle name="Normal 5 3 3 3 4" xfId="8842"/>
    <cellStyle name="Normal 5 3 3 3 4 2" xfId="18724"/>
    <cellStyle name="Normal 5 3 3 3 4 2 2" xfId="49684"/>
    <cellStyle name="Normal 5 3 3 3 4 3" xfId="28644"/>
    <cellStyle name="Normal 5 3 3 3 4 4" xfId="34121"/>
    <cellStyle name="Normal 5 3 3 3 4 5" xfId="39586"/>
    <cellStyle name="Normal 5 3 3 3 5" xfId="11320"/>
    <cellStyle name="Normal 5 3 3 3 5 2" xfId="41212"/>
    <cellStyle name="Normal 5 3 3 3 6" xfId="21240"/>
    <cellStyle name="Normal 5 3 3 3 6 2" xfId="42280"/>
    <cellStyle name="Normal 5 3 3 3 7" xfId="30777"/>
    <cellStyle name="Normal 5 3 3 3 8" xfId="36243"/>
    <cellStyle name="Normal 5 3 3 3 9" xfId="51320"/>
    <cellStyle name="Normal 5 3 3 4" xfId="1144"/>
    <cellStyle name="Normal 5 3 3 4 10" xfId="52154"/>
    <cellStyle name="Normal 5 3 3 4 2" xfId="3802"/>
    <cellStyle name="Normal 5 3 3 4 2 2" xfId="13684"/>
    <cellStyle name="Normal 5 3 3 4 2 2 2" xfId="44644"/>
    <cellStyle name="Normal 5 3 3 4 2 3" xfId="23604"/>
    <cellStyle name="Normal 5 3 3 4 2 4" xfId="32021"/>
    <cellStyle name="Normal 5 3 3 4 2 5" xfId="37487"/>
    <cellStyle name="Normal 5 3 3 4 3" xfId="6373"/>
    <cellStyle name="Normal 5 3 3 4 3 2" xfId="16255"/>
    <cellStyle name="Normal 5 3 3 4 3 2 2" xfId="47215"/>
    <cellStyle name="Normal 5 3 3 4 3 3" xfId="26175"/>
    <cellStyle name="Normal 5 3 3 4 3 4" xfId="33021"/>
    <cellStyle name="Normal 5 3 3 4 3 5" xfId="38487"/>
    <cellStyle name="Normal 5 3 3 4 4" xfId="8843"/>
    <cellStyle name="Normal 5 3 3 4 4 2" xfId="18725"/>
    <cellStyle name="Normal 5 3 3 4 4 2 2" xfId="49685"/>
    <cellStyle name="Normal 5 3 3 4 4 3" xfId="28645"/>
    <cellStyle name="Normal 5 3 3 4 4 4" xfId="34122"/>
    <cellStyle name="Normal 5 3 3 4 4 5" xfId="39587"/>
    <cellStyle name="Normal 5 3 3 4 5" xfId="11321"/>
    <cellStyle name="Normal 5 3 3 4 5 2" xfId="42281"/>
    <cellStyle name="Normal 5 3 3 4 6" xfId="21241"/>
    <cellStyle name="Normal 5 3 3 4 7" xfId="31019"/>
    <cellStyle name="Normal 5 3 3 4 8" xfId="36485"/>
    <cellStyle name="Normal 5 3 3 4 9" xfId="51483"/>
    <cellStyle name="Normal 5 3 3 5" xfId="1470"/>
    <cellStyle name="Normal 5 3 3 5 10" xfId="52378"/>
    <cellStyle name="Normal 5 3 3 5 2" xfId="4233"/>
    <cellStyle name="Normal 5 3 3 5 2 2" xfId="14115"/>
    <cellStyle name="Normal 5 3 3 5 2 2 2" xfId="45075"/>
    <cellStyle name="Normal 5 3 3 5 2 3" xfId="24035"/>
    <cellStyle name="Normal 5 3 3 5 2 4" xfId="34448"/>
    <cellStyle name="Normal 5 3 3 5 2 5" xfId="39913"/>
    <cellStyle name="Normal 5 3 3 5 3" xfId="6699"/>
    <cellStyle name="Normal 5 3 3 5 3 2" xfId="16581"/>
    <cellStyle name="Normal 5 3 3 5 3 3" xfId="26501"/>
    <cellStyle name="Normal 5 3 3 5 3 4" xfId="47541"/>
    <cellStyle name="Normal 5 3 3 5 4" xfId="9169"/>
    <cellStyle name="Normal 5 3 3 5 4 2" xfId="19051"/>
    <cellStyle name="Normal 5 3 3 5 4 3" xfId="28971"/>
    <cellStyle name="Normal 5 3 3 5 4 4" xfId="50011"/>
    <cellStyle name="Normal 5 3 3 5 5" xfId="11647"/>
    <cellStyle name="Normal 5 3 3 5 5 2" xfId="42607"/>
    <cellStyle name="Normal 5 3 3 5 6" xfId="21567"/>
    <cellStyle name="Normal 5 3 3 5 7" xfId="31268"/>
    <cellStyle name="Normal 5 3 3 5 8" xfId="36734"/>
    <cellStyle name="Normal 5 3 3 5 9" xfId="51708"/>
    <cellStyle name="Normal 5 3 3 6" xfId="2538"/>
    <cellStyle name="Normal 5 3 3 6 2" xfId="5006"/>
    <cellStyle name="Normal 5 3 3 6 2 2" xfId="14888"/>
    <cellStyle name="Normal 5 3 3 6 2 2 2" xfId="45848"/>
    <cellStyle name="Normal 5 3 3 6 2 3" xfId="24808"/>
    <cellStyle name="Normal 5 3 3 6 2 4" xfId="35222"/>
    <cellStyle name="Normal 5 3 3 6 2 5" xfId="40686"/>
    <cellStyle name="Normal 5 3 3 6 3" xfId="7472"/>
    <cellStyle name="Normal 5 3 3 6 3 2" xfId="17354"/>
    <cellStyle name="Normal 5 3 3 6 3 3" xfId="27274"/>
    <cellStyle name="Normal 5 3 3 6 3 4" xfId="48314"/>
    <cellStyle name="Normal 5 3 3 6 4" xfId="9942"/>
    <cellStyle name="Normal 5 3 3 6 4 2" xfId="19824"/>
    <cellStyle name="Normal 5 3 3 6 4 3" xfId="29744"/>
    <cellStyle name="Normal 5 3 3 6 4 4" xfId="50784"/>
    <cellStyle name="Normal 5 3 3 6 5" xfId="12420"/>
    <cellStyle name="Normal 5 3 3 6 5 2" xfId="43380"/>
    <cellStyle name="Normal 5 3 3 6 6" xfId="22340"/>
    <cellStyle name="Normal 5 3 3 6 7" xfId="32268"/>
    <cellStyle name="Normal 5 3 3 6 8" xfId="37734"/>
    <cellStyle name="Normal 5 3 3 7" xfId="3049"/>
    <cellStyle name="Normal 5 3 3 7 2" xfId="12931"/>
    <cellStyle name="Normal 5 3 3 7 2 2" xfId="43891"/>
    <cellStyle name="Normal 5 3 3 7 3" xfId="22851"/>
    <cellStyle name="Normal 5 3 3 7 4" xfId="33304"/>
    <cellStyle name="Normal 5 3 3 7 5" xfId="38770"/>
    <cellStyle name="Normal 5 3 3 8" xfId="5556"/>
    <cellStyle name="Normal 5 3 3 8 2" xfId="15438"/>
    <cellStyle name="Normal 5 3 3 8 2 2" xfId="46398"/>
    <cellStyle name="Normal 5 3 3 8 3" xfId="25358"/>
    <cellStyle name="Normal 5 3 3 8 4" xfId="41148"/>
    <cellStyle name="Normal 5 3 3 9" xfId="8026"/>
    <cellStyle name="Normal 5 3 3 9 2" xfId="17908"/>
    <cellStyle name="Normal 5 3 3 9 3" xfId="27828"/>
    <cellStyle name="Normal 5 3 3 9 4" xfId="48868"/>
    <cellStyle name="Normal 5 3 4" xfId="238"/>
    <cellStyle name="Normal 5 3 4 10" xfId="10541"/>
    <cellStyle name="Normal 5 3 4 10 2" xfId="41501"/>
    <cellStyle name="Normal 5 3 4 11" xfId="20461"/>
    <cellStyle name="Normal 5 3 4 12" xfId="30303"/>
    <cellStyle name="Normal 5 3 4 13" xfId="35769"/>
    <cellStyle name="Normal 5 3 4 14" xfId="51356"/>
    <cellStyle name="Normal 5 3 4 15" xfId="52028"/>
    <cellStyle name="Normal 5 3 4 2" xfId="1145"/>
    <cellStyle name="Normal 5 3 4 2 10" xfId="52252"/>
    <cellStyle name="Normal 5 3 4 2 2" xfId="3360"/>
    <cellStyle name="Normal 5 3 4 2 2 2" xfId="13242"/>
    <cellStyle name="Normal 5 3 4 2 2 2 2" xfId="44202"/>
    <cellStyle name="Normal 5 3 4 2 2 3" xfId="23162"/>
    <cellStyle name="Normal 5 3 4 2 2 4" xfId="31579"/>
    <cellStyle name="Normal 5 3 4 2 2 5" xfId="37045"/>
    <cellStyle name="Normal 5 3 4 2 3" xfId="6374"/>
    <cellStyle name="Normal 5 3 4 2 3 2" xfId="16256"/>
    <cellStyle name="Normal 5 3 4 2 3 2 2" xfId="47216"/>
    <cellStyle name="Normal 5 3 4 2 3 3" xfId="26176"/>
    <cellStyle name="Normal 5 3 4 2 3 4" xfId="32579"/>
    <cellStyle name="Normal 5 3 4 2 3 5" xfId="38045"/>
    <cellStyle name="Normal 5 3 4 2 4" xfId="8844"/>
    <cellStyle name="Normal 5 3 4 2 4 2" xfId="18726"/>
    <cellStyle name="Normal 5 3 4 2 4 2 2" xfId="49686"/>
    <cellStyle name="Normal 5 3 4 2 4 3" xfId="28646"/>
    <cellStyle name="Normal 5 3 4 2 4 4" xfId="34123"/>
    <cellStyle name="Normal 5 3 4 2 4 5" xfId="39588"/>
    <cellStyle name="Normal 5 3 4 2 5" xfId="11322"/>
    <cellStyle name="Normal 5 3 4 2 5 2" xfId="42282"/>
    <cellStyle name="Normal 5 3 4 2 6" xfId="21242"/>
    <cellStyle name="Normal 5 3 4 2 7" xfId="30577"/>
    <cellStyle name="Normal 5 3 4 2 8" xfId="36043"/>
    <cellStyle name="Normal 5 3 4 2 9" xfId="51581"/>
    <cellStyle name="Normal 5 3 4 3" xfId="1146"/>
    <cellStyle name="Normal 5 3 4 3 10" xfId="52476"/>
    <cellStyle name="Normal 5 3 4 3 2" xfId="3597"/>
    <cellStyle name="Normal 5 3 4 3 2 2" xfId="13479"/>
    <cellStyle name="Normal 5 3 4 3 2 2 2" xfId="44439"/>
    <cellStyle name="Normal 5 3 4 3 2 3" xfId="23399"/>
    <cellStyle name="Normal 5 3 4 3 2 4" xfId="31816"/>
    <cellStyle name="Normal 5 3 4 3 2 5" xfId="37282"/>
    <cellStyle name="Normal 5 3 4 3 3" xfId="6375"/>
    <cellStyle name="Normal 5 3 4 3 3 2" xfId="16257"/>
    <cellStyle name="Normal 5 3 4 3 3 2 2" xfId="47217"/>
    <cellStyle name="Normal 5 3 4 3 3 3" xfId="26177"/>
    <cellStyle name="Normal 5 3 4 3 3 4" xfId="32816"/>
    <cellStyle name="Normal 5 3 4 3 3 5" xfId="38282"/>
    <cellStyle name="Normal 5 3 4 3 4" xfId="8845"/>
    <cellStyle name="Normal 5 3 4 3 4 2" xfId="18727"/>
    <cellStyle name="Normal 5 3 4 3 4 2 2" xfId="49687"/>
    <cellStyle name="Normal 5 3 4 3 4 3" xfId="28647"/>
    <cellStyle name="Normal 5 3 4 3 4 4" xfId="34124"/>
    <cellStyle name="Normal 5 3 4 3 4 5" xfId="39589"/>
    <cellStyle name="Normal 5 3 4 3 5" xfId="11323"/>
    <cellStyle name="Normal 5 3 4 3 5 2" xfId="42283"/>
    <cellStyle name="Normal 5 3 4 3 6" xfId="21243"/>
    <cellStyle name="Normal 5 3 4 3 7" xfId="30814"/>
    <cellStyle name="Normal 5 3 4 3 8" xfId="36280"/>
    <cellStyle name="Normal 5 3 4 3 9" xfId="51806"/>
    <cellStyle name="Normal 5 3 4 4" xfId="1147"/>
    <cellStyle name="Normal 5 3 4 4 2" xfId="3839"/>
    <cellStyle name="Normal 5 3 4 4 2 2" xfId="13721"/>
    <cellStyle name="Normal 5 3 4 4 2 2 2" xfId="44681"/>
    <cellStyle name="Normal 5 3 4 4 2 3" xfId="23641"/>
    <cellStyle name="Normal 5 3 4 4 2 4" xfId="32058"/>
    <cellStyle name="Normal 5 3 4 4 2 5" xfId="37524"/>
    <cellStyle name="Normal 5 3 4 4 3" xfId="6376"/>
    <cellStyle name="Normal 5 3 4 4 3 2" xfId="16258"/>
    <cellStyle name="Normal 5 3 4 4 3 2 2" xfId="47218"/>
    <cellStyle name="Normal 5 3 4 4 3 3" xfId="26178"/>
    <cellStyle name="Normal 5 3 4 4 3 4" xfId="33058"/>
    <cellStyle name="Normal 5 3 4 4 3 5" xfId="38524"/>
    <cellStyle name="Normal 5 3 4 4 4" xfId="8846"/>
    <cellStyle name="Normal 5 3 4 4 4 2" xfId="18728"/>
    <cellStyle name="Normal 5 3 4 4 4 2 2" xfId="49688"/>
    <cellStyle name="Normal 5 3 4 4 4 3" xfId="28648"/>
    <cellStyle name="Normal 5 3 4 4 4 4" xfId="34125"/>
    <cellStyle name="Normal 5 3 4 4 4 5" xfId="39590"/>
    <cellStyle name="Normal 5 3 4 4 5" xfId="11324"/>
    <cellStyle name="Normal 5 3 4 4 5 2" xfId="42284"/>
    <cellStyle name="Normal 5 3 4 4 6" xfId="21244"/>
    <cellStyle name="Normal 5 3 4 4 7" xfId="31056"/>
    <cellStyle name="Normal 5 3 4 4 8" xfId="36522"/>
    <cellStyle name="Normal 5 3 4 5" xfId="1507"/>
    <cellStyle name="Normal 5 3 4 5 2" xfId="4270"/>
    <cellStyle name="Normal 5 3 4 5 2 2" xfId="14152"/>
    <cellStyle name="Normal 5 3 4 5 2 2 2" xfId="45112"/>
    <cellStyle name="Normal 5 3 4 5 2 3" xfId="24072"/>
    <cellStyle name="Normal 5 3 4 5 2 4" xfId="34485"/>
    <cellStyle name="Normal 5 3 4 5 2 5" xfId="39950"/>
    <cellStyle name="Normal 5 3 4 5 3" xfId="6736"/>
    <cellStyle name="Normal 5 3 4 5 3 2" xfId="16618"/>
    <cellStyle name="Normal 5 3 4 5 3 3" xfId="26538"/>
    <cellStyle name="Normal 5 3 4 5 3 4" xfId="47578"/>
    <cellStyle name="Normal 5 3 4 5 4" xfId="9206"/>
    <cellStyle name="Normal 5 3 4 5 4 2" xfId="19088"/>
    <cellStyle name="Normal 5 3 4 5 4 3" xfId="29008"/>
    <cellStyle name="Normal 5 3 4 5 4 4" xfId="50048"/>
    <cellStyle name="Normal 5 3 4 5 5" xfId="11684"/>
    <cellStyle name="Normal 5 3 4 5 5 2" xfId="42644"/>
    <cellStyle name="Normal 5 3 4 5 6" xfId="21604"/>
    <cellStyle name="Normal 5 3 4 5 7" xfId="31305"/>
    <cellStyle name="Normal 5 3 4 5 8" xfId="36771"/>
    <cellStyle name="Normal 5 3 4 6" xfId="2575"/>
    <cellStyle name="Normal 5 3 4 6 2" xfId="5043"/>
    <cellStyle name="Normal 5 3 4 6 2 2" xfId="14925"/>
    <cellStyle name="Normal 5 3 4 6 2 2 2" xfId="45885"/>
    <cellStyle name="Normal 5 3 4 6 2 3" xfId="24845"/>
    <cellStyle name="Normal 5 3 4 6 2 4" xfId="35259"/>
    <cellStyle name="Normal 5 3 4 6 2 5" xfId="40723"/>
    <cellStyle name="Normal 5 3 4 6 3" xfId="7509"/>
    <cellStyle name="Normal 5 3 4 6 3 2" xfId="17391"/>
    <cellStyle name="Normal 5 3 4 6 3 3" xfId="27311"/>
    <cellStyle name="Normal 5 3 4 6 3 4" xfId="48351"/>
    <cellStyle name="Normal 5 3 4 6 4" xfId="9979"/>
    <cellStyle name="Normal 5 3 4 6 4 2" xfId="19861"/>
    <cellStyle name="Normal 5 3 4 6 4 3" xfId="29781"/>
    <cellStyle name="Normal 5 3 4 6 4 4" xfId="50821"/>
    <cellStyle name="Normal 5 3 4 6 5" xfId="12457"/>
    <cellStyle name="Normal 5 3 4 6 5 2" xfId="43417"/>
    <cellStyle name="Normal 5 3 4 6 6" xfId="22377"/>
    <cellStyle name="Normal 5 3 4 6 7" xfId="32305"/>
    <cellStyle name="Normal 5 3 4 6 8" xfId="37771"/>
    <cellStyle name="Normal 5 3 4 7" xfId="3086"/>
    <cellStyle name="Normal 5 3 4 7 2" xfId="12968"/>
    <cellStyle name="Normal 5 3 4 7 2 2" xfId="43928"/>
    <cellStyle name="Normal 5 3 4 7 3" xfId="22888"/>
    <cellStyle name="Normal 5 3 4 7 4" xfId="33341"/>
    <cellStyle name="Normal 5 3 4 7 5" xfId="38807"/>
    <cellStyle name="Normal 5 3 4 8" xfId="5593"/>
    <cellStyle name="Normal 5 3 4 8 2" xfId="15475"/>
    <cellStyle name="Normal 5 3 4 8 2 2" xfId="46435"/>
    <cellStyle name="Normal 5 3 4 8 3" xfId="25395"/>
    <cellStyle name="Normal 5 3 4 8 4" xfId="41248"/>
    <cellStyle name="Normal 5 3 4 9" xfId="8063"/>
    <cellStyle name="Normal 5 3 4 9 2" xfId="17945"/>
    <cellStyle name="Normal 5 3 4 9 3" xfId="27865"/>
    <cellStyle name="Normal 5 3 4 9 4" xfId="48905"/>
    <cellStyle name="Normal 5 3 5" xfId="275"/>
    <cellStyle name="Normal 5 3 5 10" xfId="10578"/>
    <cellStyle name="Normal 5 3 5 10 2" xfId="41538"/>
    <cellStyle name="Normal 5 3 5 11" xfId="20498"/>
    <cellStyle name="Normal 5 3 5 12" xfId="30340"/>
    <cellStyle name="Normal 5 3 5 13" xfId="35806"/>
    <cellStyle name="Normal 5 3 5 14" xfId="51284"/>
    <cellStyle name="Normal 5 3 5 15" xfId="51956"/>
    <cellStyle name="Normal 5 3 5 2" xfId="1148"/>
    <cellStyle name="Normal 5 3 5 2 10" xfId="52180"/>
    <cellStyle name="Normal 5 3 5 2 2" xfId="3397"/>
    <cellStyle name="Normal 5 3 5 2 2 2" xfId="13279"/>
    <cellStyle name="Normal 5 3 5 2 2 2 2" xfId="44239"/>
    <cellStyle name="Normal 5 3 5 2 2 3" xfId="23199"/>
    <cellStyle name="Normal 5 3 5 2 2 4" xfId="31616"/>
    <cellStyle name="Normal 5 3 5 2 2 5" xfId="37082"/>
    <cellStyle name="Normal 5 3 5 2 3" xfId="6377"/>
    <cellStyle name="Normal 5 3 5 2 3 2" xfId="16259"/>
    <cellStyle name="Normal 5 3 5 2 3 2 2" xfId="47219"/>
    <cellStyle name="Normal 5 3 5 2 3 3" xfId="26179"/>
    <cellStyle name="Normal 5 3 5 2 3 4" xfId="32616"/>
    <cellStyle name="Normal 5 3 5 2 3 5" xfId="38082"/>
    <cellStyle name="Normal 5 3 5 2 4" xfId="8847"/>
    <cellStyle name="Normal 5 3 5 2 4 2" xfId="18729"/>
    <cellStyle name="Normal 5 3 5 2 4 2 2" xfId="49689"/>
    <cellStyle name="Normal 5 3 5 2 4 3" xfId="28649"/>
    <cellStyle name="Normal 5 3 5 2 4 4" xfId="34126"/>
    <cellStyle name="Normal 5 3 5 2 4 5" xfId="39591"/>
    <cellStyle name="Normal 5 3 5 2 5" xfId="11325"/>
    <cellStyle name="Normal 5 3 5 2 5 2" xfId="42285"/>
    <cellStyle name="Normal 5 3 5 2 6" xfId="21245"/>
    <cellStyle name="Normal 5 3 5 2 7" xfId="30614"/>
    <cellStyle name="Normal 5 3 5 2 8" xfId="36080"/>
    <cellStyle name="Normal 5 3 5 2 9" xfId="51509"/>
    <cellStyle name="Normal 5 3 5 3" xfId="1149"/>
    <cellStyle name="Normal 5 3 5 3 10" xfId="52404"/>
    <cellStyle name="Normal 5 3 5 3 2" xfId="3634"/>
    <cellStyle name="Normal 5 3 5 3 2 2" xfId="13516"/>
    <cellStyle name="Normal 5 3 5 3 2 2 2" xfId="44476"/>
    <cellStyle name="Normal 5 3 5 3 2 3" xfId="23436"/>
    <cellStyle name="Normal 5 3 5 3 2 4" xfId="31853"/>
    <cellStyle name="Normal 5 3 5 3 2 5" xfId="37319"/>
    <cellStyle name="Normal 5 3 5 3 3" xfId="6378"/>
    <cellStyle name="Normal 5 3 5 3 3 2" xfId="16260"/>
    <cellStyle name="Normal 5 3 5 3 3 2 2" xfId="47220"/>
    <cellStyle name="Normal 5 3 5 3 3 3" xfId="26180"/>
    <cellStyle name="Normal 5 3 5 3 3 4" xfId="32853"/>
    <cellStyle name="Normal 5 3 5 3 3 5" xfId="38319"/>
    <cellStyle name="Normal 5 3 5 3 4" xfId="8848"/>
    <cellStyle name="Normal 5 3 5 3 4 2" xfId="18730"/>
    <cellStyle name="Normal 5 3 5 3 4 2 2" xfId="49690"/>
    <cellStyle name="Normal 5 3 5 3 4 3" xfId="28650"/>
    <cellStyle name="Normal 5 3 5 3 4 4" xfId="34127"/>
    <cellStyle name="Normal 5 3 5 3 4 5" xfId="39592"/>
    <cellStyle name="Normal 5 3 5 3 5" xfId="11326"/>
    <cellStyle name="Normal 5 3 5 3 5 2" xfId="42286"/>
    <cellStyle name="Normal 5 3 5 3 6" xfId="21246"/>
    <cellStyle name="Normal 5 3 5 3 7" xfId="30851"/>
    <cellStyle name="Normal 5 3 5 3 8" xfId="36317"/>
    <cellStyle name="Normal 5 3 5 3 9" xfId="51734"/>
    <cellStyle name="Normal 5 3 5 4" xfId="1150"/>
    <cellStyle name="Normal 5 3 5 4 2" xfId="3876"/>
    <cellStyle name="Normal 5 3 5 4 2 2" xfId="13758"/>
    <cellStyle name="Normal 5 3 5 4 2 2 2" xfId="44718"/>
    <cellStyle name="Normal 5 3 5 4 2 3" xfId="23678"/>
    <cellStyle name="Normal 5 3 5 4 2 4" xfId="32095"/>
    <cellStyle name="Normal 5 3 5 4 2 5" xfId="37561"/>
    <cellStyle name="Normal 5 3 5 4 3" xfId="6379"/>
    <cellStyle name="Normal 5 3 5 4 3 2" xfId="16261"/>
    <cellStyle name="Normal 5 3 5 4 3 2 2" xfId="47221"/>
    <cellStyle name="Normal 5 3 5 4 3 3" xfId="26181"/>
    <cellStyle name="Normal 5 3 5 4 3 4" xfId="33095"/>
    <cellStyle name="Normal 5 3 5 4 3 5" xfId="38561"/>
    <cellStyle name="Normal 5 3 5 4 4" xfId="8849"/>
    <cellStyle name="Normal 5 3 5 4 4 2" xfId="18731"/>
    <cellStyle name="Normal 5 3 5 4 4 2 2" xfId="49691"/>
    <cellStyle name="Normal 5 3 5 4 4 3" xfId="28651"/>
    <cellStyle name="Normal 5 3 5 4 4 4" xfId="34128"/>
    <cellStyle name="Normal 5 3 5 4 4 5" xfId="39593"/>
    <cellStyle name="Normal 5 3 5 4 5" xfId="11327"/>
    <cellStyle name="Normal 5 3 5 4 5 2" xfId="42287"/>
    <cellStyle name="Normal 5 3 5 4 6" xfId="21247"/>
    <cellStyle name="Normal 5 3 5 4 7" xfId="31093"/>
    <cellStyle name="Normal 5 3 5 4 8" xfId="36559"/>
    <cellStyle name="Normal 5 3 5 5" xfId="1544"/>
    <cellStyle name="Normal 5 3 5 5 2" xfId="4307"/>
    <cellStyle name="Normal 5 3 5 5 2 2" xfId="14189"/>
    <cellStyle name="Normal 5 3 5 5 2 2 2" xfId="45149"/>
    <cellStyle name="Normal 5 3 5 5 2 3" xfId="24109"/>
    <cellStyle name="Normal 5 3 5 5 2 4" xfId="34522"/>
    <cellStyle name="Normal 5 3 5 5 2 5" xfId="39987"/>
    <cellStyle name="Normal 5 3 5 5 3" xfId="6773"/>
    <cellStyle name="Normal 5 3 5 5 3 2" xfId="16655"/>
    <cellStyle name="Normal 5 3 5 5 3 3" xfId="26575"/>
    <cellStyle name="Normal 5 3 5 5 3 4" xfId="47615"/>
    <cellStyle name="Normal 5 3 5 5 4" xfId="9243"/>
    <cellStyle name="Normal 5 3 5 5 4 2" xfId="19125"/>
    <cellStyle name="Normal 5 3 5 5 4 3" xfId="29045"/>
    <cellStyle name="Normal 5 3 5 5 4 4" xfId="50085"/>
    <cellStyle name="Normal 5 3 5 5 5" xfId="11721"/>
    <cellStyle name="Normal 5 3 5 5 5 2" xfId="42681"/>
    <cellStyle name="Normal 5 3 5 5 6" xfId="21641"/>
    <cellStyle name="Normal 5 3 5 5 7" xfId="31342"/>
    <cellStyle name="Normal 5 3 5 5 8" xfId="36808"/>
    <cellStyle name="Normal 5 3 5 6" xfId="2612"/>
    <cellStyle name="Normal 5 3 5 6 2" xfId="5080"/>
    <cellStyle name="Normal 5 3 5 6 2 2" xfId="14962"/>
    <cellStyle name="Normal 5 3 5 6 2 2 2" xfId="45922"/>
    <cellStyle name="Normal 5 3 5 6 2 3" xfId="24882"/>
    <cellStyle name="Normal 5 3 5 6 2 4" xfId="35296"/>
    <cellStyle name="Normal 5 3 5 6 2 5" xfId="40760"/>
    <cellStyle name="Normal 5 3 5 6 3" xfId="7546"/>
    <cellStyle name="Normal 5 3 5 6 3 2" xfId="17428"/>
    <cellStyle name="Normal 5 3 5 6 3 3" xfId="27348"/>
    <cellStyle name="Normal 5 3 5 6 3 4" xfId="48388"/>
    <cellStyle name="Normal 5 3 5 6 4" xfId="10016"/>
    <cellStyle name="Normal 5 3 5 6 4 2" xfId="19898"/>
    <cellStyle name="Normal 5 3 5 6 4 3" xfId="29818"/>
    <cellStyle name="Normal 5 3 5 6 4 4" xfId="50858"/>
    <cellStyle name="Normal 5 3 5 6 5" xfId="12494"/>
    <cellStyle name="Normal 5 3 5 6 5 2" xfId="43454"/>
    <cellStyle name="Normal 5 3 5 6 6" xfId="22414"/>
    <cellStyle name="Normal 5 3 5 6 7" xfId="32342"/>
    <cellStyle name="Normal 5 3 5 6 8" xfId="37808"/>
    <cellStyle name="Normal 5 3 5 7" xfId="3123"/>
    <cellStyle name="Normal 5 3 5 7 2" xfId="13005"/>
    <cellStyle name="Normal 5 3 5 7 2 2" xfId="43965"/>
    <cellStyle name="Normal 5 3 5 7 3" xfId="22925"/>
    <cellStyle name="Normal 5 3 5 7 4" xfId="33378"/>
    <cellStyle name="Normal 5 3 5 7 5" xfId="38844"/>
    <cellStyle name="Normal 5 3 5 8" xfId="5630"/>
    <cellStyle name="Normal 5 3 5 8 2" xfId="15512"/>
    <cellStyle name="Normal 5 3 5 8 2 2" xfId="46472"/>
    <cellStyle name="Normal 5 3 5 8 3" xfId="25432"/>
    <cellStyle name="Normal 5 3 5 8 4" xfId="41176"/>
    <cellStyle name="Normal 5 3 5 9" xfId="8100"/>
    <cellStyle name="Normal 5 3 5 9 2" xfId="17982"/>
    <cellStyle name="Normal 5 3 5 9 3" xfId="27902"/>
    <cellStyle name="Normal 5 3 5 9 4" xfId="48942"/>
    <cellStyle name="Normal 5 3 6" xfId="315"/>
    <cellStyle name="Normal 5 3 6 10" xfId="10618"/>
    <cellStyle name="Normal 5 3 6 10 2" xfId="41578"/>
    <cellStyle name="Normal 5 3 6 11" xfId="20538"/>
    <cellStyle name="Normal 5 3 6 12" xfId="30380"/>
    <cellStyle name="Normal 5 3 6 13" xfId="35846"/>
    <cellStyle name="Normal 5 3 6 14" xfId="51426"/>
    <cellStyle name="Normal 5 3 6 15" xfId="52098"/>
    <cellStyle name="Normal 5 3 6 2" xfId="1151"/>
    <cellStyle name="Normal 5 3 6 2 10" xfId="52322"/>
    <cellStyle name="Normal 5 3 6 2 2" xfId="3437"/>
    <cellStyle name="Normal 5 3 6 2 2 2" xfId="13319"/>
    <cellStyle name="Normal 5 3 6 2 2 2 2" xfId="44279"/>
    <cellStyle name="Normal 5 3 6 2 2 3" xfId="23239"/>
    <cellStyle name="Normal 5 3 6 2 2 4" xfId="31656"/>
    <cellStyle name="Normal 5 3 6 2 2 5" xfId="37122"/>
    <cellStyle name="Normal 5 3 6 2 3" xfId="6380"/>
    <cellStyle name="Normal 5 3 6 2 3 2" xfId="16262"/>
    <cellStyle name="Normal 5 3 6 2 3 2 2" xfId="47222"/>
    <cellStyle name="Normal 5 3 6 2 3 3" xfId="26182"/>
    <cellStyle name="Normal 5 3 6 2 3 4" xfId="32656"/>
    <cellStyle name="Normal 5 3 6 2 3 5" xfId="38122"/>
    <cellStyle name="Normal 5 3 6 2 4" xfId="8850"/>
    <cellStyle name="Normal 5 3 6 2 4 2" xfId="18732"/>
    <cellStyle name="Normal 5 3 6 2 4 2 2" xfId="49692"/>
    <cellStyle name="Normal 5 3 6 2 4 3" xfId="28652"/>
    <cellStyle name="Normal 5 3 6 2 4 4" xfId="34129"/>
    <cellStyle name="Normal 5 3 6 2 4 5" xfId="39594"/>
    <cellStyle name="Normal 5 3 6 2 5" xfId="11328"/>
    <cellStyle name="Normal 5 3 6 2 5 2" xfId="42288"/>
    <cellStyle name="Normal 5 3 6 2 6" xfId="21248"/>
    <cellStyle name="Normal 5 3 6 2 7" xfId="30654"/>
    <cellStyle name="Normal 5 3 6 2 8" xfId="36120"/>
    <cellStyle name="Normal 5 3 6 2 9" xfId="51651"/>
    <cellStyle name="Normal 5 3 6 3" xfId="1152"/>
    <cellStyle name="Normal 5 3 6 3 10" xfId="52546"/>
    <cellStyle name="Normal 5 3 6 3 2" xfId="3674"/>
    <cellStyle name="Normal 5 3 6 3 2 2" xfId="13556"/>
    <cellStyle name="Normal 5 3 6 3 2 2 2" xfId="44516"/>
    <cellStyle name="Normal 5 3 6 3 2 3" xfId="23476"/>
    <cellStyle name="Normal 5 3 6 3 2 4" xfId="31893"/>
    <cellStyle name="Normal 5 3 6 3 2 5" xfId="37359"/>
    <cellStyle name="Normal 5 3 6 3 3" xfId="6381"/>
    <cellStyle name="Normal 5 3 6 3 3 2" xfId="16263"/>
    <cellStyle name="Normal 5 3 6 3 3 2 2" xfId="47223"/>
    <cellStyle name="Normal 5 3 6 3 3 3" xfId="26183"/>
    <cellStyle name="Normal 5 3 6 3 3 4" xfId="32893"/>
    <cellStyle name="Normal 5 3 6 3 3 5" xfId="38359"/>
    <cellStyle name="Normal 5 3 6 3 4" xfId="8851"/>
    <cellStyle name="Normal 5 3 6 3 4 2" xfId="18733"/>
    <cellStyle name="Normal 5 3 6 3 4 2 2" xfId="49693"/>
    <cellStyle name="Normal 5 3 6 3 4 3" xfId="28653"/>
    <cellStyle name="Normal 5 3 6 3 4 4" xfId="34130"/>
    <cellStyle name="Normal 5 3 6 3 4 5" xfId="39595"/>
    <cellStyle name="Normal 5 3 6 3 5" xfId="11329"/>
    <cellStyle name="Normal 5 3 6 3 5 2" xfId="42289"/>
    <cellStyle name="Normal 5 3 6 3 6" xfId="21249"/>
    <cellStyle name="Normal 5 3 6 3 7" xfId="30891"/>
    <cellStyle name="Normal 5 3 6 3 8" xfId="36357"/>
    <cellStyle name="Normal 5 3 6 3 9" xfId="51876"/>
    <cellStyle name="Normal 5 3 6 4" xfId="1153"/>
    <cellStyle name="Normal 5 3 6 4 2" xfId="3916"/>
    <cellStyle name="Normal 5 3 6 4 2 2" xfId="13798"/>
    <cellStyle name="Normal 5 3 6 4 2 2 2" xfId="44758"/>
    <cellStyle name="Normal 5 3 6 4 2 3" xfId="23718"/>
    <cellStyle name="Normal 5 3 6 4 2 4" xfId="32135"/>
    <cellStyle name="Normal 5 3 6 4 2 5" xfId="37601"/>
    <cellStyle name="Normal 5 3 6 4 3" xfId="6382"/>
    <cellStyle name="Normal 5 3 6 4 3 2" xfId="16264"/>
    <cellStyle name="Normal 5 3 6 4 3 2 2" xfId="47224"/>
    <cellStyle name="Normal 5 3 6 4 3 3" xfId="26184"/>
    <cellStyle name="Normal 5 3 6 4 3 4" xfId="33135"/>
    <cellStyle name="Normal 5 3 6 4 3 5" xfId="38601"/>
    <cellStyle name="Normal 5 3 6 4 4" xfId="8852"/>
    <cellStyle name="Normal 5 3 6 4 4 2" xfId="18734"/>
    <cellStyle name="Normal 5 3 6 4 4 2 2" xfId="49694"/>
    <cellStyle name="Normal 5 3 6 4 4 3" xfId="28654"/>
    <cellStyle name="Normal 5 3 6 4 4 4" xfId="34131"/>
    <cellStyle name="Normal 5 3 6 4 4 5" xfId="39596"/>
    <cellStyle name="Normal 5 3 6 4 5" xfId="11330"/>
    <cellStyle name="Normal 5 3 6 4 5 2" xfId="42290"/>
    <cellStyle name="Normal 5 3 6 4 6" xfId="21250"/>
    <cellStyle name="Normal 5 3 6 4 7" xfId="31133"/>
    <cellStyle name="Normal 5 3 6 4 8" xfId="36599"/>
    <cellStyle name="Normal 5 3 6 5" xfId="1584"/>
    <cellStyle name="Normal 5 3 6 5 2" xfId="4347"/>
    <cellStyle name="Normal 5 3 6 5 2 2" xfId="14229"/>
    <cellStyle name="Normal 5 3 6 5 2 2 2" xfId="45189"/>
    <cellStyle name="Normal 5 3 6 5 2 3" xfId="24149"/>
    <cellStyle name="Normal 5 3 6 5 2 4" xfId="34562"/>
    <cellStyle name="Normal 5 3 6 5 2 5" xfId="40027"/>
    <cellStyle name="Normal 5 3 6 5 3" xfId="6813"/>
    <cellStyle name="Normal 5 3 6 5 3 2" xfId="16695"/>
    <cellStyle name="Normal 5 3 6 5 3 3" xfId="26615"/>
    <cellStyle name="Normal 5 3 6 5 3 4" xfId="47655"/>
    <cellStyle name="Normal 5 3 6 5 4" xfId="9283"/>
    <cellStyle name="Normal 5 3 6 5 4 2" xfId="19165"/>
    <cellStyle name="Normal 5 3 6 5 4 3" xfId="29085"/>
    <cellStyle name="Normal 5 3 6 5 4 4" xfId="50125"/>
    <cellStyle name="Normal 5 3 6 5 5" xfId="11761"/>
    <cellStyle name="Normal 5 3 6 5 5 2" xfId="42721"/>
    <cellStyle name="Normal 5 3 6 5 6" xfId="21681"/>
    <cellStyle name="Normal 5 3 6 5 7" xfId="31382"/>
    <cellStyle name="Normal 5 3 6 5 8" xfId="36848"/>
    <cellStyle name="Normal 5 3 6 6" xfId="2652"/>
    <cellStyle name="Normal 5 3 6 6 2" xfId="5120"/>
    <cellStyle name="Normal 5 3 6 6 2 2" xfId="15002"/>
    <cellStyle name="Normal 5 3 6 6 2 2 2" xfId="45962"/>
    <cellStyle name="Normal 5 3 6 6 2 3" xfId="24922"/>
    <cellStyle name="Normal 5 3 6 6 2 4" xfId="35336"/>
    <cellStyle name="Normal 5 3 6 6 2 5" xfId="40800"/>
    <cellStyle name="Normal 5 3 6 6 3" xfId="7586"/>
    <cellStyle name="Normal 5 3 6 6 3 2" xfId="17468"/>
    <cellStyle name="Normal 5 3 6 6 3 3" xfId="27388"/>
    <cellStyle name="Normal 5 3 6 6 3 4" xfId="48428"/>
    <cellStyle name="Normal 5 3 6 6 4" xfId="10056"/>
    <cellStyle name="Normal 5 3 6 6 4 2" xfId="19938"/>
    <cellStyle name="Normal 5 3 6 6 4 3" xfId="29858"/>
    <cellStyle name="Normal 5 3 6 6 4 4" xfId="50898"/>
    <cellStyle name="Normal 5 3 6 6 5" xfId="12534"/>
    <cellStyle name="Normal 5 3 6 6 5 2" xfId="43494"/>
    <cellStyle name="Normal 5 3 6 6 6" xfId="22454"/>
    <cellStyle name="Normal 5 3 6 6 7" xfId="32382"/>
    <cellStyle name="Normal 5 3 6 6 8" xfId="37848"/>
    <cellStyle name="Normal 5 3 6 7" xfId="3163"/>
    <cellStyle name="Normal 5 3 6 7 2" xfId="13045"/>
    <cellStyle name="Normal 5 3 6 7 2 2" xfId="44005"/>
    <cellStyle name="Normal 5 3 6 7 3" xfId="22965"/>
    <cellStyle name="Normal 5 3 6 7 4" xfId="33418"/>
    <cellStyle name="Normal 5 3 6 7 5" xfId="38884"/>
    <cellStyle name="Normal 5 3 6 8" xfId="5670"/>
    <cellStyle name="Normal 5 3 6 8 2" xfId="15552"/>
    <cellStyle name="Normal 5 3 6 8 2 2" xfId="46512"/>
    <cellStyle name="Normal 5 3 6 8 3" xfId="25472"/>
    <cellStyle name="Normal 5 3 6 8 4" xfId="41318"/>
    <cellStyle name="Normal 5 3 6 9" xfId="8140"/>
    <cellStyle name="Normal 5 3 6 9 2" xfId="18022"/>
    <cellStyle name="Normal 5 3 6 9 3" xfId="27942"/>
    <cellStyle name="Normal 5 3 6 9 4" xfId="48982"/>
    <cellStyle name="Normal 5 3 7" xfId="95"/>
    <cellStyle name="Normal 5 3 7 10" xfId="35883"/>
    <cellStyle name="Normal 5 3 7 11" xfId="51447"/>
    <cellStyle name="Normal 5 3 7 12" xfId="52118"/>
    <cellStyle name="Normal 5 3 7 2" xfId="1384"/>
    <cellStyle name="Normal 5 3 7 2 2" xfId="4147"/>
    <cellStyle name="Normal 5 3 7 2 2 2" xfId="14029"/>
    <cellStyle name="Normal 5 3 7 2 2 2 2" xfId="44989"/>
    <cellStyle name="Normal 5 3 7 2 2 3" xfId="23949"/>
    <cellStyle name="Normal 5 3 7 2 2 4" xfId="34362"/>
    <cellStyle name="Normal 5 3 7 2 2 5" xfId="39827"/>
    <cellStyle name="Normal 5 3 7 2 3" xfId="6613"/>
    <cellStyle name="Normal 5 3 7 2 3 2" xfId="16495"/>
    <cellStyle name="Normal 5 3 7 2 3 3" xfId="26415"/>
    <cellStyle name="Normal 5 3 7 2 3 4" xfId="47455"/>
    <cellStyle name="Normal 5 3 7 2 4" xfId="9083"/>
    <cellStyle name="Normal 5 3 7 2 4 2" xfId="18965"/>
    <cellStyle name="Normal 5 3 7 2 4 3" xfId="28885"/>
    <cellStyle name="Normal 5 3 7 2 4 4" xfId="49925"/>
    <cellStyle name="Normal 5 3 7 2 5" xfId="11561"/>
    <cellStyle name="Normal 5 3 7 2 5 2" xfId="42521"/>
    <cellStyle name="Normal 5 3 7 2 6" xfId="21481"/>
    <cellStyle name="Normal 5 3 7 2 7" xfId="31419"/>
    <cellStyle name="Normal 5 3 7 2 8" xfId="36885"/>
    <cellStyle name="Normal 5 3 7 3" xfId="2452"/>
    <cellStyle name="Normal 5 3 7 3 2" xfId="4920"/>
    <cellStyle name="Normal 5 3 7 3 2 2" xfId="14802"/>
    <cellStyle name="Normal 5 3 7 3 2 2 2" xfId="45762"/>
    <cellStyle name="Normal 5 3 7 3 2 3" xfId="24722"/>
    <cellStyle name="Normal 5 3 7 3 2 4" xfId="35136"/>
    <cellStyle name="Normal 5 3 7 3 2 5" xfId="40600"/>
    <cellStyle name="Normal 5 3 7 3 3" xfId="7386"/>
    <cellStyle name="Normal 5 3 7 3 3 2" xfId="17268"/>
    <cellStyle name="Normal 5 3 7 3 3 3" xfId="27188"/>
    <cellStyle name="Normal 5 3 7 3 3 4" xfId="48228"/>
    <cellStyle name="Normal 5 3 7 3 4" xfId="9856"/>
    <cellStyle name="Normal 5 3 7 3 4 2" xfId="19738"/>
    <cellStyle name="Normal 5 3 7 3 4 3" xfId="29658"/>
    <cellStyle name="Normal 5 3 7 3 4 4" xfId="50698"/>
    <cellStyle name="Normal 5 3 7 3 5" xfId="12334"/>
    <cellStyle name="Normal 5 3 7 3 5 2" xfId="43294"/>
    <cellStyle name="Normal 5 3 7 3 6" xfId="22254"/>
    <cellStyle name="Normal 5 3 7 3 7" xfId="32419"/>
    <cellStyle name="Normal 5 3 7 3 8" xfId="37885"/>
    <cellStyle name="Normal 5 3 7 4" xfId="3200"/>
    <cellStyle name="Normal 5 3 7 4 2" xfId="13082"/>
    <cellStyle name="Normal 5 3 7 4 2 2" xfId="44042"/>
    <cellStyle name="Normal 5 3 7 4 3" xfId="23002"/>
    <cellStyle name="Normal 5 3 7 4 4" xfId="33218"/>
    <cellStyle name="Normal 5 3 7 4 5" xfId="38684"/>
    <cellStyle name="Normal 5 3 7 5" xfId="5470"/>
    <cellStyle name="Normal 5 3 7 5 2" xfId="15352"/>
    <cellStyle name="Normal 5 3 7 5 3" xfId="25272"/>
    <cellStyle name="Normal 5 3 7 5 4" xfId="46312"/>
    <cellStyle name="Normal 5 3 7 6" xfId="7940"/>
    <cellStyle name="Normal 5 3 7 6 2" xfId="17822"/>
    <cellStyle name="Normal 5 3 7 6 3" xfId="27742"/>
    <cellStyle name="Normal 5 3 7 6 4" xfId="48782"/>
    <cellStyle name="Normal 5 3 7 7" xfId="10418"/>
    <cellStyle name="Normal 5 3 7 7 2" xfId="41378"/>
    <cellStyle name="Normal 5 3 7 8" xfId="20338"/>
    <cellStyle name="Normal 5 3 7 9" xfId="30417"/>
    <cellStyle name="Normal 5 3 8" xfId="352"/>
    <cellStyle name="Normal 5 3 8 10" xfId="35922"/>
    <cellStyle name="Normal 5 3 8 11" xfId="51672"/>
    <cellStyle name="Normal 5 3 8 12" xfId="52342"/>
    <cellStyle name="Normal 5 3 8 2" xfId="1621"/>
    <cellStyle name="Normal 5 3 8 2 2" xfId="4384"/>
    <cellStyle name="Normal 5 3 8 2 2 2" xfId="14266"/>
    <cellStyle name="Normal 5 3 8 2 2 2 2" xfId="45226"/>
    <cellStyle name="Normal 5 3 8 2 2 3" xfId="24186"/>
    <cellStyle name="Normal 5 3 8 2 2 4" xfId="34599"/>
    <cellStyle name="Normal 5 3 8 2 2 5" xfId="40064"/>
    <cellStyle name="Normal 5 3 8 2 3" xfId="6850"/>
    <cellStyle name="Normal 5 3 8 2 3 2" xfId="16732"/>
    <cellStyle name="Normal 5 3 8 2 3 3" xfId="26652"/>
    <cellStyle name="Normal 5 3 8 2 3 4" xfId="47692"/>
    <cellStyle name="Normal 5 3 8 2 4" xfId="9320"/>
    <cellStyle name="Normal 5 3 8 2 4 2" xfId="19202"/>
    <cellStyle name="Normal 5 3 8 2 4 3" xfId="29122"/>
    <cellStyle name="Normal 5 3 8 2 4 4" xfId="50162"/>
    <cellStyle name="Normal 5 3 8 2 5" xfId="11798"/>
    <cellStyle name="Normal 5 3 8 2 5 2" xfId="42758"/>
    <cellStyle name="Normal 5 3 8 2 6" xfId="21718"/>
    <cellStyle name="Normal 5 3 8 2 7" xfId="31458"/>
    <cellStyle name="Normal 5 3 8 2 8" xfId="36924"/>
    <cellStyle name="Normal 5 3 8 3" xfId="2689"/>
    <cellStyle name="Normal 5 3 8 3 2" xfId="5157"/>
    <cellStyle name="Normal 5 3 8 3 2 2" xfId="15039"/>
    <cellStyle name="Normal 5 3 8 3 2 2 2" xfId="45999"/>
    <cellStyle name="Normal 5 3 8 3 2 3" xfId="24959"/>
    <cellStyle name="Normal 5 3 8 3 2 4" xfId="35373"/>
    <cellStyle name="Normal 5 3 8 3 2 5" xfId="40837"/>
    <cellStyle name="Normal 5 3 8 3 3" xfId="7623"/>
    <cellStyle name="Normal 5 3 8 3 3 2" xfId="17505"/>
    <cellStyle name="Normal 5 3 8 3 3 3" xfId="27425"/>
    <cellStyle name="Normal 5 3 8 3 3 4" xfId="48465"/>
    <cellStyle name="Normal 5 3 8 3 4" xfId="10093"/>
    <cellStyle name="Normal 5 3 8 3 4 2" xfId="19975"/>
    <cellStyle name="Normal 5 3 8 3 4 3" xfId="29895"/>
    <cellStyle name="Normal 5 3 8 3 4 4" xfId="50935"/>
    <cellStyle name="Normal 5 3 8 3 5" xfId="12571"/>
    <cellStyle name="Normal 5 3 8 3 5 2" xfId="43531"/>
    <cellStyle name="Normal 5 3 8 3 6" xfId="22491"/>
    <cellStyle name="Normal 5 3 8 3 7" xfId="32458"/>
    <cellStyle name="Normal 5 3 8 3 8" xfId="37924"/>
    <cellStyle name="Normal 5 3 8 4" xfId="3239"/>
    <cellStyle name="Normal 5 3 8 4 2" xfId="13121"/>
    <cellStyle name="Normal 5 3 8 4 2 2" xfId="44081"/>
    <cellStyle name="Normal 5 3 8 4 3" xfId="23041"/>
    <cellStyle name="Normal 5 3 8 4 4" xfId="33455"/>
    <cellStyle name="Normal 5 3 8 4 5" xfId="38921"/>
    <cellStyle name="Normal 5 3 8 5" xfId="5707"/>
    <cellStyle name="Normal 5 3 8 5 2" xfId="15589"/>
    <cellStyle name="Normal 5 3 8 5 3" xfId="25509"/>
    <cellStyle name="Normal 5 3 8 5 4" xfId="46549"/>
    <cellStyle name="Normal 5 3 8 6" xfId="8177"/>
    <cellStyle name="Normal 5 3 8 6 2" xfId="18059"/>
    <cellStyle name="Normal 5 3 8 6 3" xfId="27979"/>
    <cellStyle name="Normal 5 3 8 6 4" xfId="49019"/>
    <cellStyle name="Normal 5 3 8 7" xfId="10655"/>
    <cellStyle name="Normal 5 3 8 7 2" xfId="41615"/>
    <cellStyle name="Normal 5 3 8 8" xfId="20575"/>
    <cellStyle name="Normal 5 3 8 9" xfId="30456"/>
    <cellStyle name="Normal 5 3 9" xfId="389"/>
    <cellStyle name="Normal 5 3 9 10" xfId="36157"/>
    <cellStyle name="Normal 5 3 9 2" xfId="1658"/>
    <cellStyle name="Normal 5 3 9 2 2" xfId="4421"/>
    <cellStyle name="Normal 5 3 9 2 2 2" xfId="14303"/>
    <cellStyle name="Normal 5 3 9 2 2 2 2" xfId="45263"/>
    <cellStyle name="Normal 5 3 9 2 2 3" xfId="24223"/>
    <cellStyle name="Normal 5 3 9 2 2 4" xfId="34636"/>
    <cellStyle name="Normal 5 3 9 2 2 5" xfId="40101"/>
    <cellStyle name="Normal 5 3 9 2 3" xfId="6887"/>
    <cellStyle name="Normal 5 3 9 2 3 2" xfId="16769"/>
    <cellStyle name="Normal 5 3 9 2 3 3" xfId="26689"/>
    <cellStyle name="Normal 5 3 9 2 3 4" xfId="47729"/>
    <cellStyle name="Normal 5 3 9 2 4" xfId="9357"/>
    <cellStyle name="Normal 5 3 9 2 4 2" xfId="19239"/>
    <cellStyle name="Normal 5 3 9 2 4 3" xfId="29159"/>
    <cellStyle name="Normal 5 3 9 2 4 4" xfId="50199"/>
    <cellStyle name="Normal 5 3 9 2 5" xfId="11835"/>
    <cellStyle name="Normal 5 3 9 2 5 2" xfId="42795"/>
    <cellStyle name="Normal 5 3 9 2 6" xfId="21755"/>
    <cellStyle name="Normal 5 3 9 2 7" xfId="31693"/>
    <cellStyle name="Normal 5 3 9 2 8" xfId="37159"/>
    <cellStyle name="Normal 5 3 9 3" xfId="2726"/>
    <cellStyle name="Normal 5 3 9 3 2" xfId="5194"/>
    <cellStyle name="Normal 5 3 9 3 2 2" xfId="15076"/>
    <cellStyle name="Normal 5 3 9 3 2 2 2" xfId="46036"/>
    <cellStyle name="Normal 5 3 9 3 2 3" xfId="24996"/>
    <cellStyle name="Normal 5 3 9 3 2 4" xfId="35410"/>
    <cellStyle name="Normal 5 3 9 3 2 5" xfId="40874"/>
    <cellStyle name="Normal 5 3 9 3 3" xfId="7660"/>
    <cellStyle name="Normal 5 3 9 3 3 2" xfId="17542"/>
    <cellStyle name="Normal 5 3 9 3 3 3" xfId="27462"/>
    <cellStyle name="Normal 5 3 9 3 3 4" xfId="48502"/>
    <cellStyle name="Normal 5 3 9 3 4" xfId="10130"/>
    <cellStyle name="Normal 5 3 9 3 4 2" xfId="20012"/>
    <cellStyle name="Normal 5 3 9 3 4 3" xfId="29932"/>
    <cellStyle name="Normal 5 3 9 3 4 4" xfId="50972"/>
    <cellStyle name="Normal 5 3 9 3 5" xfId="12608"/>
    <cellStyle name="Normal 5 3 9 3 5 2" xfId="43568"/>
    <cellStyle name="Normal 5 3 9 3 6" xfId="22528"/>
    <cellStyle name="Normal 5 3 9 3 7" xfId="32693"/>
    <cellStyle name="Normal 5 3 9 3 8" xfId="38159"/>
    <cellStyle name="Normal 5 3 9 4" xfId="3474"/>
    <cellStyle name="Normal 5 3 9 4 2" xfId="13356"/>
    <cellStyle name="Normal 5 3 9 4 2 2" xfId="44316"/>
    <cellStyle name="Normal 5 3 9 4 3" xfId="23276"/>
    <cellStyle name="Normal 5 3 9 4 4" xfId="33492"/>
    <cellStyle name="Normal 5 3 9 4 5" xfId="38958"/>
    <cellStyle name="Normal 5 3 9 5" xfId="5744"/>
    <cellStyle name="Normal 5 3 9 5 2" xfId="15626"/>
    <cellStyle name="Normal 5 3 9 5 3" xfId="25546"/>
    <cellStyle name="Normal 5 3 9 5 4" xfId="46586"/>
    <cellStyle name="Normal 5 3 9 6" xfId="8214"/>
    <cellStyle name="Normal 5 3 9 6 2" xfId="18096"/>
    <cellStyle name="Normal 5 3 9 6 3" xfId="28016"/>
    <cellStyle name="Normal 5 3 9 6 4" xfId="49056"/>
    <cellStyle name="Normal 5 3 9 7" xfId="10692"/>
    <cellStyle name="Normal 5 3 9 7 2" xfId="41652"/>
    <cellStyle name="Normal 5 3 9 8" xfId="20612"/>
    <cellStyle name="Normal 5 3 9 9" xfId="30691"/>
    <cellStyle name="Normal 5 30" xfId="5426"/>
    <cellStyle name="Normal 5 30 2" xfId="15308"/>
    <cellStyle name="Normal 5 30 2 2" xfId="46268"/>
    <cellStyle name="Normal 5 30 3" xfId="25228"/>
    <cellStyle name="Normal 5 30 4" xfId="41106"/>
    <cellStyle name="Normal 5 31" xfId="7896"/>
    <cellStyle name="Normal 5 31 2" xfId="17778"/>
    <cellStyle name="Normal 5 31 2 2" xfId="48738"/>
    <cellStyle name="Normal 5 31 3" xfId="27698"/>
    <cellStyle name="Normal 5 31 4" xfId="41332"/>
    <cellStyle name="Normal 5 31 5" xfId="51214"/>
    <cellStyle name="Normal 5 32" xfId="10362"/>
    <cellStyle name="Normal 5 32 2" xfId="20244"/>
    <cellStyle name="Normal 5 32 3" xfId="30164"/>
    <cellStyle name="Normal 5 32 4" xfId="51204"/>
    <cellStyle name="Normal 5 33" xfId="10368"/>
    <cellStyle name="Normal 5 33 2" xfId="20250"/>
    <cellStyle name="Normal 5 33 3" xfId="41334"/>
    <cellStyle name="Normal 5 34" xfId="10374"/>
    <cellStyle name="Normal 5 35" xfId="20276"/>
    <cellStyle name="Normal 5 36" xfId="20282"/>
    <cellStyle name="Normal 5 37" xfId="20288"/>
    <cellStyle name="Normal 5 38" xfId="20294"/>
    <cellStyle name="Normal 5 39" xfId="30170"/>
    <cellStyle name="Normal 5 4" xfId="55"/>
    <cellStyle name="Normal 5 4 10" xfId="440"/>
    <cellStyle name="Normal 5 4 10 10" xfId="36413"/>
    <cellStyle name="Normal 5 4 10 2" xfId="1709"/>
    <cellStyle name="Normal 5 4 10 2 2" xfId="4472"/>
    <cellStyle name="Normal 5 4 10 2 2 2" xfId="14354"/>
    <cellStyle name="Normal 5 4 10 2 2 2 2" xfId="45314"/>
    <cellStyle name="Normal 5 4 10 2 2 3" xfId="24274"/>
    <cellStyle name="Normal 5 4 10 2 2 4" xfId="34687"/>
    <cellStyle name="Normal 5 4 10 2 2 5" xfId="40152"/>
    <cellStyle name="Normal 5 4 10 2 3" xfId="6938"/>
    <cellStyle name="Normal 5 4 10 2 3 2" xfId="16820"/>
    <cellStyle name="Normal 5 4 10 2 3 3" xfId="26740"/>
    <cellStyle name="Normal 5 4 10 2 3 4" xfId="47780"/>
    <cellStyle name="Normal 5 4 10 2 4" xfId="9408"/>
    <cellStyle name="Normal 5 4 10 2 4 2" xfId="19290"/>
    <cellStyle name="Normal 5 4 10 2 4 3" xfId="29210"/>
    <cellStyle name="Normal 5 4 10 2 4 4" xfId="50250"/>
    <cellStyle name="Normal 5 4 10 2 5" xfId="11886"/>
    <cellStyle name="Normal 5 4 10 2 5 2" xfId="42846"/>
    <cellStyle name="Normal 5 4 10 2 6" xfId="21806"/>
    <cellStyle name="Normal 5 4 10 2 7" xfId="31949"/>
    <cellStyle name="Normal 5 4 10 2 8" xfId="37415"/>
    <cellStyle name="Normal 5 4 10 3" xfId="2777"/>
    <cellStyle name="Normal 5 4 10 3 2" xfId="5245"/>
    <cellStyle name="Normal 5 4 10 3 2 2" xfId="15127"/>
    <cellStyle name="Normal 5 4 10 3 2 2 2" xfId="46087"/>
    <cellStyle name="Normal 5 4 10 3 2 3" xfId="25047"/>
    <cellStyle name="Normal 5 4 10 3 2 4" xfId="35461"/>
    <cellStyle name="Normal 5 4 10 3 2 5" xfId="40925"/>
    <cellStyle name="Normal 5 4 10 3 3" xfId="7711"/>
    <cellStyle name="Normal 5 4 10 3 3 2" xfId="17593"/>
    <cellStyle name="Normal 5 4 10 3 3 3" xfId="27513"/>
    <cellStyle name="Normal 5 4 10 3 3 4" xfId="48553"/>
    <cellStyle name="Normal 5 4 10 3 4" xfId="10181"/>
    <cellStyle name="Normal 5 4 10 3 4 2" xfId="20063"/>
    <cellStyle name="Normal 5 4 10 3 4 3" xfId="29983"/>
    <cellStyle name="Normal 5 4 10 3 4 4" xfId="51023"/>
    <cellStyle name="Normal 5 4 10 3 5" xfId="12659"/>
    <cellStyle name="Normal 5 4 10 3 5 2" xfId="43619"/>
    <cellStyle name="Normal 5 4 10 3 6" xfId="22579"/>
    <cellStyle name="Normal 5 4 10 3 7" xfId="32949"/>
    <cellStyle name="Normal 5 4 10 3 8" xfId="38415"/>
    <cellStyle name="Normal 5 4 10 4" xfId="3730"/>
    <cellStyle name="Normal 5 4 10 4 2" xfId="13612"/>
    <cellStyle name="Normal 5 4 10 4 2 2" xfId="44572"/>
    <cellStyle name="Normal 5 4 10 4 3" xfId="23532"/>
    <cellStyle name="Normal 5 4 10 4 4" xfId="33543"/>
    <cellStyle name="Normal 5 4 10 4 5" xfId="39009"/>
    <cellStyle name="Normal 5 4 10 5" xfId="5795"/>
    <cellStyle name="Normal 5 4 10 5 2" xfId="15677"/>
    <cellStyle name="Normal 5 4 10 5 3" xfId="25597"/>
    <cellStyle name="Normal 5 4 10 5 4" xfId="46637"/>
    <cellStyle name="Normal 5 4 10 6" xfId="8265"/>
    <cellStyle name="Normal 5 4 10 6 2" xfId="18147"/>
    <cellStyle name="Normal 5 4 10 6 3" xfId="28067"/>
    <cellStyle name="Normal 5 4 10 6 4" xfId="49107"/>
    <cellStyle name="Normal 5 4 10 7" xfId="10743"/>
    <cellStyle name="Normal 5 4 10 7 2" xfId="41703"/>
    <cellStyle name="Normal 5 4 10 8" xfId="20663"/>
    <cellStyle name="Normal 5 4 10 9" xfId="30947"/>
    <cellStyle name="Normal 5 4 11" xfId="477"/>
    <cellStyle name="Normal 5 4 11 10" xfId="36662"/>
    <cellStyle name="Normal 5 4 11 2" xfId="1746"/>
    <cellStyle name="Normal 5 4 11 2 2" xfId="4509"/>
    <cellStyle name="Normal 5 4 11 2 2 2" xfId="14391"/>
    <cellStyle name="Normal 5 4 11 2 2 3" xfId="24311"/>
    <cellStyle name="Normal 5 4 11 2 2 4" xfId="45351"/>
    <cellStyle name="Normal 5 4 11 2 3" xfId="6975"/>
    <cellStyle name="Normal 5 4 11 2 3 2" xfId="16857"/>
    <cellStyle name="Normal 5 4 11 2 3 3" xfId="26777"/>
    <cellStyle name="Normal 5 4 11 2 3 4" xfId="47817"/>
    <cellStyle name="Normal 5 4 11 2 4" xfId="9445"/>
    <cellStyle name="Normal 5 4 11 2 4 2" xfId="19327"/>
    <cellStyle name="Normal 5 4 11 2 4 3" xfId="29247"/>
    <cellStyle name="Normal 5 4 11 2 4 4" xfId="50287"/>
    <cellStyle name="Normal 5 4 11 2 5" xfId="11923"/>
    <cellStyle name="Normal 5 4 11 2 5 2" xfId="42883"/>
    <cellStyle name="Normal 5 4 11 2 6" xfId="21843"/>
    <cellStyle name="Normal 5 4 11 2 7" xfId="34724"/>
    <cellStyle name="Normal 5 4 11 2 8" xfId="40189"/>
    <cellStyle name="Normal 5 4 11 3" xfId="2814"/>
    <cellStyle name="Normal 5 4 11 3 2" xfId="5282"/>
    <cellStyle name="Normal 5 4 11 3 2 2" xfId="15164"/>
    <cellStyle name="Normal 5 4 11 3 2 3" xfId="25084"/>
    <cellStyle name="Normal 5 4 11 3 2 4" xfId="46124"/>
    <cellStyle name="Normal 5 4 11 3 3" xfId="7748"/>
    <cellStyle name="Normal 5 4 11 3 3 2" xfId="17630"/>
    <cellStyle name="Normal 5 4 11 3 3 3" xfId="27550"/>
    <cellStyle name="Normal 5 4 11 3 3 4" xfId="48590"/>
    <cellStyle name="Normal 5 4 11 3 4" xfId="10218"/>
    <cellStyle name="Normal 5 4 11 3 4 2" xfId="20100"/>
    <cellStyle name="Normal 5 4 11 3 4 3" xfId="30020"/>
    <cellStyle name="Normal 5 4 11 3 4 4" xfId="51060"/>
    <cellStyle name="Normal 5 4 11 3 5" xfId="12696"/>
    <cellStyle name="Normal 5 4 11 3 5 2" xfId="43656"/>
    <cellStyle name="Normal 5 4 11 3 6" xfId="22616"/>
    <cellStyle name="Normal 5 4 11 3 7" xfId="35498"/>
    <cellStyle name="Normal 5 4 11 3 8" xfId="40962"/>
    <cellStyle name="Normal 5 4 11 4" xfId="4047"/>
    <cellStyle name="Normal 5 4 11 4 2" xfId="13929"/>
    <cellStyle name="Normal 5 4 11 4 2 2" xfId="44889"/>
    <cellStyle name="Normal 5 4 11 4 3" xfId="23849"/>
    <cellStyle name="Normal 5 4 11 4 4" xfId="33580"/>
    <cellStyle name="Normal 5 4 11 4 5" xfId="39046"/>
    <cellStyle name="Normal 5 4 11 5" xfId="5832"/>
    <cellStyle name="Normal 5 4 11 5 2" xfId="15714"/>
    <cellStyle name="Normal 5 4 11 5 3" xfId="25634"/>
    <cellStyle name="Normal 5 4 11 5 4" xfId="46674"/>
    <cellStyle name="Normal 5 4 11 6" xfId="8302"/>
    <cellStyle name="Normal 5 4 11 6 2" xfId="18184"/>
    <cellStyle name="Normal 5 4 11 6 3" xfId="28104"/>
    <cellStyle name="Normal 5 4 11 6 4" xfId="49144"/>
    <cellStyle name="Normal 5 4 11 7" xfId="10780"/>
    <cellStyle name="Normal 5 4 11 7 2" xfId="41740"/>
    <cellStyle name="Normal 5 4 11 8" xfId="20700"/>
    <cellStyle name="Normal 5 4 11 9" xfId="31196"/>
    <cellStyle name="Normal 5 4 12" xfId="545"/>
    <cellStyle name="Normal 5 4 12 10" xfId="37662"/>
    <cellStyle name="Normal 5 4 12 2" xfId="1789"/>
    <cellStyle name="Normal 5 4 12 2 2" xfId="4552"/>
    <cellStyle name="Normal 5 4 12 2 2 2" xfId="14434"/>
    <cellStyle name="Normal 5 4 12 2 2 3" xfId="24354"/>
    <cellStyle name="Normal 5 4 12 2 2 4" xfId="45394"/>
    <cellStyle name="Normal 5 4 12 2 3" xfId="7018"/>
    <cellStyle name="Normal 5 4 12 2 3 2" xfId="16900"/>
    <cellStyle name="Normal 5 4 12 2 3 3" xfId="26820"/>
    <cellStyle name="Normal 5 4 12 2 3 4" xfId="47860"/>
    <cellStyle name="Normal 5 4 12 2 4" xfId="9488"/>
    <cellStyle name="Normal 5 4 12 2 4 2" xfId="19370"/>
    <cellStyle name="Normal 5 4 12 2 4 3" xfId="29290"/>
    <cellStyle name="Normal 5 4 12 2 4 4" xfId="50330"/>
    <cellStyle name="Normal 5 4 12 2 5" xfId="11966"/>
    <cellStyle name="Normal 5 4 12 2 5 2" xfId="42926"/>
    <cellStyle name="Normal 5 4 12 2 6" xfId="21886"/>
    <cellStyle name="Normal 5 4 12 2 7" xfId="34767"/>
    <cellStyle name="Normal 5 4 12 2 8" xfId="40232"/>
    <cellStyle name="Normal 5 4 12 3" xfId="2857"/>
    <cellStyle name="Normal 5 4 12 3 2" xfId="5325"/>
    <cellStyle name="Normal 5 4 12 3 2 2" xfId="15207"/>
    <cellStyle name="Normal 5 4 12 3 2 3" xfId="25127"/>
    <cellStyle name="Normal 5 4 12 3 2 4" xfId="46167"/>
    <cellStyle name="Normal 5 4 12 3 3" xfId="7791"/>
    <cellStyle name="Normal 5 4 12 3 3 2" xfId="17673"/>
    <cellStyle name="Normal 5 4 12 3 3 3" xfId="27593"/>
    <cellStyle name="Normal 5 4 12 3 3 4" xfId="48633"/>
    <cellStyle name="Normal 5 4 12 3 4" xfId="10261"/>
    <cellStyle name="Normal 5 4 12 3 4 2" xfId="20143"/>
    <cellStyle name="Normal 5 4 12 3 4 3" xfId="30063"/>
    <cellStyle name="Normal 5 4 12 3 4 4" xfId="51103"/>
    <cellStyle name="Normal 5 4 12 3 5" xfId="12739"/>
    <cellStyle name="Normal 5 4 12 3 5 2" xfId="43699"/>
    <cellStyle name="Normal 5 4 12 3 6" xfId="22659"/>
    <cellStyle name="Normal 5 4 12 3 7" xfId="35541"/>
    <cellStyle name="Normal 5 4 12 3 8" xfId="41005"/>
    <cellStyle name="Normal 5 4 12 4" xfId="4032"/>
    <cellStyle name="Normal 5 4 12 4 2" xfId="13914"/>
    <cellStyle name="Normal 5 4 12 4 2 2" xfId="44874"/>
    <cellStyle name="Normal 5 4 12 4 3" xfId="23834"/>
    <cellStyle name="Normal 5 4 12 4 4" xfId="33624"/>
    <cellStyle name="Normal 5 4 12 4 5" xfId="39089"/>
    <cellStyle name="Normal 5 4 12 5" xfId="5875"/>
    <cellStyle name="Normal 5 4 12 5 2" xfId="15757"/>
    <cellStyle name="Normal 5 4 12 5 3" xfId="25677"/>
    <cellStyle name="Normal 5 4 12 5 4" xfId="46717"/>
    <cellStyle name="Normal 5 4 12 6" xfId="8345"/>
    <cellStyle name="Normal 5 4 12 6 2" xfId="18227"/>
    <cellStyle name="Normal 5 4 12 6 3" xfId="28147"/>
    <cellStyle name="Normal 5 4 12 6 4" xfId="49187"/>
    <cellStyle name="Normal 5 4 12 7" xfId="10823"/>
    <cellStyle name="Normal 5 4 12 7 2" xfId="41783"/>
    <cellStyle name="Normal 5 4 12 8" xfId="20743"/>
    <cellStyle name="Normal 5 4 12 9" xfId="32196"/>
    <cellStyle name="Normal 5 4 13" xfId="719"/>
    <cellStyle name="Normal 5 4 13 10" xfId="39162"/>
    <cellStyle name="Normal 5 4 13 2" xfId="1862"/>
    <cellStyle name="Normal 5 4 13 2 2" xfId="4625"/>
    <cellStyle name="Normal 5 4 13 2 2 2" xfId="14507"/>
    <cellStyle name="Normal 5 4 13 2 2 3" xfId="24427"/>
    <cellStyle name="Normal 5 4 13 2 2 4" xfId="45467"/>
    <cellStyle name="Normal 5 4 13 2 3" xfId="7091"/>
    <cellStyle name="Normal 5 4 13 2 3 2" xfId="16973"/>
    <cellStyle name="Normal 5 4 13 2 3 3" xfId="26893"/>
    <cellStyle name="Normal 5 4 13 2 3 4" xfId="47933"/>
    <cellStyle name="Normal 5 4 13 2 4" xfId="9561"/>
    <cellStyle name="Normal 5 4 13 2 4 2" xfId="19443"/>
    <cellStyle name="Normal 5 4 13 2 4 3" xfId="29363"/>
    <cellStyle name="Normal 5 4 13 2 4 4" xfId="50403"/>
    <cellStyle name="Normal 5 4 13 2 5" xfId="12039"/>
    <cellStyle name="Normal 5 4 13 2 5 2" xfId="42999"/>
    <cellStyle name="Normal 5 4 13 2 6" xfId="21959"/>
    <cellStyle name="Normal 5 4 13 2 7" xfId="34840"/>
    <cellStyle name="Normal 5 4 13 2 8" xfId="40305"/>
    <cellStyle name="Normal 5 4 13 3" xfId="2930"/>
    <cellStyle name="Normal 5 4 13 3 2" xfId="5398"/>
    <cellStyle name="Normal 5 4 13 3 2 2" xfId="15280"/>
    <cellStyle name="Normal 5 4 13 3 2 3" xfId="25200"/>
    <cellStyle name="Normal 5 4 13 3 2 4" xfId="46240"/>
    <cellStyle name="Normal 5 4 13 3 3" xfId="7864"/>
    <cellStyle name="Normal 5 4 13 3 3 2" xfId="17746"/>
    <cellStyle name="Normal 5 4 13 3 3 3" xfId="27666"/>
    <cellStyle name="Normal 5 4 13 3 3 4" xfId="48706"/>
    <cellStyle name="Normal 5 4 13 3 4" xfId="10334"/>
    <cellStyle name="Normal 5 4 13 3 4 2" xfId="20216"/>
    <cellStyle name="Normal 5 4 13 3 4 3" xfId="30136"/>
    <cellStyle name="Normal 5 4 13 3 4 4" xfId="51176"/>
    <cellStyle name="Normal 5 4 13 3 5" xfId="12812"/>
    <cellStyle name="Normal 5 4 13 3 5 2" xfId="43772"/>
    <cellStyle name="Normal 5 4 13 3 6" xfId="22732"/>
    <cellStyle name="Normal 5 4 13 3 7" xfId="35614"/>
    <cellStyle name="Normal 5 4 13 3 8" xfId="41078"/>
    <cellStyle name="Normal 5 4 13 4" xfId="4037"/>
    <cellStyle name="Normal 5 4 13 4 2" xfId="13919"/>
    <cellStyle name="Normal 5 4 13 4 3" xfId="23839"/>
    <cellStyle name="Normal 5 4 13 4 4" xfId="44879"/>
    <cellStyle name="Normal 5 4 13 5" xfId="5948"/>
    <cellStyle name="Normal 5 4 13 5 2" xfId="15830"/>
    <cellStyle name="Normal 5 4 13 5 3" xfId="25750"/>
    <cellStyle name="Normal 5 4 13 5 4" xfId="46790"/>
    <cellStyle name="Normal 5 4 13 6" xfId="8418"/>
    <cellStyle name="Normal 5 4 13 6 2" xfId="18300"/>
    <cellStyle name="Normal 5 4 13 6 3" xfId="28220"/>
    <cellStyle name="Normal 5 4 13 6 4" xfId="49260"/>
    <cellStyle name="Normal 5 4 13 7" xfId="10896"/>
    <cellStyle name="Normal 5 4 13 7 2" xfId="41856"/>
    <cellStyle name="Normal 5 4 13 8" xfId="20816"/>
    <cellStyle name="Normal 5 4 13 9" xfId="33697"/>
    <cellStyle name="Normal 5 4 14" xfId="1358"/>
    <cellStyle name="Normal 5 4 14 2" xfId="4121"/>
    <cellStyle name="Normal 5 4 14 2 2" xfId="14003"/>
    <cellStyle name="Normal 5 4 14 2 3" xfId="23923"/>
    <cellStyle name="Normal 5 4 14 2 4" xfId="44963"/>
    <cellStyle name="Normal 5 4 14 3" xfId="6587"/>
    <cellStyle name="Normal 5 4 14 3 2" xfId="16469"/>
    <cellStyle name="Normal 5 4 14 3 3" xfId="26389"/>
    <cellStyle name="Normal 5 4 14 3 4" xfId="47429"/>
    <cellStyle name="Normal 5 4 14 4" xfId="9057"/>
    <cellStyle name="Normal 5 4 14 4 2" xfId="18939"/>
    <cellStyle name="Normal 5 4 14 4 3" xfId="28859"/>
    <cellStyle name="Normal 5 4 14 4 4" xfId="49899"/>
    <cellStyle name="Normal 5 4 14 5" xfId="11535"/>
    <cellStyle name="Normal 5 4 14 5 2" xfId="42495"/>
    <cellStyle name="Normal 5 4 14 6" xfId="21455"/>
    <cellStyle name="Normal 5 4 14 7" xfId="34336"/>
    <cellStyle name="Normal 5 4 14 8" xfId="39801"/>
    <cellStyle name="Normal 5 4 15" xfId="2426"/>
    <cellStyle name="Normal 5 4 15 2" xfId="4894"/>
    <cellStyle name="Normal 5 4 15 2 2" xfId="14776"/>
    <cellStyle name="Normal 5 4 15 2 3" xfId="24696"/>
    <cellStyle name="Normal 5 4 15 2 4" xfId="45736"/>
    <cellStyle name="Normal 5 4 15 3" xfId="7360"/>
    <cellStyle name="Normal 5 4 15 3 2" xfId="17242"/>
    <cellStyle name="Normal 5 4 15 3 3" xfId="27162"/>
    <cellStyle name="Normal 5 4 15 3 4" xfId="48202"/>
    <cellStyle name="Normal 5 4 15 4" xfId="9830"/>
    <cellStyle name="Normal 5 4 15 4 2" xfId="19712"/>
    <cellStyle name="Normal 5 4 15 4 3" xfId="29632"/>
    <cellStyle name="Normal 5 4 15 4 4" xfId="50672"/>
    <cellStyle name="Normal 5 4 15 5" xfId="12308"/>
    <cellStyle name="Normal 5 4 15 5 2" xfId="43268"/>
    <cellStyle name="Normal 5 4 15 6" xfId="22228"/>
    <cellStyle name="Normal 5 4 15 7" xfId="35110"/>
    <cellStyle name="Normal 5 4 15 8" xfId="40574"/>
    <cellStyle name="Normal 5 4 16" xfId="2977"/>
    <cellStyle name="Normal 5 4 16 2" xfId="12859"/>
    <cellStyle name="Normal 5 4 16 2 2" xfId="43819"/>
    <cellStyle name="Normal 5 4 16 3" xfId="22779"/>
    <cellStyle name="Normal 5 4 16 4" xfId="33192"/>
    <cellStyle name="Normal 5 4 16 5" xfId="38658"/>
    <cellStyle name="Normal 5 4 17" xfId="5445"/>
    <cellStyle name="Normal 5 4 17 2" xfId="15327"/>
    <cellStyle name="Normal 5 4 17 2 2" xfId="46287"/>
    <cellStyle name="Normal 5 4 17 3" xfId="25247"/>
    <cellStyle name="Normal 5 4 17 4" xfId="41118"/>
    <cellStyle name="Normal 5 4 18" xfId="7914"/>
    <cellStyle name="Normal 5 4 18 2" xfId="17796"/>
    <cellStyle name="Normal 5 4 18 3" xfId="27716"/>
    <cellStyle name="Normal 5 4 18 4" xfId="48756"/>
    <cellStyle name="Normal 5 4 19" xfId="10392"/>
    <cellStyle name="Normal 5 4 19 2" xfId="41352"/>
    <cellStyle name="Normal 5 4 2" xfId="174"/>
    <cellStyle name="Normal 5 4 2 10" xfId="10478"/>
    <cellStyle name="Normal 5 4 2 10 2" xfId="41438"/>
    <cellStyle name="Normal 5 4 2 11" xfId="20398"/>
    <cellStyle name="Normal 5 4 2 12" xfId="30240"/>
    <cellStyle name="Normal 5 4 2 13" xfId="35706"/>
    <cellStyle name="Normal 5 4 2 14" xfId="51246"/>
    <cellStyle name="Normal 5 4 2 15" xfId="51918"/>
    <cellStyle name="Normal 5 4 2 2" xfId="1154"/>
    <cellStyle name="Normal 5 4 2 2 10" xfId="52016"/>
    <cellStyle name="Normal 5 4 2 2 2" xfId="3297"/>
    <cellStyle name="Normal 5 4 2 2 2 2" xfId="13179"/>
    <cellStyle name="Normal 5 4 2 2 2 2 2" xfId="44139"/>
    <cellStyle name="Normal 5 4 2 2 2 3" xfId="23099"/>
    <cellStyle name="Normal 5 4 2 2 2 4" xfId="31516"/>
    <cellStyle name="Normal 5 4 2 2 2 5" xfId="36982"/>
    <cellStyle name="Normal 5 4 2 2 2 6" xfId="51569"/>
    <cellStyle name="Normal 5 4 2 2 2 7" xfId="52240"/>
    <cellStyle name="Normal 5 4 2 2 3" xfId="6383"/>
    <cellStyle name="Normal 5 4 2 2 3 2" xfId="16265"/>
    <cellStyle name="Normal 5 4 2 2 3 2 2" xfId="47225"/>
    <cellStyle name="Normal 5 4 2 2 3 3" xfId="26185"/>
    <cellStyle name="Normal 5 4 2 2 3 4" xfId="32516"/>
    <cellStyle name="Normal 5 4 2 2 3 5" xfId="37982"/>
    <cellStyle name="Normal 5 4 2 2 3 6" xfId="51794"/>
    <cellStyle name="Normal 5 4 2 2 3 7" xfId="52464"/>
    <cellStyle name="Normal 5 4 2 2 4" xfId="8853"/>
    <cellStyle name="Normal 5 4 2 2 4 2" xfId="18735"/>
    <cellStyle name="Normal 5 4 2 2 4 2 2" xfId="49695"/>
    <cellStyle name="Normal 5 4 2 2 4 3" xfId="28655"/>
    <cellStyle name="Normal 5 4 2 2 4 4" xfId="34132"/>
    <cellStyle name="Normal 5 4 2 2 4 5" xfId="39597"/>
    <cellStyle name="Normal 5 4 2 2 5" xfId="11331"/>
    <cellStyle name="Normal 5 4 2 2 5 2" xfId="41236"/>
    <cellStyle name="Normal 5 4 2 2 6" xfId="21251"/>
    <cellStyle name="Normal 5 4 2 2 6 2" xfId="42291"/>
    <cellStyle name="Normal 5 4 2 2 7" xfId="30514"/>
    <cellStyle name="Normal 5 4 2 2 8" xfId="35980"/>
    <cellStyle name="Normal 5 4 2 2 9" xfId="51344"/>
    <cellStyle name="Normal 5 4 2 3" xfId="1155"/>
    <cellStyle name="Normal 5 4 2 3 10" xfId="52052"/>
    <cellStyle name="Normal 5 4 2 3 2" xfId="3534"/>
    <cellStyle name="Normal 5 4 2 3 2 2" xfId="13416"/>
    <cellStyle name="Normal 5 4 2 3 2 2 2" xfId="44376"/>
    <cellStyle name="Normal 5 4 2 3 2 3" xfId="23336"/>
    <cellStyle name="Normal 5 4 2 3 2 4" xfId="31753"/>
    <cellStyle name="Normal 5 4 2 3 2 5" xfId="37219"/>
    <cellStyle name="Normal 5 4 2 3 2 6" xfId="51605"/>
    <cellStyle name="Normal 5 4 2 3 2 7" xfId="52276"/>
    <cellStyle name="Normal 5 4 2 3 3" xfId="6384"/>
    <cellStyle name="Normal 5 4 2 3 3 2" xfId="16266"/>
    <cellStyle name="Normal 5 4 2 3 3 2 2" xfId="47226"/>
    <cellStyle name="Normal 5 4 2 3 3 3" xfId="26186"/>
    <cellStyle name="Normal 5 4 2 3 3 4" xfId="32753"/>
    <cellStyle name="Normal 5 4 2 3 3 5" xfId="38219"/>
    <cellStyle name="Normal 5 4 2 3 3 6" xfId="51830"/>
    <cellStyle name="Normal 5 4 2 3 3 7" xfId="52500"/>
    <cellStyle name="Normal 5 4 2 3 4" xfId="8854"/>
    <cellStyle name="Normal 5 4 2 3 4 2" xfId="18736"/>
    <cellStyle name="Normal 5 4 2 3 4 2 2" xfId="49696"/>
    <cellStyle name="Normal 5 4 2 3 4 3" xfId="28656"/>
    <cellStyle name="Normal 5 4 2 3 4 4" xfId="34133"/>
    <cellStyle name="Normal 5 4 2 3 4 5" xfId="39598"/>
    <cellStyle name="Normal 5 4 2 3 5" xfId="11332"/>
    <cellStyle name="Normal 5 4 2 3 5 2" xfId="41272"/>
    <cellStyle name="Normal 5 4 2 3 6" xfId="21252"/>
    <cellStyle name="Normal 5 4 2 3 6 2" xfId="42292"/>
    <cellStyle name="Normal 5 4 2 3 7" xfId="30751"/>
    <cellStyle name="Normal 5 4 2 3 8" xfId="36217"/>
    <cellStyle name="Normal 5 4 2 3 9" xfId="51380"/>
    <cellStyle name="Normal 5 4 2 4" xfId="1156"/>
    <cellStyle name="Normal 5 4 2 4 10" xfId="51980"/>
    <cellStyle name="Normal 5 4 2 4 2" xfId="3776"/>
    <cellStyle name="Normal 5 4 2 4 2 2" xfId="13658"/>
    <cellStyle name="Normal 5 4 2 4 2 2 2" xfId="44618"/>
    <cellStyle name="Normal 5 4 2 4 2 3" xfId="23578"/>
    <cellStyle name="Normal 5 4 2 4 2 4" xfId="31995"/>
    <cellStyle name="Normal 5 4 2 4 2 5" xfId="37461"/>
    <cellStyle name="Normal 5 4 2 4 2 6" xfId="51533"/>
    <cellStyle name="Normal 5 4 2 4 2 7" xfId="52204"/>
    <cellStyle name="Normal 5 4 2 4 3" xfId="6385"/>
    <cellStyle name="Normal 5 4 2 4 3 2" xfId="16267"/>
    <cellStyle name="Normal 5 4 2 4 3 2 2" xfId="47227"/>
    <cellStyle name="Normal 5 4 2 4 3 3" xfId="26187"/>
    <cellStyle name="Normal 5 4 2 4 3 4" xfId="32995"/>
    <cellStyle name="Normal 5 4 2 4 3 5" xfId="38461"/>
    <cellStyle name="Normal 5 4 2 4 3 6" xfId="51758"/>
    <cellStyle name="Normal 5 4 2 4 3 7" xfId="52428"/>
    <cellStyle name="Normal 5 4 2 4 4" xfId="8855"/>
    <cellStyle name="Normal 5 4 2 4 4 2" xfId="18737"/>
    <cellStyle name="Normal 5 4 2 4 4 2 2" xfId="49697"/>
    <cellStyle name="Normal 5 4 2 4 4 3" xfId="28657"/>
    <cellStyle name="Normal 5 4 2 4 4 4" xfId="34134"/>
    <cellStyle name="Normal 5 4 2 4 4 5" xfId="39599"/>
    <cellStyle name="Normal 5 4 2 4 5" xfId="11333"/>
    <cellStyle name="Normal 5 4 2 4 5 2" xfId="41200"/>
    <cellStyle name="Normal 5 4 2 4 6" xfId="21253"/>
    <cellStyle name="Normal 5 4 2 4 6 2" xfId="42293"/>
    <cellStyle name="Normal 5 4 2 4 7" xfId="30993"/>
    <cellStyle name="Normal 5 4 2 4 8" xfId="36459"/>
    <cellStyle name="Normal 5 4 2 4 9" xfId="51308"/>
    <cellStyle name="Normal 5 4 2 5" xfId="1444"/>
    <cellStyle name="Normal 5 4 2 5 10" xfId="52142"/>
    <cellStyle name="Normal 5 4 2 5 2" xfId="4207"/>
    <cellStyle name="Normal 5 4 2 5 2 2" xfId="14089"/>
    <cellStyle name="Normal 5 4 2 5 2 2 2" xfId="45049"/>
    <cellStyle name="Normal 5 4 2 5 2 3" xfId="24009"/>
    <cellStyle name="Normal 5 4 2 5 2 4" xfId="34422"/>
    <cellStyle name="Normal 5 4 2 5 2 5" xfId="39887"/>
    <cellStyle name="Normal 5 4 2 5 3" xfId="6673"/>
    <cellStyle name="Normal 5 4 2 5 3 2" xfId="16555"/>
    <cellStyle name="Normal 5 4 2 5 3 3" xfId="26475"/>
    <cellStyle name="Normal 5 4 2 5 3 4" xfId="47515"/>
    <cellStyle name="Normal 5 4 2 5 4" xfId="9143"/>
    <cellStyle name="Normal 5 4 2 5 4 2" xfId="19025"/>
    <cellStyle name="Normal 5 4 2 5 4 3" xfId="28945"/>
    <cellStyle name="Normal 5 4 2 5 4 4" xfId="49985"/>
    <cellStyle name="Normal 5 4 2 5 5" xfId="11621"/>
    <cellStyle name="Normal 5 4 2 5 5 2" xfId="42581"/>
    <cellStyle name="Normal 5 4 2 5 6" xfId="21541"/>
    <cellStyle name="Normal 5 4 2 5 7" xfId="31242"/>
    <cellStyle name="Normal 5 4 2 5 8" xfId="36708"/>
    <cellStyle name="Normal 5 4 2 5 9" xfId="51471"/>
    <cellStyle name="Normal 5 4 2 6" xfId="2512"/>
    <cellStyle name="Normal 5 4 2 6 10" xfId="52366"/>
    <cellStyle name="Normal 5 4 2 6 2" xfId="4980"/>
    <cellStyle name="Normal 5 4 2 6 2 2" xfId="14862"/>
    <cellStyle name="Normal 5 4 2 6 2 2 2" xfId="45822"/>
    <cellStyle name="Normal 5 4 2 6 2 3" xfId="24782"/>
    <cellStyle name="Normal 5 4 2 6 2 4" xfId="35196"/>
    <cellStyle name="Normal 5 4 2 6 2 5" xfId="40660"/>
    <cellStyle name="Normal 5 4 2 6 3" xfId="7446"/>
    <cellStyle name="Normal 5 4 2 6 3 2" xfId="17328"/>
    <cellStyle name="Normal 5 4 2 6 3 3" xfId="27248"/>
    <cellStyle name="Normal 5 4 2 6 3 4" xfId="48288"/>
    <cellStyle name="Normal 5 4 2 6 4" xfId="9916"/>
    <cellStyle name="Normal 5 4 2 6 4 2" xfId="19798"/>
    <cellStyle name="Normal 5 4 2 6 4 3" xfId="29718"/>
    <cellStyle name="Normal 5 4 2 6 4 4" xfId="50758"/>
    <cellStyle name="Normal 5 4 2 6 5" xfId="12394"/>
    <cellStyle name="Normal 5 4 2 6 5 2" xfId="43354"/>
    <cellStyle name="Normal 5 4 2 6 6" xfId="22314"/>
    <cellStyle name="Normal 5 4 2 6 7" xfId="32242"/>
    <cellStyle name="Normal 5 4 2 6 8" xfId="37708"/>
    <cellStyle name="Normal 5 4 2 6 9" xfId="51696"/>
    <cellStyle name="Normal 5 4 2 7" xfId="3023"/>
    <cellStyle name="Normal 5 4 2 7 2" xfId="12905"/>
    <cellStyle name="Normal 5 4 2 7 2 2" xfId="43865"/>
    <cellStyle name="Normal 5 4 2 7 3" xfId="22825"/>
    <cellStyle name="Normal 5 4 2 7 4" xfId="33278"/>
    <cellStyle name="Normal 5 4 2 7 5" xfId="38744"/>
    <cellStyle name="Normal 5 4 2 8" xfId="5530"/>
    <cellStyle name="Normal 5 4 2 8 2" xfId="15412"/>
    <cellStyle name="Normal 5 4 2 8 2 2" xfId="46372"/>
    <cellStyle name="Normal 5 4 2 8 3" xfId="25332"/>
    <cellStyle name="Normal 5 4 2 8 4" xfId="41136"/>
    <cellStyle name="Normal 5 4 2 9" xfId="8000"/>
    <cellStyle name="Normal 5 4 2 9 2" xfId="17882"/>
    <cellStyle name="Normal 5 4 2 9 3" xfId="27802"/>
    <cellStyle name="Normal 5 4 2 9 4" xfId="48842"/>
    <cellStyle name="Normal 5 4 20" xfId="20312"/>
    <cellStyle name="Normal 5 4 21" xfId="30194"/>
    <cellStyle name="Normal 5 4 22" xfId="35660"/>
    <cellStyle name="Normal 5 4 23" xfId="51228"/>
    <cellStyle name="Normal 5 4 24" xfId="51900"/>
    <cellStyle name="Normal 5 4 3" xfId="215"/>
    <cellStyle name="Normal 5 4 3 10" xfId="10518"/>
    <cellStyle name="Normal 5 4 3 10 2" xfId="41478"/>
    <cellStyle name="Normal 5 4 3 11" xfId="20438"/>
    <cellStyle name="Normal 5 4 3 12" xfId="30280"/>
    <cellStyle name="Normal 5 4 3 13" xfId="35746"/>
    <cellStyle name="Normal 5 4 3 14" xfId="51264"/>
    <cellStyle name="Normal 5 4 3 15" xfId="51936"/>
    <cellStyle name="Normal 5 4 3 2" xfId="1157"/>
    <cellStyle name="Normal 5 4 3 2 10" xfId="52070"/>
    <cellStyle name="Normal 5 4 3 2 2" xfId="3337"/>
    <cellStyle name="Normal 5 4 3 2 2 2" xfId="13219"/>
    <cellStyle name="Normal 5 4 3 2 2 2 2" xfId="44179"/>
    <cellStyle name="Normal 5 4 3 2 2 3" xfId="23139"/>
    <cellStyle name="Normal 5 4 3 2 2 4" xfId="31556"/>
    <cellStyle name="Normal 5 4 3 2 2 5" xfId="37022"/>
    <cellStyle name="Normal 5 4 3 2 2 6" xfId="51623"/>
    <cellStyle name="Normal 5 4 3 2 2 7" xfId="52294"/>
    <cellStyle name="Normal 5 4 3 2 3" xfId="6386"/>
    <cellStyle name="Normal 5 4 3 2 3 2" xfId="16268"/>
    <cellStyle name="Normal 5 4 3 2 3 2 2" xfId="47228"/>
    <cellStyle name="Normal 5 4 3 2 3 3" xfId="26188"/>
    <cellStyle name="Normal 5 4 3 2 3 4" xfId="32556"/>
    <cellStyle name="Normal 5 4 3 2 3 5" xfId="38022"/>
    <cellStyle name="Normal 5 4 3 2 3 6" xfId="51848"/>
    <cellStyle name="Normal 5 4 3 2 3 7" xfId="52518"/>
    <cellStyle name="Normal 5 4 3 2 4" xfId="8856"/>
    <cellStyle name="Normal 5 4 3 2 4 2" xfId="18738"/>
    <cellStyle name="Normal 5 4 3 2 4 2 2" xfId="49698"/>
    <cellStyle name="Normal 5 4 3 2 4 3" xfId="28658"/>
    <cellStyle name="Normal 5 4 3 2 4 4" xfId="34135"/>
    <cellStyle name="Normal 5 4 3 2 4 5" xfId="39600"/>
    <cellStyle name="Normal 5 4 3 2 5" xfId="11334"/>
    <cellStyle name="Normal 5 4 3 2 5 2" xfId="41290"/>
    <cellStyle name="Normal 5 4 3 2 6" xfId="21254"/>
    <cellStyle name="Normal 5 4 3 2 6 2" xfId="42294"/>
    <cellStyle name="Normal 5 4 3 2 7" xfId="30554"/>
    <cellStyle name="Normal 5 4 3 2 8" xfId="36020"/>
    <cellStyle name="Normal 5 4 3 2 9" xfId="51398"/>
    <cellStyle name="Normal 5 4 3 3" xfId="1158"/>
    <cellStyle name="Normal 5 4 3 3 10" xfId="51998"/>
    <cellStyle name="Normal 5 4 3 3 2" xfId="3574"/>
    <cellStyle name="Normal 5 4 3 3 2 2" xfId="13456"/>
    <cellStyle name="Normal 5 4 3 3 2 2 2" xfId="44416"/>
    <cellStyle name="Normal 5 4 3 3 2 3" xfId="23376"/>
    <cellStyle name="Normal 5 4 3 3 2 4" xfId="31793"/>
    <cellStyle name="Normal 5 4 3 3 2 5" xfId="37259"/>
    <cellStyle name="Normal 5 4 3 3 2 6" xfId="51551"/>
    <cellStyle name="Normal 5 4 3 3 2 7" xfId="52222"/>
    <cellStyle name="Normal 5 4 3 3 3" xfId="6387"/>
    <cellStyle name="Normal 5 4 3 3 3 2" xfId="16269"/>
    <cellStyle name="Normal 5 4 3 3 3 2 2" xfId="47229"/>
    <cellStyle name="Normal 5 4 3 3 3 3" xfId="26189"/>
    <cellStyle name="Normal 5 4 3 3 3 4" xfId="32793"/>
    <cellStyle name="Normal 5 4 3 3 3 5" xfId="38259"/>
    <cellStyle name="Normal 5 4 3 3 3 6" xfId="51776"/>
    <cellStyle name="Normal 5 4 3 3 3 7" xfId="52446"/>
    <cellStyle name="Normal 5 4 3 3 4" xfId="8857"/>
    <cellStyle name="Normal 5 4 3 3 4 2" xfId="18739"/>
    <cellStyle name="Normal 5 4 3 3 4 2 2" xfId="49699"/>
    <cellStyle name="Normal 5 4 3 3 4 3" xfId="28659"/>
    <cellStyle name="Normal 5 4 3 3 4 4" xfId="34136"/>
    <cellStyle name="Normal 5 4 3 3 4 5" xfId="39601"/>
    <cellStyle name="Normal 5 4 3 3 5" xfId="11335"/>
    <cellStyle name="Normal 5 4 3 3 5 2" xfId="41218"/>
    <cellStyle name="Normal 5 4 3 3 6" xfId="21255"/>
    <cellStyle name="Normal 5 4 3 3 6 2" xfId="42295"/>
    <cellStyle name="Normal 5 4 3 3 7" xfId="30791"/>
    <cellStyle name="Normal 5 4 3 3 8" xfId="36257"/>
    <cellStyle name="Normal 5 4 3 3 9" xfId="51326"/>
    <cellStyle name="Normal 5 4 3 4" xfId="1159"/>
    <cellStyle name="Normal 5 4 3 4 10" xfId="52160"/>
    <cellStyle name="Normal 5 4 3 4 2" xfId="3816"/>
    <cellStyle name="Normal 5 4 3 4 2 2" xfId="13698"/>
    <cellStyle name="Normal 5 4 3 4 2 2 2" xfId="44658"/>
    <cellStyle name="Normal 5 4 3 4 2 3" xfId="23618"/>
    <cellStyle name="Normal 5 4 3 4 2 4" xfId="32035"/>
    <cellStyle name="Normal 5 4 3 4 2 5" xfId="37501"/>
    <cellStyle name="Normal 5 4 3 4 3" xfId="6388"/>
    <cellStyle name="Normal 5 4 3 4 3 2" xfId="16270"/>
    <cellStyle name="Normal 5 4 3 4 3 2 2" xfId="47230"/>
    <cellStyle name="Normal 5 4 3 4 3 3" xfId="26190"/>
    <cellStyle name="Normal 5 4 3 4 3 4" xfId="33035"/>
    <cellStyle name="Normal 5 4 3 4 3 5" xfId="38501"/>
    <cellStyle name="Normal 5 4 3 4 4" xfId="8858"/>
    <cellStyle name="Normal 5 4 3 4 4 2" xfId="18740"/>
    <cellStyle name="Normal 5 4 3 4 4 2 2" xfId="49700"/>
    <cellStyle name="Normal 5 4 3 4 4 3" xfId="28660"/>
    <cellStyle name="Normal 5 4 3 4 4 4" xfId="34137"/>
    <cellStyle name="Normal 5 4 3 4 4 5" xfId="39602"/>
    <cellStyle name="Normal 5 4 3 4 5" xfId="11336"/>
    <cellStyle name="Normal 5 4 3 4 5 2" xfId="42296"/>
    <cellStyle name="Normal 5 4 3 4 6" xfId="21256"/>
    <cellStyle name="Normal 5 4 3 4 7" xfId="31033"/>
    <cellStyle name="Normal 5 4 3 4 8" xfId="36499"/>
    <cellStyle name="Normal 5 4 3 4 9" xfId="51489"/>
    <cellStyle name="Normal 5 4 3 5" xfId="1484"/>
    <cellStyle name="Normal 5 4 3 5 10" xfId="52384"/>
    <cellStyle name="Normal 5 4 3 5 2" xfId="4247"/>
    <cellStyle name="Normal 5 4 3 5 2 2" xfId="14129"/>
    <cellStyle name="Normal 5 4 3 5 2 2 2" xfId="45089"/>
    <cellStyle name="Normal 5 4 3 5 2 3" xfId="24049"/>
    <cellStyle name="Normal 5 4 3 5 2 4" xfId="34462"/>
    <cellStyle name="Normal 5 4 3 5 2 5" xfId="39927"/>
    <cellStyle name="Normal 5 4 3 5 3" xfId="6713"/>
    <cellStyle name="Normal 5 4 3 5 3 2" xfId="16595"/>
    <cellStyle name="Normal 5 4 3 5 3 3" xfId="26515"/>
    <cellStyle name="Normal 5 4 3 5 3 4" xfId="47555"/>
    <cellStyle name="Normal 5 4 3 5 4" xfId="9183"/>
    <cellStyle name="Normal 5 4 3 5 4 2" xfId="19065"/>
    <cellStyle name="Normal 5 4 3 5 4 3" xfId="28985"/>
    <cellStyle name="Normal 5 4 3 5 4 4" xfId="50025"/>
    <cellStyle name="Normal 5 4 3 5 5" xfId="11661"/>
    <cellStyle name="Normal 5 4 3 5 5 2" xfId="42621"/>
    <cellStyle name="Normal 5 4 3 5 6" xfId="21581"/>
    <cellStyle name="Normal 5 4 3 5 7" xfId="31282"/>
    <cellStyle name="Normal 5 4 3 5 8" xfId="36748"/>
    <cellStyle name="Normal 5 4 3 5 9" xfId="51714"/>
    <cellStyle name="Normal 5 4 3 6" xfId="2552"/>
    <cellStyle name="Normal 5 4 3 6 2" xfId="5020"/>
    <cellStyle name="Normal 5 4 3 6 2 2" xfId="14902"/>
    <cellStyle name="Normal 5 4 3 6 2 2 2" xfId="45862"/>
    <cellStyle name="Normal 5 4 3 6 2 3" xfId="24822"/>
    <cellStyle name="Normal 5 4 3 6 2 4" xfId="35236"/>
    <cellStyle name="Normal 5 4 3 6 2 5" xfId="40700"/>
    <cellStyle name="Normal 5 4 3 6 3" xfId="7486"/>
    <cellStyle name="Normal 5 4 3 6 3 2" xfId="17368"/>
    <cellStyle name="Normal 5 4 3 6 3 3" xfId="27288"/>
    <cellStyle name="Normal 5 4 3 6 3 4" xfId="48328"/>
    <cellStyle name="Normal 5 4 3 6 4" xfId="9956"/>
    <cellStyle name="Normal 5 4 3 6 4 2" xfId="19838"/>
    <cellStyle name="Normal 5 4 3 6 4 3" xfId="29758"/>
    <cellStyle name="Normal 5 4 3 6 4 4" xfId="50798"/>
    <cellStyle name="Normal 5 4 3 6 5" xfId="12434"/>
    <cellStyle name="Normal 5 4 3 6 5 2" xfId="43394"/>
    <cellStyle name="Normal 5 4 3 6 6" xfId="22354"/>
    <cellStyle name="Normal 5 4 3 6 7" xfId="32282"/>
    <cellStyle name="Normal 5 4 3 6 8" xfId="37748"/>
    <cellStyle name="Normal 5 4 3 7" xfId="3063"/>
    <cellStyle name="Normal 5 4 3 7 2" xfId="12945"/>
    <cellStyle name="Normal 5 4 3 7 2 2" xfId="43905"/>
    <cellStyle name="Normal 5 4 3 7 3" xfId="22865"/>
    <cellStyle name="Normal 5 4 3 7 4" xfId="33318"/>
    <cellStyle name="Normal 5 4 3 7 5" xfId="38784"/>
    <cellStyle name="Normal 5 4 3 8" xfId="5570"/>
    <cellStyle name="Normal 5 4 3 8 2" xfId="15452"/>
    <cellStyle name="Normal 5 4 3 8 2 2" xfId="46412"/>
    <cellStyle name="Normal 5 4 3 8 3" xfId="25372"/>
    <cellStyle name="Normal 5 4 3 8 4" xfId="41154"/>
    <cellStyle name="Normal 5 4 3 9" xfId="8040"/>
    <cellStyle name="Normal 5 4 3 9 2" xfId="17922"/>
    <cellStyle name="Normal 5 4 3 9 3" xfId="27842"/>
    <cellStyle name="Normal 5 4 3 9 4" xfId="48882"/>
    <cellStyle name="Normal 5 4 4" xfId="252"/>
    <cellStyle name="Normal 5 4 4 10" xfId="10555"/>
    <cellStyle name="Normal 5 4 4 10 2" xfId="41515"/>
    <cellStyle name="Normal 5 4 4 11" xfId="20475"/>
    <cellStyle name="Normal 5 4 4 12" xfId="30317"/>
    <cellStyle name="Normal 5 4 4 13" xfId="35783"/>
    <cellStyle name="Normal 5 4 4 14" xfId="51362"/>
    <cellStyle name="Normal 5 4 4 15" xfId="52034"/>
    <cellStyle name="Normal 5 4 4 2" xfId="1160"/>
    <cellStyle name="Normal 5 4 4 2 10" xfId="52258"/>
    <cellStyle name="Normal 5 4 4 2 2" xfId="3374"/>
    <cellStyle name="Normal 5 4 4 2 2 2" xfId="13256"/>
    <cellStyle name="Normal 5 4 4 2 2 2 2" xfId="44216"/>
    <cellStyle name="Normal 5 4 4 2 2 3" xfId="23176"/>
    <cellStyle name="Normal 5 4 4 2 2 4" xfId="31593"/>
    <cellStyle name="Normal 5 4 4 2 2 5" xfId="37059"/>
    <cellStyle name="Normal 5 4 4 2 3" xfId="6389"/>
    <cellStyle name="Normal 5 4 4 2 3 2" xfId="16271"/>
    <cellStyle name="Normal 5 4 4 2 3 2 2" xfId="47231"/>
    <cellStyle name="Normal 5 4 4 2 3 3" xfId="26191"/>
    <cellStyle name="Normal 5 4 4 2 3 4" xfId="32593"/>
    <cellStyle name="Normal 5 4 4 2 3 5" xfId="38059"/>
    <cellStyle name="Normal 5 4 4 2 4" xfId="8859"/>
    <cellStyle name="Normal 5 4 4 2 4 2" xfId="18741"/>
    <cellStyle name="Normal 5 4 4 2 4 2 2" xfId="49701"/>
    <cellStyle name="Normal 5 4 4 2 4 3" xfId="28661"/>
    <cellStyle name="Normal 5 4 4 2 4 4" xfId="34138"/>
    <cellStyle name="Normal 5 4 4 2 4 5" xfId="39603"/>
    <cellStyle name="Normal 5 4 4 2 5" xfId="11337"/>
    <cellStyle name="Normal 5 4 4 2 5 2" xfId="42297"/>
    <cellStyle name="Normal 5 4 4 2 6" xfId="21257"/>
    <cellStyle name="Normal 5 4 4 2 7" xfId="30591"/>
    <cellStyle name="Normal 5 4 4 2 8" xfId="36057"/>
    <cellStyle name="Normal 5 4 4 2 9" xfId="51587"/>
    <cellStyle name="Normal 5 4 4 3" xfId="1161"/>
    <cellStyle name="Normal 5 4 4 3 10" xfId="52482"/>
    <cellStyle name="Normal 5 4 4 3 2" xfId="3611"/>
    <cellStyle name="Normal 5 4 4 3 2 2" xfId="13493"/>
    <cellStyle name="Normal 5 4 4 3 2 2 2" xfId="44453"/>
    <cellStyle name="Normal 5 4 4 3 2 3" xfId="23413"/>
    <cellStyle name="Normal 5 4 4 3 2 4" xfId="31830"/>
    <cellStyle name="Normal 5 4 4 3 2 5" xfId="37296"/>
    <cellStyle name="Normal 5 4 4 3 3" xfId="6390"/>
    <cellStyle name="Normal 5 4 4 3 3 2" xfId="16272"/>
    <cellStyle name="Normal 5 4 4 3 3 2 2" xfId="47232"/>
    <cellStyle name="Normal 5 4 4 3 3 3" xfId="26192"/>
    <cellStyle name="Normal 5 4 4 3 3 4" xfId="32830"/>
    <cellStyle name="Normal 5 4 4 3 3 5" xfId="38296"/>
    <cellStyle name="Normal 5 4 4 3 4" xfId="8860"/>
    <cellStyle name="Normal 5 4 4 3 4 2" xfId="18742"/>
    <cellStyle name="Normal 5 4 4 3 4 2 2" xfId="49702"/>
    <cellStyle name="Normal 5 4 4 3 4 3" xfId="28662"/>
    <cellStyle name="Normal 5 4 4 3 4 4" xfId="34139"/>
    <cellStyle name="Normal 5 4 4 3 4 5" xfId="39604"/>
    <cellStyle name="Normal 5 4 4 3 5" xfId="11338"/>
    <cellStyle name="Normal 5 4 4 3 5 2" xfId="42298"/>
    <cellStyle name="Normal 5 4 4 3 6" xfId="21258"/>
    <cellStyle name="Normal 5 4 4 3 7" xfId="30828"/>
    <cellStyle name="Normal 5 4 4 3 8" xfId="36294"/>
    <cellStyle name="Normal 5 4 4 3 9" xfId="51812"/>
    <cellStyle name="Normal 5 4 4 4" xfId="1162"/>
    <cellStyle name="Normal 5 4 4 4 2" xfId="3853"/>
    <cellStyle name="Normal 5 4 4 4 2 2" xfId="13735"/>
    <cellStyle name="Normal 5 4 4 4 2 2 2" xfId="44695"/>
    <cellStyle name="Normal 5 4 4 4 2 3" xfId="23655"/>
    <cellStyle name="Normal 5 4 4 4 2 4" xfId="32072"/>
    <cellStyle name="Normal 5 4 4 4 2 5" xfId="37538"/>
    <cellStyle name="Normal 5 4 4 4 3" xfId="6391"/>
    <cellStyle name="Normal 5 4 4 4 3 2" xfId="16273"/>
    <cellStyle name="Normal 5 4 4 4 3 2 2" xfId="47233"/>
    <cellStyle name="Normal 5 4 4 4 3 3" xfId="26193"/>
    <cellStyle name="Normal 5 4 4 4 3 4" xfId="33072"/>
    <cellStyle name="Normal 5 4 4 4 3 5" xfId="38538"/>
    <cellStyle name="Normal 5 4 4 4 4" xfId="8861"/>
    <cellStyle name="Normal 5 4 4 4 4 2" xfId="18743"/>
    <cellStyle name="Normal 5 4 4 4 4 2 2" xfId="49703"/>
    <cellStyle name="Normal 5 4 4 4 4 3" xfId="28663"/>
    <cellStyle name="Normal 5 4 4 4 4 4" xfId="34140"/>
    <cellStyle name="Normal 5 4 4 4 4 5" xfId="39605"/>
    <cellStyle name="Normal 5 4 4 4 5" xfId="11339"/>
    <cellStyle name="Normal 5 4 4 4 5 2" xfId="42299"/>
    <cellStyle name="Normal 5 4 4 4 6" xfId="21259"/>
    <cellStyle name="Normal 5 4 4 4 7" xfId="31070"/>
    <cellStyle name="Normal 5 4 4 4 8" xfId="36536"/>
    <cellStyle name="Normal 5 4 4 5" xfId="1521"/>
    <cellStyle name="Normal 5 4 4 5 2" xfId="4284"/>
    <cellStyle name="Normal 5 4 4 5 2 2" xfId="14166"/>
    <cellStyle name="Normal 5 4 4 5 2 2 2" xfId="45126"/>
    <cellStyle name="Normal 5 4 4 5 2 3" xfId="24086"/>
    <cellStyle name="Normal 5 4 4 5 2 4" xfId="34499"/>
    <cellStyle name="Normal 5 4 4 5 2 5" xfId="39964"/>
    <cellStyle name="Normal 5 4 4 5 3" xfId="6750"/>
    <cellStyle name="Normal 5 4 4 5 3 2" xfId="16632"/>
    <cellStyle name="Normal 5 4 4 5 3 3" xfId="26552"/>
    <cellStyle name="Normal 5 4 4 5 3 4" xfId="47592"/>
    <cellStyle name="Normal 5 4 4 5 4" xfId="9220"/>
    <cellStyle name="Normal 5 4 4 5 4 2" xfId="19102"/>
    <cellStyle name="Normal 5 4 4 5 4 3" xfId="29022"/>
    <cellStyle name="Normal 5 4 4 5 4 4" xfId="50062"/>
    <cellStyle name="Normal 5 4 4 5 5" xfId="11698"/>
    <cellStyle name="Normal 5 4 4 5 5 2" xfId="42658"/>
    <cellStyle name="Normal 5 4 4 5 6" xfId="21618"/>
    <cellStyle name="Normal 5 4 4 5 7" xfId="31319"/>
    <cellStyle name="Normal 5 4 4 5 8" xfId="36785"/>
    <cellStyle name="Normal 5 4 4 6" xfId="2589"/>
    <cellStyle name="Normal 5 4 4 6 2" xfId="5057"/>
    <cellStyle name="Normal 5 4 4 6 2 2" xfId="14939"/>
    <cellStyle name="Normal 5 4 4 6 2 2 2" xfId="45899"/>
    <cellStyle name="Normal 5 4 4 6 2 3" xfId="24859"/>
    <cellStyle name="Normal 5 4 4 6 2 4" xfId="35273"/>
    <cellStyle name="Normal 5 4 4 6 2 5" xfId="40737"/>
    <cellStyle name="Normal 5 4 4 6 3" xfId="7523"/>
    <cellStyle name="Normal 5 4 4 6 3 2" xfId="17405"/>
    <cellStyle name="Normal 5 4 4 6 3 3" xfId="27325"/>
    <cellStyle name="Normal 5 4 4 6 3 4" xfId="48365"/>
    <cellStyle name="Normal 5 4 4 6 4" xfId="9993"/>
    <cellStyle name="Normal 5 4 4 6 4 2" xfId="19875"/>
    <cellStyle name="Normal 5 4 4 6 4 3" xfId="29795"/>
    <cellStyle name="Normal 5 4 4 6 4 4" xfId="50835"/>
    <cellStyle name="Normal 5 4 4 6 5" xfId="12471"/>
    <cellStyle name="Normal 5 4 4 6 5 2" xfId="43431"/>
    <cellStyle name="Normal 5 4 4 6 6" xfId="22391"/>
    <cellStyle name="Normal 5 4 4 6 7" xfId="32319"/>
    <cellStyle name="Normal 5 4 4 6 8" xfId="37785"/>
    <cellStyle name="Normal 5 4 4 7" xfId="3100"/>
    <cellStyle name="Normal 5 4 4 7 2" xfId="12982"/>
    <cellStyle name="Normal 5 4 4 7 2 2" xfId="43942"/>
    <cellStyle name="Normal 5 4 4 7 3" xfId="22902"/>
    <cellStyle name="Normal 5 4 4 7 4" xfId="33355"/>
    <cellStyle name="Normal 5 4 4 7 5" xfId="38821"/>
    <cellStyle name="Normal 5 4 4 8" xfId="5607"/>
    <cellStyle name="Normal 5 4 4 8 2" xfId="15489"/>
    <cellStyle name="Normal 5 4 4 8 2 2" xfId="46449"/>
    <cellStyle name="Normal 5 4 4 8 3" xfId="25409"/>
    <cellStyle name="Normal 5 4 4 8 4" xfId="41254"/>
    <cellStyle name="Normal 5 4 4 9" xfId="8077"/>
    <cellStyle name="Normal 5 4 4 9 2" xfId="17959"/>
    <cellStyle name="Normal 5 4 4 9 3" xfId="27879"/>
    <cellStyle name="Normal 5 4 4 9 4" xfId="48919"/>
    <cellStyle name="Normal 5 4 5" xfId="289"/>
    <cellStyle name="Normal 5 4 5 10" xfId="10592"/>
    <cellStyle name="Normal 5 4 5 10 2" xfId="41552"/>
    <cellStyle name="Normal 5 4 5 11" xfId="20512"/>
    <cellStyle name="Normal 5 4 5 12" xfId="30354"/>
    <cellStyle name="Normal 5 4 5 13" xfId="35820"/>
    <cellStyle name="Normal 5 4 5 14" xfId="51290"/>
    <cellStyle name="Normal 5 4 5 15" xfId="51962"/>
    <cellStyle name="Normal 5 4 5 2" xfId="1163"/>
    <cellStyle name="Normal 5 4 5 2 10" xfId="52186"/>
    <cellStyle name="Normal 5 4 5 2 2" xfId="3411"/>
    <cellStyle name="Normal 5 4 5 2 2 2" xfId="13293"/>
    <cellStyle name="Normal 5 4 5 2 2 2 2" xfId="44253"/>
    <cellStyle name="Normal 5 4 5 2 2 3" xfId="23213"/>
    <cellStyle name="Normal 5 4 5 2 2 4" xfId="31630"/>
    <cellStyle name="Normal 5 4 5 2 2 5" xfId="37096"/>
    <cellStyle name="Normal 5 4 5 2 3" xfId="6392"/>
    <cellStyle name="Normal 5 4 5 2 3 2" xfId="16274"/>
    <cellStyle name="Normal 5 4 5 2 3 2 2" xfId="47234"/>
    <cellStyle name="Normal 5 4 5 2 3 3" xfId="26194"/>
    <cellStyle name="Normal 5 4 5 2 3 4" xfId="32630"/>
    <cellStyle name="Normal 5 4 5 2 3 5" xfId="38096"/>
    <cellStyle name="Normal 5 4 5 2 4" xfId="8862"/>
    <cellStyle name="Normal 5 4 5 2 4 2" xfId="18744"/>
    <cellStyle name="Normal 5 4 5 2 4 2 2" xfId="49704"/>
    <cellStyle name="Normal 5 4 5 2 4 3" xfId="28664"/>
    <cellStyle name="Normal 5 4 5 2 4 4" xfId="34141"/>
    <cellStyle name="Normal 5 4 5 2 4 5" xfId="39606"/>
    <cellStyle name="Normal 5 4 5 2 5" xfId="11340"/>
    <cellStyle name="Normal 5 4 5 2 5 2" xfId="42300"/>
    <cellStyle name="Normal 5 4 5 2 6" xfId="21260"/>
    <cellStyle name="Normal 5 4 5 2 7" xfId="30628"/>
    <cellStyle name="Normal 5 4 5 2 8" xfId="36094"/>
    <cellStyle name="Normal 5 4 5 2 9" xfId="51515"/>
    <cellStyle name="Normal 5 4 5 3" xfId="1164"/>
    <cellStyle name="Normal 5 4 5 3 10" xfId="52410"/>
    <cellStyle name="Normal 5 4 5 3 2" xfId="3648"/>
    <cellStyle name="Normal 5 4 5 3 2 2" xfId="13530"/>
    <cellStyle name="Normal 5 4 5 3 2 2 2" xfId="44490"/>
    <cellStyle name="Normal 5 4 5 3 2 3" xfId="23450"/>
    <cellStyle name="Normal 5 4 5 3 2 4" xfId="31867"/>
    <cellStyle name="Normal 5 4 5 3 2 5" xfId="37333"/>
    <cellStyle name="Normal 5 4 5 3 3" xfId="6393"/>
    <cellStyle name="Normal 5 4 5 3 3 2" xfId="16275"/>
    <cellStyle name="Normal 5 4 5 3 3 2 2" xfId="47235"/>
    <cellStyle name="Normal 5 4 5 3 3 3" xfId="26195"/>
    <cellStyle name="Normal 5 4 5 3 3 4" xfId="32867"/>
    <cellStyle name="Normal 5 4 5 3 3 5" xfId="38333"/>
    <cellStyle name="Normal 5 4 5 3 4" xfId="8863"/>
    <cellStyle name="Normal 5 4 5 3 4 2" xfId="18745"/>
    <cellStyle name="Normal 5 4 5 3 4 2 2" xfId="49705"/>
    <cellStyle name="Normal 5 4 5 3 4 3" xfId="28665"/>
    <cellStyle name="Normal 5 4 5 3 4 4" xfId="34142"/>
    <cellStyle name="Normal 5 4 5 3 4 5" xfId="39607"/>
    <cellStyle name="Normal 5 4 5 3 5" xfId="11341"/>
    <cellStyle name="Normal 5 4 5 3 5 2" xfId="42301"/>
    <cellStyle name="Normal 5 4 5 3 6" xfId="21261"/>
    <cellStyle name="Normal 5 4 5 3 7" xfId="30865"/>
    <cellStyle name="Normal 5 4 5 3 8" xfId="36331"/>
    <cellStyle name="Normal 5 4 5 3 9" xfId="51740"/>
    <cellStyle name="Normal 5 4 5 4" xfId="1165"/>
    <cellStyle name="Normal 5 4 5 4 2" xfId="3890"/>
    <cellStyle name="Normal 5 4 5 4 2 2" xfId="13772"/>
    <cellStyle name="Normal 5 4 5 4 2 2 2" xfId="44732"/>
    <cellStyle name="Normal 5 4 5 4 2 3" xfId="23692"/>
    <cellStyle name="Normal 5 4 5 4 2 4" xfId="32109"/>
    <cellStyle name="Normal 5 4 5 4 2 5" xfId="37575"/>
    <cellStyle name="Normal 5 4 5 4 3" xfId="6394"/>
    <cellStyle name="Normal 5 4 5 4 3 2" xfId="16276"/>
    <cellStyle name="Normal 5 4 5 4 3 2 2" xfId="47236"/>
    <cellStyle name="Normal 5 4 5 4 3 3" xfId="26196"/>
    <cellStyle name="Normal 5 4 5 4 3 4" xfId="33109"/>
    <cellStyle name="Normal 5 4 5 4 3 5" xfId="38575"/>
    <cellStyle name="Normal 5 4 5 4 4" xfId="8864"/>
    <cellStyle name="Normal 5 4 5 4 4 2" xfId="18746"/>
    <cellStyle name="Normal 5 4 5 4 4 2 2" xfId="49706"/>
    <cellStyle name="Normal 5 4 5 4 4 3" xfId="28666"/>
    <cellStyle name="Normal 5 4 5 4 4 4" xfId="34143"/>
    <cellStyle name="Normal 5 4 5 4 4 5" xfId="39608"/>
    <cellStyle name="Normal 5 4 5 4 5" xfId="11342"/>
    <cellStyle name="Normal 5 4 5 4 5 2" xfId="42302"/>
    <cellStyle name="Normal 5 4 5 4 6" xfId="21262"/>
    <cellStyle name="Normal 5 4 5 4 7" xfId="31107"/>
    <cellStyle name="Normal 5 4 5 4 8" xfId="36573"/>
    <cellStyle name="Normal 5 4 5 5" xfId="1558"/>
    <cellStyle name="Normal 5 4 5 5 2" xfId="4321"/>
    <cellStyle name="Normal 5 4 5 5 2 2" xfId="14203"/>
    <cellStyle name="Normal 5 4 5 5 2 2 2" xfId="45163"/>
    <cellStyle name="Normal 5 4 5 5 2 3" xfId="24123"/>
    <cellStyle name="Normal 5 4 5 5 2 4" xfId="34536"/>
    <cellStyle name="Normal 5 4 5 5 2 5" xfId="40001"/>
    <cellStyle name="Normal 5 4 5 5 3" xfId="6787"/>
    <cellStyle name="Normal 5 4 5 5 3 2" xfId="16669"/>
    <cellStyle name="Normal 5 4 5 5 3 3" xfId="26589"/>
    <cellStyle name="Normal 5 4 5 5 3 4" xfId="47629"/>
    <cellStyle name="Normal 5 4 5 5 4" xfId="9257"/>
    <cellStyle name="Normal 5 4 5 5 4 2" xfId="19139"/>
    <cellStyle name="Normal 5 4 5 5 4 3" xfId="29059"/>
    <cellStyle name="Normal 5 4 5 5 4 4" xfId="50099"/>
    <cellStyle name="Normal 5 4 5 5 5" xfId="11735"/>
    <cellStyle name="Normal 5 4 5 5 5 2" xfId="42695"/>
    <cellStyle name="Normal 5 4 5 5 6" xfId="21655"/>
    <cellStyle name="Normal 5 4 5 5 7" xfId="31356"/>
    <cellStyle name="Normal 5 4 5 5 8" xfId="36822"/>
    <cellStyle name="Normal 5 4 5 6" xfId="2626"/>
    <cellStyle name="Normal 5 4 5 6 2" xfId="5094"/>
    <cellStyle name="Normal 5 4 5 6 2 2" xfId="14976"/>
    <cellStyle name="Normal 5 4 5 6 2 2 2" xfId="45936"/>
    <cellStyle name="Normal 5 4 5 6 2 3" xfId="24896"/>
    <cellStyle name="Normal 5 4 5 6 2 4" xfId="35310"/>
    <cellStyle name="Normal 5 4 5 6 2 5" xfId="40774"/>
    <cellStyle name="Normal 5 4 5 6 3" xfId="7560"/>
    <cellStyle name="Normal 5 4 5 6 3 2" xfId="17442"/>
    <cellStyle name="Normal 5 4 5 6 3 3" xfId="27362"/>
    <cellStyle name="Normal 5 4 5 6 3 4" xfId="48402"/>
    <cellStyle name="Normal 5 4 5 6 4" xfId="10030"/>
    <cellStyle name="Normal 5 4 5 6 4 2" xfId="19912"/>
    <cellStyle name="Normal 5 4 5 6 4 3" xfId="29832"/>
    <cellStyle name="Normal 5 4 5 6 4 4" xfId="50872"/>
    <cellStyle name="Normal 5 4 5 6 5" xfId="12508"/>
    <cellStyle name="Normal 5 4 5 6 5 2" xfId="43468"/>
    <cellStyle name="Normal 5 4 5 6 6" xfId="22428"/>
    <cellStyle name="Normal 5 4 5 6 7" xfId="32356"/>
    <cellStyle name="Normal 5 4 5 6 8" xfId="37822"/>
    <cellStyle name="Normal 5 4 5 7" xfId="3137"/>
    <cellStyle name="Normal 5 4 5 7 2" xfId="13019"/>
    <cellStyle name="Normal 5 4 5 7 2 2" xfId="43979"/>
    <cellStyle name="Normal 5 4 5 7 3" xfId="22939"/>
    <cellStyle name="Normal 5 4 5 7 4" xfId="33392"/>
    <cellStyle name="Normal 5 4 5 7 5" xfId="38858"/>
    <cellStyle name="Normal 5 4 5 8" xfId="5644"/>
    <cellStyle name="Normal 5 4 5 8 2" xfId="15526"/>
    <cellStyle name="Normal 5 4 5 8 2 2" xfId="46486"/>
    <cellStyle name="Normal 5 4 5 8 3" xfId="25446"/>
    <cellStyle name="Normal 5 4 5 8 4" xfId="41182"/>
    <cellStyle name="Normal 5 4 5 9" xfId="8114"/>
    <cellStyle name="Normal 5 4 5 9 2" xfId="17996"/>
    <cellStyle name="Normal 5 4 5 9 3" xfId="27916"/>
    <cellStyle name="Normal 5 4 5 9 4" xfId="48956"/>
    <cellStyle name="Normal 5 4 6" xfId="329"/>
    <cellStyle name="Normal 5 4 6 10" xfId="10632"/>
    <cellStyle name="Normal 5 4 6 10 2" xfId="41592"/>
    <cellStyle name="Normal 5 4 6 11" xfId="20552"/>
    <cellStyle name="Normal 5 4 6 12" xfId="30394"/>
    <cellStyle name="Normal 5 4 6 13" xfId="35860"/>
    <cellStyle name="Normal 5 4 6 14" xfId="51432"/>
    <cellStyle name="Normal 5 4 6 15" xfId="52104"/>
    <cellStyle name="Normal 5 4 6 2" xfId="1166"/>
    <cellStyle name="Normal 5 4 6 2 10" xfId="52328"/>
    <cellStyle name="Normal 5 4 6 2 2" xfId="3451"/>
    <cellStyle name="Normal 5 4 6 2 2 2" xfId="13333"/>
    <cellStyle name="Normal 5 4 6 2 2 2 2" xfId="44293"/>
    <cellStyle name="Normal 5 4 6 2 2 3" xfId="23253"/>
    <cellStyle name="Normal 5 4 6 2 2 4" xfId="31670"/>
    <cellStyle name="Normal 5 4 6 2 2 5" xfId="37136"/>
    <cellStyle name="Normal 5 4 6 2 3" xfId="6395"/>
    <cellStyle name="Normal 5 4 6 2 3 2" xfId="16277"/>
    <cellStyle name="Normal 5 4 6 2 3 2 2" xfId="47237"/>
    <cellStyle name="Normal 5 4 6 2 3 3" xfId="26197"/>
    <cellStyle name="Normal 5 4 6 2 3 4" xfId="32670"/>
    <cellStyle name="Normal 5 4 6 2 3 5" xfId="38136"/>
    <cellStyle name="Normal 5 4 6 2 4" xfId="8865"/>
    <cellStyle name="Normal 5 4 6 2 4 2" xfId="18747"/>
    <cellStyle name="Normal 5 4 6 2 4 2 2" xfId="49707"/>
    <cellStyle name="Normal 5 4 6 2 4 3" xfId="28667"/>
    <cellStyle name="Normal 5 4 6 2 4 4" xfId="34144"/>
    <cellStyle name="Normal 5 4 6 2 4 5" xfId="39609"/>
    <cellStyle name="Normal 5 4 6 2 5" xfId="11343"/>
    <cellStyle name="Normal 5 4 6 2 5 2" xfId="42303"/>
    <cellStyle name="Normal 5 4 6 2 6" xfId="21263"/>
    <cellStyle name="Normal 5 4 6 2 7" xfId="30668"/>
    <cellStyle name="Normal 5 4 6 2 8" xfId="36134"/>
    <cellStyle name="Normal 5 4 6 2 9" xfId="51657"/>
    <cellStyle name="Normal 5 4 6 3" xfId="1167"/>
    <cellStyle name="Normal 5 4 6 3 10" xfId="52552"/>
    <cellStyle name="Normal 5 4 6 3 2" xfId="3688"/>
    <cellStyle name="Normal 5 4 6 3 2 2" xfId="13570"/>
    <cellStyle name="Normal 5 4 6 3 2 2 2" xfId="44530"/>
    <cellStyle name="Normal 5 4 6 3 2 3" xfId="23490"/>
    <cellStyle name="Normal 5 4 6 3 2 4" xfId="31907"/>
    <cellStyle name="Normal 5 4 6 3 2 5" xfId="37373"/>
    <cellStyle name="Normal 5 4 6 3 3" xfId="6396"/>
    <cellStyle name="Normal 5 4 6 3 3 2" xfId="16278"/>
    <cellStyle name="Normal 5 4 6 3 3 2 2" xfId="47238"/>
    <cellStyle name="Normal 5 4 6 3 3 3" xfId="26198"/>
    <cellStyle name="Normal 5 4 6 3 3 4" xfId="32907"/>
    <cellStyle name="Normal 5 4 6 3 3 5" xfId="38373"/>
    <cellStyle name="Normal 5 4 6 3 4" xfId="8866"/>
    <cellStyle name="Normal 5 4 6 3 4 2" xfId="18748"/>
    <cellStyle name="Normal 5 4 6 3 4 2 2" xfId="49708"/>
    <cellStyle name="Normal 5 4 6 3 4 3" xfId="28668"/>
    <cellStyle name="Normal 5 4 6 3 4 4" xfId="34145"/>
    <cellStyle name="Normal 5 4 6 3 4 5" xfId="39610"/>
    <cellStyle name="Normal 5 4 6 3 5" xfId="11344"/>
    <cellStyle name="Normal 5 4 6 3 5 2" xfId="42304"/>
    <cellStyle name="Normal 5 4 6 3 6" xfId="21264"/>
    <cellStyle name="Normal 5 4 6 3 7" xfId="30905"/>
    <cellStyle name="Normal 5 4 6 3 8" xfId="36371"/>
    <cellStyle name="Normal 5 4 6 3 9" xfId="51882"/>
    <cellStyle name="Normal 5 4 6 4" xfId="1168"/>
    <cellStyle name="Normal 5 4 6 4 2" xfId="3930"/>
    <cellStyle name="Normal 5 4 6 4 2 2" xfId="13812"/>
    <cellStyle name="Normal 5 4 6 4 2 2 2" xfId="44772"/>
    <cellStyle name="Normal 5 4 6 4 2 3" xfId="23732"/>
    <cellStyle name="Normal 5 4 6 4 2 4" xfId="32149"/>
    <cellStyle name="Normal 5 4 6 4 2 5" xfId="37615"/>
    <cellStyle name="Normal 5 4 6 4 3" xfId="6397"/>
    <cellStyle name="Normal 5 4 6 4 3 2" xfId="16279"/>
    <cellStyle name="Normal 5 4 6 4 3 2 2" xfId="47239"/>
    <cellStyle name="Normal 5 4 6 4 3 3" xfId="26199"/>
    <cellStyle name="Normal 5 4 6 4 3 4" xfId="33149"/>
    <cellStyle name="Normal 5 4 6 4 3 5" xfId="38615"/>
    <cellStyle name="Normal 5 4 6 4 4" xfId="8867"/>
    <cellStyle name="Normal 5 4 6 4 4 2" xfId="18749"/>
    <cellStyle name="Normal 5 4 6 4 4 2 2" xfId="49709"/>
    <cellStyle name="Normal 5 4 6 4 4 3" xfId="28669"/>
    <cellStyle name="Normal 5 4 6 4 4 4" xfId="34146"/>
    <cellStyle name="Normal 5 4 6 4 4 5" xfId="39611"/>
    <cellStyle name="Normal 5 4 6 4 5" xfId="11345"/>
    <cellStyle name="Normal 5 4 6 4 5 2" xfId="42305"/>
    <cellStyle name="Normal 5 4 6 4 6" xfId="21265"/>
    <cellStyle name="Normal 5 4 6 4 7" xfId="31147"/>
    <cellStyle name="Normal 5 4 6 4 8" xfId="36613"/>
    <cellStyle name="Normal 5 4 6 5" xfId="1598"/>
    <cellStyle name="Normal 5 4 6 5 2" xfId="4361"/>
    <cellStyle name="Normal 5 4 6 5 2 2" xfId="14243"/>
    <cellStyle name="Normal 5 4 6 5 2 2 2" xfId="45203"/>
    <cellStyle name="Normal 5 4 6 5 2 3" xfId="24163"/>
    <cellStyle name="Normal 5 4 6 5 2 4" xfId="34576"/>
    <cellStyle name="Normal 5 4 6 5 2 5" xfId="40041"/>
    <cellStyle name="Normal 5 4 6 5 3" xfId="6827"/>
    <cellStyle name="Normal 5 4 6 5 3 2" xfId="16709"/>
    <cellStyle name="Normal 5 4 6 5 3 3" xfId="26629"/>
    <cellStyle name="Normal 5 4 6 5 3 4" xfId="47669"/>
    <cellStyle name="Normal 5 4 6 5 4" xfId="9297"/>
    <cellStyle name="Normal 5 4 6 5 4 2" xfId="19179"/>
    <cellStyle name="Normal 5 4 6 5 4 3" xfId="29099"/>
    <cellStyle name="Normal 5 4 6 5 4 4" xfId="50139"/>
    <cellStyle name="Normal 5 4 6 5 5" xfId="11775"/>
    <cellStyle name="Normal 5 4 6 5 5 2" xfId="42735"/>
    <cellStyle name="Normal 5 4 6 5 6" xfId="21695"/>
    <cellStyle name="Normal 5 4 6 5 7" xfId="31396"/>
    <cellStyle name="Normal 5 4 6 5 8" xfId="36862"/>
    <cellStyle name="Normal 5 4 6 6" xfId="2666"/>
    <cellStyle name="Normal 5 4 6 6 2" xfId="5134"/>
    <cellStyle name="Normal 5 4 6 6 2 2" xfId="15016"/>
    <cellStyle name="Normal 5 4 6 6 2 2 2" xfId="45976"/>
    <cellStyle name="Normal 5 4 6 6 2 3" xfId="24936"/>
    <cellStyle name="Normal 5 4 6 6 2 4" xfId="35350"/>
    <cellStyle name="Normal 5 4 6 6 2 5" xfId="40814"/>
    <cellStyle name="Normal 5 4 6 6 3" xfId="7600"/>
    <cellStyle name="Normal 5 4 6 6 3 2" xfId="17482"/>
    <cellStyle name="Normal 5 4 6 6 3 3" xfId="27402"/>
    <cellStyle name="Normal 5 4 6 6 3 4" xfId="48442"/>
    <cellStyle name="Normal 5 4 6 6 4" xfId="10070"/>
    <cellStyle name="Normal 5 4 6 6 4 2" xfId="19952"/>
    <cellStyle name="Normal 5 4 6 6 4 3" xfId="29872"/>
    <cellStyle name="Normal 5 4 6 6 4 4" xfId="50912"/>
    <cellStyle name="Normal 5 4 6 6 5" xfId="12548"/>
    <cellStyle name="Normal 5 4 6 6 5 2" xfId="43508"/>
    <cellStyle name="Normal 5 4 6 6 6" xfId="22468"/>
    <cellStyle name="Normal 5 4 6 6 7" xfId="32396"/>
    <cellStyle name="Normal 5 4 6 6 8" xfId="37862"/>
    <cellStyle name="Normal 5 4 6 7" xfId="3177"/>
    <cellStyle name="Normal 5 4 6 7 2" xfId="13059"/>
    <cellStyle name="Normal 5 4 6 7 2 2" xfId="44019"/>
    <cellStyle name="Normal 5 4 6 7 3" xfId="22979"/>
    <cellStyle name="Normal 5 4 6 7 4" xfId="33432"/>
    <cellStyle name="Normal 5 4 6 7 5" xfId="38898"/>
    <cellStyle name="Normal 5 4 6 8" xfId="5684"/>
    <cellStyle name="Normal 5 4 6 8 2" xfId="15566"/>
    <cellStyle name="Normal 5 4 6 8 2 2" xfId="46526"/>
    <cellStyle name="Normal 5 4 6 8 3" xfId="25486"/>
    <cellStyle name="Normal 5 4 6 8 4" xfId="41324"/>
    <cellStyle name="Normal 5 4 6 9" xfId="8154"/>
    <cellStyle name="Normal 5 4 6 9 2" xfId="18036"/>
    <cellStyle name="Normal 5 4 6 9 3" xfId="27956"/>
    <cellStyle name="Normal 5 4 6 9 4" xfId="48996"/>
    <cellStyle name="Normal 5 4 7" xfId="116"/>
    <cellStyle name="Normal 5 4 7 10" xfId="35897"/>
    <cellStyle name="Normal 5 4 7 11" xfId="51453"/>
    <cellStyle name="Normal 5 4 7 12" xfId="52124"/>
    <cellStyle name="Normal 5 4 7 2" xfId="1398"/>
    <cellStyle name="Normal 5 4 7 2 2" xfId="4161"/>
    <cellStyle name="Normal 5 4 7 2 2 2" xfId="14043"/>
    <cellStyle name="Normal 5 4 7 2 2 2 2" xfId="45003"/>
    <cellStyle name="Normal 5 4 7 2 2 3" xfId="23963"/>
    <cellStyle name="Normal 5 4 7 2 2 4" xfId="34376"/>
    <cellStyle name="Normal 5 4 7 2 2 5" xfId="39841"/>
    <cellStyle name="Normal 5 4 7 2 3" xfId="6627"/>
    <cellStyle name="Normal 5 4 7 2 3 2" xfId="16509"/>
    <cellStyle name="Normal 5 4 7 2 3 3" xfId="26429"/>
    <cellStyle name="Normal 5 4 7 2 3 4" xfId="47469"/>
    <cellStyle name="Normal 5 4 7 2 4" xfId="9097"/>
    <cellStyle name="Normal 5 4 7 2 4 2" xfId="18979"/>
    <cellStyle name="Normal 5 4 7 2 4 3" xfId="28899"/>
    <cellStyle name="Normal 5 4 7 2 4 4" xfId="49939"/>
    <cellStyle name="Normal 5 4 7 2 5" xfId="11575"/>
    <cellStyle name="Normal 5 4 7 2 5 2" xfId="42535"/>
    <cellStyle name="Normal 5 4 7 2 6" xfId="21495"/>
    <cellStyle name="Normal 5 4 7 2 7" xfId="31433"/>
    <cellStyle name="Normal 5 4 7 2 8" xfId="36899"/>
    <cellStyle name="Normal 5 4 7 3" xfId="2466"/>
    <cellStyle name="Normal 5 4 7 3 2" xfId="4934"/>
    <cellStyle name="Normal 5 4 7 3 2 2" xfId="14816"/>
    <cellStyle name="Normal 5 4 7 3 2 2 2" xfId="45776"/>
    <cellStyle name="Normal 5 4 7 3 2 3" xfId="24736"/>
    <cellStyle name="Normal 5 4 7 3 2 4" xfId="35150"/>
    <cellStyle name="Normal 5 4 7 3 2 5" xfId="40614"/>
    <cellStyle name="Normal 5 4 7 3 3" xfId="7400"/>
    <cellStyle name="Normal 5 4 7 3 3 2" xfId="17282"/>
    <cellStyle name="Normal 5 4 7 3 3 3" xfId="27202"/>
    <cellStyle name="Normal 5 4 7 3 3 4" xfId="48242"/>
    <cellStyle name="Normal 5 4 7 3 4" xfId="9870"/>
    <cellStyle name="Normal 5 4 7 3 4 2" xfId="19752"/>
    <cellStyle name="Normal 5 4 7 3 4 3" xfId="29672"/>
    <cellStyle name="Normal 5 4 7 3 4 4" xfId="50712"/>
    <cellStyle name="Normal 5 4 7 3 5" xfId="12348"/>
    <cellStyle name="Normal 5 4 7 3 5 2" xfId="43308"/>
    <cellStyle name="Normal 5 4 7 3 6" xfId="22268"/>
    <cellStyle name="Normal 5 4 7 3 7" xfId="32433"/>
    <cellStyle name="Normal 5 4 7 3 8" xfId="37899"/>
    <cellStyle name="Normal 5 4 7 4" xfId="3214"/>
    <cellStyle name="Normal 5 4 7 4 2" xfId="13096"/>
    <cellStyle name="Normal 5 4 7 4 2 2" xfId="44056"/>
    <cellStyle name="Normal 5 4 7 4 3" xfId="23016"/>
    <cellStyle name="Normal 5 4 7 4 4" xfId="33232"/>
    <cellStyle name="Normal 5 4 7 4 5" xfId="38698"/>
    <cellStyle name="Normal 5 4 7 5" xfId="5484"/>
    <cellStyle name="Normal 5 4 7 5 2" xfId="15366"/>
    <cellStyle name="Normal 5 4 7 5 3" xfId="25286"/>
    <cellStyle name="Normal 5 4 7 5 4" xfId="46326"/>
    <cellStyle name="Normal 5 4 7 6" xfId="7954"/>
    <cellStyle name="Normal 5 4 7 6 2" xfId="17836"/>
    <cellStyle name="Normal 5 4 7 6 3" xfId="27756"/>
    <cellStyle name="Normal 5 4 7 6 4" xfId="48796"/>
    <cellStyle name="Normal 5 4 7 7" xfId="10432"/>
    <cellStyle name="Normal 5 4 7 7 2" xfId="41392"/>
    <cellStyle name="Normal 5 4 7 8" xfId="20352"/>
    <cellStyle name="Normal 5 4 7 9" xfId="30431"/>
    <cellStyle name="Normal 5 4 8" xfId="366"/>
    <cellStyle name="Normal 5 4 8 10" xfId="35935"/>
    <cellStyle name="Normal 5 4 8 11" xfId="51678"/>
    <cellStyle name="Normal 5 4 8 12" xfId="52348"/>
    <cellStyle name="Normal 5 4 8 2" xfId="1635"/>
    <cellStyle name="Normal 5 4 8 2 2" xfId="4398"/>
    <cellStyle name="Normal 5 4 8 2 2 2" xfId="14280"/>
    <cellStyle name="Normal 5 4 8 2 2 2 2" xfId="45240"/>
    <cellStyle name="Normal 5 4 8 2 2 3" xfId="24200"/>
    <cellStyle name="Normal 5 4 8 2 2 4" xfId="34613"/>
    <cellStyle name="Normal 5 4 8 2 2 5" xfId="40078"/>
    <cellStyle name="Normal 5 4 8 2 3" xfId="6864"/>
    <cellStyle name="Normal 5 4 8 2 3 2" xfId="16746"/>
    <cellStyle name="Normal 5 4 8 2 3 3" xfId="26666"/>
    <cellStyle name="Normal 5 4 8 2 3 4" xfId="47706"/>
    <cellStyle name="Normal 5 4 8 2 4" xfId="9334"/>
    <cellStyle name="Normal 5 4 8 2 4 2" xfId="19216"/>
    <cellStyle name="Normal 5 4 8 2 4 3" xfId="29136"/>
    <cellStyle name="Normal 5 4 8 2 4 4" xfId="50176"/>
    <cellStyle name="Normal 5 4 8 2 5" xfId="11812"/>
    <cellStyle name="Normal 5 4 8 2 5 2" xfId="42772"/>
    <cellStyle name="Normal 5 4 8 2 6" xfId="21732"/>
    <cellStyle name="Normal 5 4 8 2 7" xfId="31471"/>
    <cellStyle name="Normal 5 4 8 2 8" xfId="36937"/>
    <cellStyle name="Normal 5 4 8 3" xfId="2703"/>
    <cellStyle name="Normal 5 4 8 3 2" xfId="5171"/>
    <cellStyle name="Normal 5 4 8 3 2 2" xfId="15053"/>
    <cellStyle name="Normal 5 4 8 3 2 2 2" xfId="46013"/>
    <cellStyle name="Normal 5 4 8 3 2 3" xfId="24973"/>
    <cellStyle name="Normal 5 4 8 3 2 4" xfId="35387"/>
    <cellStyle name="Normal 5 4 8 3 2 5" xfId="40851"/>
    <cellStyle name="Normal 5 4 8 3 3" xfId="7637"/>
    <cellStyle name="Normal 5 4 8 3 3 2" xfId="17519"/>
    <cellStyle name="Normal 5 4 8 3 3 3" xfId="27439"/>
    <cellStyle name="Normal 5 4 8 3 3 4" xfId="48479"/>
    <cellStyle name="Normal 5 4 8 3 4" xfId="10107"/>
    <cellStyle name="Normal 5 4 8 3 4 2" xfId="19989"/>
    <cellStyle name="Normal 5 4 8 3 4 3" xfId="29909"/>
    <cellStyle name="Normal 5 4 8 3 4 4" xfId="50949"/>
    <cellStyle name="Normal 5 4 8 3 5" xfId="12585"/>
    <cellStyle name="Normal 5 4 8 3 5 2" xfId="43545"/>
    <cellStyle name="Normal 5 4 8 3 6" xfId="22505"/>
    <cellStyle name="Normal 5 4 8 3 7" xfId="32471"/>
    <cellStyle name="Normal 5 4 8 3 8" xfId="37937"/>
    <cellStyle name="Normal 5 4 8 4" xfId="3252"/>
    <cellStyle name="Normal 5 4 8 4 2" xfId="13134"/>
    <cellStyle name="Normal 5 4 8 4 2 2" xfId="44094"/>
    <cellStyle name="Normal 5 4 8 4 3" xfId="23054"/>
    <cellStyle name="Normal 5 4 8 4 4" xfId="33469"/>
    <cellStyle name="Normal 5 4 8 4 5" xfId="38935"/>
    <cellStyle name="Normal 5 4 8 5" xfId="5721"/>
    <cellStyle name="Normal 5 4 8 5 2" xfId="15603"/>
    <cellStyle name="Normal 5 4 8 5 3" xfId="25523"/>
    <cellStyle name="Normal 5 4 8 5 4" xfId="46563"/>
    <cellStyle name="Normal 5 4 8 6" xfId="8191"/>
    <cellStyle name="Normal 5 4 8 6 2" xfId="18073"/>
    <cellStyle name="Normal 5 4 8 6 3" xfId="27993"/>
    <cellStyle name="Normal 5 4 8 6 4" xfId="49033"/>
    <cellStyle name="Normal 5 4 8 7" xfId="10669"/>
    <cellStyle name="Normal 5 4 8 7 2" xfId="41629"/>
    <cellStyle name="Normal 5 4 8 8" xfId="20589"/>
    <cellStyle name="Normal 5 4 8 9" xfId="30469"/>
    <cellStyle name="Normal 5 4 9" xfId="403"/>
    <cellStyle name="Normal 5 4 9 10" xfId="36171"/>
    <cellStyle name="Normal 5 4 9 2" xfId="1672"/>
    <cellStyle name="Normal 5 4 9 2 2" xfId="4435"/>
    <cellStyle name="Normal 5 4 9 2 2 2" xfId="14317"/>
    <cellStyle name="Normal 5 4 9 2 2 2 2" xfId="45277"/>
    <cellStyle name="Normal 5 4 9 2 2 3" xfId="24237"/>
    <cellStyle name="Normal 5 4 9 2 2 4" xfId="34650"/>
    <cellStyle name="Normal 5 4 9 2 2 5" xfId="40115"/>
    <cellStyle name="Normal 5 4 9 2 3" xfId="6901"/>
    <cellStyle name="Normal 5 4 9 2 3 2" xfId="16783"/>
    <cellStyle name="Normal 5 4 9 2 3 3" xfId="26703"/>
    <cellStyle name="Normal 5 4 9 2 3 4" xfId="47743"/>
    <cellStyle name="Normal 5 4 9 2 4" xfId="9371"/>
    <cellStyle name="Normal 5 4 9 2 4 2" xfId="19253"/>
    <cellStyle name="Normal 5 4 9 2 4 3" xfId="29173"/>
    <cellStyle name="Normal 5 4 9 2 4 4" xfId="50213"/>
    <cellStyle name="Normal 5 4 9 2 5" xfId="11849"/>
    <cellStyle name="Normal 5 4 9 2 5 2" xfId="42809"/>
    <cellStyle name="Normal 5 4 9 2 6" xfId="21769"/>
    <cellStyle name="Normal 5 4 9 2 7" xfId="31707"/>
    <cellStyle name="Normal 5 4 9 2 8" xfId="37173"/>
    <cellStyle name="Normal 5 4 9 3" xfId="2740"/>
    <cellStyle name="Normal 5 4 9 3 2" xfId="5208"/>
    <cellStyle name="Normal 5 4 9 3 2 2" xfId="15090"/>
    <cellStyle name="Normal 5 4 9 3 2 2 2" xfId="46050"/>
    <cellStyle name="Normal 5 4 9 3 2 3" xfId="25010"/>
    <cellStyle name="Normal 5 4 9 3 2 4" xfId="35424"/>
    <cellStyle name="Normal 5 4 9 3 2 5" xfId="40888"/>
    <cellStyle name="Normal 5 4 9 3 3" xfId="7674"/>
    <cellStyle name="Normal 5 4 9 3 3 2" xfId="17556"/>
    <cellStyle name="Normal 5 4 9 3 3 3" xfId="27476"/>
    <cellStyle name="Normal 5 4 9 3 3 4" xfId="48516"/>
    <cellStyle name="Normal 5 4 9 3 4" xfId="10144"/>
    <cellStyle name="Normal 5 4 9 3 4 2" xfId="20026"/>
    <cellStyle name="Normal 5 4 9 3 4 3" xfId="29946"/>
    <cellStyle name="Normal 5 4 9 3 4 4" xfId="50986"/>
    <cellStyle name="Normal 5 4 9 3 5" xfId="12622"/>
    <cellStyle name="Normal 5 4 9 3 5 2" xfId="43582"/>
    <cellStyle name="Normal 5 4 9 3 6" xfId="22542"/>
    <cellStyle name="Normal 5 4 9 3 7" xfId="32707"/>
    <cellStyle name="Normal 5 4 9 3 8" xfId="38173"/>
    <cellStyle name="Normal 5 4 9 4" xfId="3488"/>
    <cellStyle name="Normal 5 4 9 4 2" xfId="13370"/>
    <cellStyle name="Normal 5 4 9 4 2 2" xfId="44330"/>
    <cellStyle name="Normal 5 4 9 4 3" xfId="23290"/>
    <cellStyle name="Normal 5 4 9 4 4" xfId="33506"/>
    <cellStyle name="Normal 5 4 9 4 5" xfId="38972"/>
    <cellStyle name="Normal 5 4 9 5" xfId="5758"/>
    <cellStyle name="Normal 5 4 9 5 2" xfId="15640"/>
    <cellStyle name="Normal 5 4 9 5 3" xfId="25560"/>
    <cellStyle name="Normal 5 4 9 5 4" xfId="46600"/>
    <cellStyle name="Normal 5 4 9 6" xfId="8228"/>
    <cellStyle name="Normal 5 4 9 6 2" xfId="18110"/>
    <cellStyle name="Normal 5 4 9 6 3" xfId="28030"/>
    <cellStyle name="Normal 5 4 9 6 4" xfId="49070"/>
    <cellStyle name="Normal 5 4 9 7" xfId="10706"/>
    <cellStyle name="Normal 5 4 9 7 2" xfId="41666"/>
    <cellStyle name="Normal 5 4 9 8" xfId="20626"/>
    <cellStyle name="Normal 5 4 9 9" xfId="30705"/>
    <cellStyle name="Normal 5 40" xfId="30176"/>
    <cellStyle name="Normal 5 41" xfId="35642"/>
    <cellStyle name="Normal 5 42" xfId="51216"/>
    <cellStyle name="Normal 5 43" xfId="51888"/>
    <cellStyle name="Normal 5 5" xfId="62"/>
    <cellStyle name="Normal 5 5 10" xfId="442"/>
    <cellStyle name="Normal 5 5 10 10" xfId="36415"/>
    <cellStyle name="Normal 5 5 10 2" xfId="1711"/>
    <cellStyle name="Normal 5 5 10 2 2" xfId="4474"/>
    <cellStyle name="Normal 5 5 10 2 2 2" xfId="14356"/>
    <cellStyle name="Normal 5 5 10 2 2 2 2" xfId="45316"/>
    <cellStyle name="Normal 5 5 10 2 2 3" xfId="24276"/>
    <cellStyle name="Normal 5 5 10 2 2 4" xfId="34689"/>
    <cellStyle name="Normal 5 5 10 2 2 5" xfId="40154"/>
    <cellStyle name="Normal 5 5 10 2 3" xfId="6940"/>
    <cellStyle name="Normal 5 5 10 2 3 2" xfId="16822"/>
    <cellStyle name="Normal 5 5 10 2 3 3" xfId="26742"/>
    <cellStyle name="Normal 5 5 10 2 3 4" xfId="47782"/>
    <cellStyle name="Normal 5 5 10 2 4" xfId="9410"/>
    <cellStyle name="Normal 5 5 10 2 4 2" xfId="19292"/>
    <cellStyle name="Normal 5 5 10 2 4 3" xfId="29212"/>
    <cellStyle name="Normal 5 5 10 2 4 4" xfId="50252"/>
    <cellStyle name="Normal 5 5 10 2 5" xfId="11888"/>
    <cellStyle name="Normal 5 5 10 2 5 2" xfId="42848"/>
    <cellStyle name="Normal 5 5 10 2 6" xfId="21808"/>
    <cellStyle name="Normal 5 5 10 2 7" xfId="31951"/>
    <cellStyle name="Normal 5 5 10 2 8" xfId="37417"/>
    <cellStyle name="Normal 5 5 10 3" xfId="2779"/>
    <cellStyle name="Normal 5 5 10 3 2" xfId="5247"/>
    <cellStyle name="Normal 5 5 10 3 2 2" xfId="15129"/>
    <cellStyle name="Normal 5 5 10 3 2 2 2" xfId="46089"/>
    <cellStyle name="Normal 5 5 10 3 2 3" xfId="25049"/>
    <cellStyle name="Normal 5 5 10 3 2 4" xfId="35463"/>
    <cellStyle name="Normal 5 5 10 3 2 5" xfId="40927"/>
    <cellStyle name="Normal 5 5 10 3 3" xfId="7713"/>
    <cellStyle name="Normal 5 5 10 3 3 2" xfId="17595"/>
    <cellStyle name="Normal 5 5 10 3 3 3" xfId="27515"/>
    <cellStyle name="Normal 5 5 10 3 3 4" xfId="48555"/>
    <cellStyle name="Normal 5 5 10 3 4" xfId="10183"/>
    <cellStyle name="Normal 5 5 10 3 4 2" xfId="20065"/>
    <cellStyle name="Normal 5 5 10 3 4 3" xfId="29985"/>
    <cellStyle name="Normal 5 5 10 3 4 4" xfId="51025"/>
    <cellStyle name="Normal 5 5 10 3 5" xfId="12661"/>
    <cellStyle name="Normal 5 5 10 3 5 2" xfId="43621"/>
    <cellStyle name="Normal 5 5 10 3 6" xfId="22581"/>
    <cellStyle name="Normal 5 5 10 3 7" xfId="32951"/>
    <cellStyle name="Normal 5 5 10 3 8" xfId="38417"/>
    <cellStyle name="Normal 5 5 10 4" xfId="3732"/>
    <cellStyle name="Normal 5 5 10 4 2" xfId="13614"/>
    <cellStyle name="Normal 5 5 10 4 2 2" xfId="44574"/>
    <cellStyle name="Normal 5 5 10 4 3" xfId="23534"/>
    <cellStyle name="Normal 5 5 10 4 4" xfId="33545"/>
    <cellStyle name="Normal 5 5 10 4 5" xfId="39011"/>
    <cellStyle name="Normal 5 5 10 5" xfId="5797"/>
    <cellStyle name="Normal 5 5 10 5 2" xfId="15679"/>
    <cellStyle name="Normal 5 5 10 5 3" xfId="25599"/>
    <cellStyle name="Normal 5 5 10 5 4" xfId="46639"/>
    <cellStyle name="Normal 5 5 10 6" xfId="8267"/>
    <cellStyle name="Normal 5 5 10 6 2" xfId="18149"/>
    <cellStyle name="Normal 5 5 10 6 3" xfId="28069"/>
    <cellStyle name="Normal 5 5 10 6 4" xfId="49109"/>
    <cellStyle name="Normal 5 5 10 7" xfId="10745"/>
    <cellStyle name="Normal 5 5 10 7 2" xfId="41705"/>
    <cellStyle name="Normal 5 5 10 8" xfId="20665"/>
    <cellStyle name="Normal 5 5 10 9" xfId="30949"/>
    <cellStyle name="Normal 5 5 11" xfId="479"/>
    <cellStyle name="Normal 5 5 11 10" xfId="36664"/>
    <cellStyle name="Normal 5 5 11 2" xfId="1748"/>
    <cellStyle name="Normal 5 5 11 2 2" xfId="4511"/>
    <cellStyle name="Normal 5 5 11 2 2 2" xfId="14393"/>
    <cellStyle name="Normal 5 5 11 2 2 3" xfId="24313"/>
    <cellStyle name="Normal 5 5 11 2 2 4" xfId="45353"/>
    <cellStyle name="Normal 5 5 11 2 3" xfId="6977"/>
    <cellStyle name="Normal 5 5 11 2 3 2" xfId="16859"/>
    <cellStyle name="Normal 5 5 11 2 3 3" xfId="26779"/>
    <cellStyle name="Normal 5 5 11 2 3 4" xfId="47819"/>
    <cellStyle name="Normal 5 5 11 2 4" xfId="9447"/>
    <cellStyle name="Normal 5 5 11 2 4 2" xfId="19329"/>
    <cellStyle name="Normal 5 5 11 2 4 3" xfId="29249"/>
    <cellStyle name="Normal 5 5 11 2 4 4" xfId="50289"/>
    <cellStyle name="Normal 5 5 11 2 5" xfId="11925"/>
    <cellStyle name="Normal 5 5 11 2 5 2" xfId="42885"/>
    <cellStyle name="Normal 5 5 11 2 6" xfId="21845"/>
    <cellStyle name="Normal 5 5 11 2 7" xfId="34726"/>
    <cellStyle name="Normal 5 5 11 2 8" xfId="40191"/>
    <cellStyle name="Normal 5 5 11 3" xfId="2816"/>
    <cellStyle name="Normal 5 5 11 3 2" xfId="5284"/>
    <cellStyle name="Normal 5 5 11 3 2 2" xfId="15166"/>
    <cellStyle name="Normal 5 5 11 3 2 3" xfId="25086"/>
    <cellStyle name="Normal 5 5 11 3 2 4" xfId="46126"/>
    <cellStyle name="Normal 5 5 11 3 3" xfId="7750"/>
    <cellStyle name="Normal 5 5 11 3 3 2" xfId="17632"/>
    <cellStyle name="Normal 5 5 11 3 3 3" xfId="27552"/>
    <cellStyle name="Normal 5 5 11 3 3 4" xfId="48592"/>
    <cellStyle name="Normal 5 5 11 3 4" xfId="10220"/>
    <cellStyle name="Normal 5 5 11 3 4 2" xfId="20102"/>
    <cellStyle name="Normal 5 5 11 3 4 3" xfId="30022"/>
    <cellStyle name="Normal 5 5 11 3 4 4" xfId="51062"/>
    <cellStyle name="Normal 5 5 11 3 5" xfId="12698"/>
    <cellStyle name="Normal 5 5 11 3 5 2" xfId="43658"/>
    <cellStyle name="Normal 5 5 11 3 6" xfId="22618"/>
    <cellStyle name="Normal 5 5 11 3 7" xfId="35500"/>
    <cellStyle name="Normal 5 5 11 3 8" xfId="40964"/>
    <cellStyle name="Normal 5 5 11 4" xfId="3975"/>
    <cellStyle name="Normal 5 5 11 4 2" xfId="13857"/>
    <cellStyle name="Normal 5 5 11 4 2 2" xfId="44817"/>
    <cellStyle name="Normal 5 5 11 4 3" xfId="23777"/>
    <cellStyle name="Normal 5 5 11 4 4" xfId="33582"/>
    <cellStyle name="Normal 5 5 11 4 5" xfId="39048"/>
    <cellStyle name="Normal 5 5 11 5" xfId="5834"/>
    <cellStyle name="Normal 5 5 11 5 2" xfId="15716"/>
    <cellStyle name="Normal 5 5 11 5 3" xfId="25636"/>
    <cellStyle name="Normal 5 5 11 5 4" xfId="46676"/>
    <cellStyle name="Normal 5 5 11 6" xfId="8304"/>
    <cellStyle name="Normal 5 5 11 6 2" xfId="18186"/>
    <cellStyle name="Normal 5 5 11 6 3" xfId="28106"/>
    <cellStyle name="Normal 5 5 11 6 4" xfId="49146"/>
    <cellStyle name="Normal 5 5 11 7" xfId="10782"/>
    <cellStyle name="Normal 5 5 11 7 2" xfId="41742"/>
    <cellStyle name="Normal 5 5 11 8" xfId="20702"/>
    <cellStyle name="Normal 5 5 11 9" xfId="31198"/>
    <cellStyle name="Normal 5 5 12" xfId="551"/>
    <cellStyle name="Normal 5 5 12 10" xfId="37664"/>
    <cellStyle name="Normal 5 5 12 2" xfId="1791"/>
    <cellStyle name="Normal 5 5 12 2 2" xfId="4554"/>
    <cellStyle name="Normal 5 5 12 2 2 2" xfId="14436"/>
    <cellStyle name="Normal 5 5 12 2 2 3" xfId="24356"/>
    <cellStyle name="Normal 5 5 12 2 2 4" xfId="45396"/>
    <cellStyle name="Normal 5 5 12 2 3" xfId="7020"/>
    <cellStyle name="Normal 5 5 12 2 3 2" xfId="16902"/>
    <cellStyle name="Normal 5 5 12 2 3 3" xfId="26822"/>
    <cellStyle name="Normal 5 5 12 2 3 4" xfId="47862"/>
    <cellStyle name="Normal 5 5 12 2 4" xfId="9490"/>
    <cellStyle name="Normal 5 5 12 2 4 2" xfId="19372"/>
    <cellStyle name="Normal 5 5 12 2 4 3" xfId="29292"/>
    <cellStyle name="Normal 5 5 12 2 4 4" xfId="50332"/>
    <cellStyle name="Normal 5 5 12 2 5" xfId="11968"/>
    <cellStyle name="Normal 5 5 12 2 5 2" xfId="42928"/>
    <cellStyle name="Normal 5 5 12 2 6" xfId="21888"/>
    <cellStyle name="Normal 5 5 12 2 7" xfId="34769"/>
    <cellStyle name="Normal 5 5 12 2 8" xfId="40234"/>
    <cellStyle name="Normal 5 5 12 3" xfId="2859"/>
    <cellStyle name="Normal 5 5 12 3 2" xfId="5327"/>
    <cellStyle name="Normal 5 5 12 3 2 2" xfId="15209"/>
    <cellStyle name="Normal 5 5 12 3 2 3" xfId="25129"/>
    <cellStyle name="Normal 5 5 12 3 2 4" xfId="46169"/>
    <cellStyle name="Normal 5 5 12 3 3" xfId="7793"/>
    <cellStyle name="Normal 5 5 12 3 3 2" xfId="17675"/>
    <cellStyle name="Normal 5 5 12 3 3 3" xfId="27595"/>
    <cellStyle name="Normal 5 5 12 3 3 4" xfId="48635"/>
    <cellStyle name="Normal 5 5 12 3 4" xfId="10263"/>
    <cellStyle name="Normal 5 5 12 3 4 2" xfId="20145"/>
    <cellStyle name="Normal 5 5 12 3 4 3" xfId="30065"/>
    <cellStyle name="Normal 5 5 12 3 4 4" xfId="51105"/>
    <cellStyle name="Normal 5 5 12 3 5" xfId="12741"/>
    <cellStyle name="Normal 5 5 12 3 5 2" xfId="43701"/>
    <cellStyle name="Normal 5 5 12 3 6" xfId="22661"/>
    <cellStyle name="Normal 5 5 12 3 7" xfId="35543"/>
    <cellStyle name="Normal 5 5 12 3 8" xfId="41007"/>
    <cellStyle name="Normal 5 5 12 4" xfId="4089"/>
    <cellStyle name="Normal 5 5 12 4 2" xfId="13971"/>
    <cellStyle name="Normal 5 5 12 4 2 2" xfId="44931"/>
    <cellStyle name="Normal 5 5 12 4 3" xfId="23891"/>
    <cellStyle name="Normal 5 5 12 4 4" xfId="33626"/>
    <cellStyle name="Normal 5 5 12 4 5" xfId="39091"/>
    <cellStyle name="Normal 5 5 12 5" xfId="5877"/>
    <cellStyle name="Normal 5 5 12 5 2" xfId="15759"/>
    <cellStyle name="Normal 5 5 12 5 3" xfId="25679"/>
    <cellStyle name="Normal 5 5 12 5 4" xfId="46719"/>
    <cellStyle name="Normal 5 5 12 6" xfId="8347"/>
    <cellStyle name="Normal 5 5 12 6 2" xfId="18229"/>
    <cellStyle name="Normal 5 5 12 6 3" xfId="28149"/>
    <cellStyle name="Normal 5 5 12 6 4" xfId="49189"/>
    <cellStyle name="Normal 5 5 12 7" xfId="10825"/>
    <cellStyle name="Normal 5 5 12 7 2" xfId="41785"/>
    <cellStyle name="Normal 5 5 12 8" xfId="20745"/>
    <cellStyle name="Normal 5 5 12 9" xfId="32198"/>
    <cellStyle name="Normal 5 5 13" xfId="721"/>
    <cellStyle name="Normal 5 5 13 10" xfId="39164"/>
    <cellStyle name="Normal 5 5 13 2" xfId="1864"/>
    <cellStyle name="Normal 5 5 13 2 2" xfId="4627"/>
    <cellStyle name="Normal 5 5 13 2 2 2" xfId="14509"/>
    <cellStyle name="Normal 5 5 13 2 2 3" xfId="24429"/>
    <cellStyle name="Normal 5 5 13 2 2 4" xfId="45469"/>
    <cellStyle name="Normal 5 5 13 2 3" xfId="7093"/>
    <cellStyle name="Normal 5 5 13 2 3 2" xfId="16975"/>
    <cellStyle name="Normal 5 5 13 2 3 3" xfId="26895"/>
    <cellStyle name="Normal 5 5 13 2 3 4" xfId="47935"/>
    <cellStyle name="Normal 5 5 13 2 4" xfId="9563"/>
    <cellStyle name="Normal 5 5 13 2 4 2" xfId="19445"/>
    <cellStyle name="Normal 5 5 13 2 4 3" xfId="29365"/>
    <cellStyle name="Normal 5 5 13 2 4 4" xfId="50405"/>
    <cellStyle name="Normal 5 5 13 2 5" xfId="12041"/>
    <cellStyle name="Normal 5 5 13 2 5 2" xfId="43001"/>
    <cellStyle name="Normal 5 5 13 2 6" xfId="21961"/>
    <cellStyle name="Normal 5 5 13 2 7" xfId="34842"/>
    <cellStyle name="Normal 5 5 13 2 8" xfId="40307"/>
    <cellStyle name="Normal 5 5 13 3" xfId="2932"/>
    <cellStyle name="Normal 5 5 13 3 2" xfId="5400"/>
    <cellStyle name="Normal 5 5 13 3 2 2" xfId="15282"/>
    <cellStyle name="Normal 5 5 13 3 2 3" xfId="25202"/>
    <cellStyle name="Normal 5 5 13 3 2 4" xfId="46242"/>
    <cellStyle name="Normal 5 5 13 3 3" xfId="7866"/>
    <cellStyle name="Normal 5 5 13 3 3 2" xfId="17748"/>
    <cellStyle name="Normal 5 5 13 3 3 3" xfId="27668"/>
    <cellStyle name="Normal 5 5 13 3 3 4" xfId="48708"/>
    <cellStyle name="Normal 5 5 13 3 4" xfId="10336"/>
    <cellStyle name="Normal 5 5 13 3 4 2" xfId="20218"/>
    <cellStyle name="Normal 5 5 13 3 4 3" xfId="30138"/>
    <cellStyle name="Normal 5 5 13 3 4 4" xfId="51178"/>
    <cellStyle name="Normal 5 5 13 3 5" xfId="12814"/>
    <cellStyle name="Normal 5 5 13 3 5 2" xfId="43774"/>
    <cellStyle name="Normal 5 5 13 3 6" xfId="22734"/>
    <cellStyle name="Normal 5 5 13 3 7" xfId="35616"/>
    <cellStyle name="Normal 5 5 13 3 8" xfId="41080"/>
    <cellStyle name="Normal 5 5 13 4" xfId="4068"/>
    <cellStyle name="Normal 5 5 13 4 2" xfId="13950"/>
    <cellStyle name="Normal 5 5 13 4 3" xfId="23870"/>
    <cellStyle name="Normal 5 5 13 4 4" xfId="44910"/>
    <cellStyle name="Normal 5 5 13 5" xfId="5950"/>
    <cellStyle name="Normal 5 5 13 5 2" xfId="15832"/>
    <cellStyle name="Normal 5 5 13 5 3" xfId="25752"/>
    <cellStyle name="Normal 5 5 13 5 4" xfId="46792"/>
    <cellStyle name="Normal 5 5 13 6" xfId="8420"/>
    <cellStyle name="Normal 5 5 13 6 2" xfId="18302"/>
    <cellStyle name="Normal 5 5 13 6 3" xfId="28222"/>
    <cellStyle name="Normal 5 5 13 6 4" xfId="49262"/>
    <cellStyle name="Normal 5 5 13 7" xfId="10898"/>
    <cellStyle name="Normal 5 5 13 7 2" xfId="41858"/>
    <cellStyle name="Normal 5 5 13 8" xfId="20818"/>
    <cellStyle name="Normal 5 5 13 9" xfId="33699"/>
    <cellStyle name="Normal 5 5 14" xfId="1360"/>
    <cellStyle name="Normal 5 5 14 2" xfId="4123"/>
    <cellStyle name="Normal 5 5 14 2 2" xfId="14005"/>
    <cellStyle name="Normal 5 5 14 2 3" xfId="23925"/>
    <cellStyle name="Normal 5 5 14 2 4" xfId="44965"/>
    <cellStyle name="Normal 5 5 14 3" xfId="6589"/>
    <cellStyle name="Normal 5 5 14 3 2" xfId="16471"/>
    <cellStyle name="Normal 5 5 14 3 3" xfId="26391"/>
    <cellStyle name="Normal 5 5 14 3 4" xfId="47431"/>
    <cellStyle name="Normal 5 5 14 4" xfId="9059"/>
    <cellStyle name="Normal 5 5 14 4 2" xfId="18941"/>
    <cellStyle name="Normal 5 5 14 4 3" xfId="28861"/>
    <cellStyle name="Normal 5 5 14 4 4" xfId="49901"/>
    <cellStyle name="Normal 5 5 14 5" xfId="11537"/>
    <cellStyle name="Normal 5 5 14 5 2" xfId="42497"/>
    <cellStyle name="Normal 5 5 14 6" xfId="21457"/>
    <cellStyle name="Normal 5 5 14 7" xfId="34338"/>
    <cellStyle name="Normal 5 5 14 8" xfId="39803"/>
    <cellStyle name="Normal 5 5 15" xfId="2428"/>
    <cellStyle name="Normal 5 5 15 2" xfId="4896"/>
    <cellStyle name="Normal 5 5 15 2 2" xfId="14778"/>
    <cellStyle name="Normal 5 5 15 2 3" xfId="24698"/>
    <cellStyle name="Normal 5 5 15 2 4" xfId="45738"/>
    <cellStyle name="Normal 5 5 15 3" xfId="7362"/>
    <cellStyle name="Normal 5 5 15 3 2" xfId="17244"/>
    <cellStyle name="Normal 5 5 15 3 3" xfId="27164"/>
    <cellStyle name="Normal 5 5 15 3 4" xfId="48204"/>
    <cellStyle name="Normal 5 5 15 4" xfId="9832"/>
    <cellStyle name="Normal 5 5 15 4 2" xfId="19714"/>
    <cellStyle name="Normal 5 5 15 4 3" xfId="29634"/>
    <cellStyle name="Normal 5 5 15 4 4" xfId="50674"/>
    <cellStyle name="Normal 5 5 15 5" xfId="12310"/>
    <cellStyle name="Normal 5 5 15 5 2" xfId="43270"/>
    <cellStyle name="Normal 5 5 15 6" xfId="22230"/>
    <cellStyle name="Normal 5 5 15 7" xfId="35112"/>
    <cellStyle name="Normal 5 5 15 8" xfId="40576"/>
    <cellStyle name="Normal 5 5 16" xfId="2979"/>
    <cellStyle name="Normal 5 5 16 2" xfId="12861"/>
    <cellStyle name="Normal 5 5 16 2 2" xfId="43821"/>
    <cellStyle name="Normal 5 5 16 3" xfId="22781"/>
    <cellStyle name="Normal 5 5 16 4" xfId="33194"/>
    <cellStyle name="Normal 5 5 16 5" xfId="38660"/>
    <cellStyle name="Normal 5 5 17" xfId="5447"/>
    <cellStyle name="Normal 5 5 17 2" xfId="15329"/>
    <cellStyle name="Normal 5 5 17 2 2" xfId="46289"/>
    <cellStyle name="Normal 5 5 17 3" xfId="25249"/>
    <cellStyle name="Normal 5 5 17 4" xfId="41124"/>
    <cellStyle name="Normal 5 5 18" xfId="7916"/>
    <cellStyle name="Normal 5 5 18 2" xfId="17798"/>
    <cellStyle name="Normal 5 5 18 3" xfId="27718"/>
    <cellStyle name="Normal 5 5 18 4" xfId="48758"/>
    <cellStyle name="Normal 5 5 19" xfId="10394"/>
    <cellStyle name="Normal 5 5 19 2" xfId="41354"/>
    <cellStyle name="Normal 5 5 2" xfId="177"/>
    <cellStyle name="Normal 5 5 2 10" xfId="10480"/>
    <cellStyle name="Normal 5 5 2 10 2" xfId="41440"/>
    <cellStyle name="Normal 5 5 2 11" xfId="20400"/>
    <cellStyle name="Normal 5 5 2 12" xfId="30242"/>
    <cellStyle name="Normal 5 5 2 13" xfId="35708"/>
    <cellStyle name="Normal 5 5 2 14" xfId="51332"/>
    <cellStyle name="Normal 5 5 2 15" xfId="52004"/>
    <cellStyle name="Normal 5 5 2 2" xfId="1169"/>
    <cellStyle name="Normal 5 5 2 2 10" xfId="52228"/>
    <cellStyle name="Normal 5 5 2 2 2" xfId="3299"/>
    <cellStyle name="Normal 5 5 2 2 2 2" xfId="13181"/>
    <cellStyle name="Normal 5 5 2 2 2 2 2" xfId="44141"/>
    <cellStyle name="Normal 5 5 2 2 2 3" xfId="23101"/>
    <cellStyle name="Normal 5 5 2 2 2 4" xfId="31518"/>
    <cellStyle name="Normal 5 5 2 2 2 5" xfId="36984"/>
    <cellStyle name="Normal 5 5 2 2 3" xfId="6398"/>
    <cellStyle name="Normal 5 5 2 2 3 2" xfId="16280"/>
    <cellStyle name="Normal 5 5 2 2 3 2 2" xfId="47240"/>
    <cellStyle name="Normal 5 5 2 2 3 3" xfId="26200"/>
    <cellStyle name="Normal 5 5 2 2 3 4" xfId="32518"/>
    <cellStyle name="Normal 5 5 2 2 3 5" xfId="37984"/>
    <cellStyle name="Normal 5 5 2 2 4" xfId="8868"/>
    <cellStyle name="Normal 5 5 2 2 4 2" xfId="18750"/>
    <cellStyle name="Normal 5 5 2 2 4 2 2" xfId="49710"/>
    <cellStyle name="Normal 5 5 2 2 4 3" xfId="28670"/>
    <cellStyle name="Normal 5 5 2 2 4 4" xfId="34147"/>
    <cellStyle name="Normal 5 5 2 2 4 5" xfId="39612"/>
    <cellStyle name="Normal 5 5 2 2 5" xfId="11346"/>
    <cellStyle name="Normal 5 5 2 2 5 2" xfId="42306"/>
    <cellStyle name="Normal 5 5 2 2 6" xfId="21266"/>
    <cellStyle name="Normal 5 5 2 2 7" xfId="30516"/>
    <cellStyle name="Normal 5 5 2 2 8" xfId="35982"/>
    <cellStyle name="Normal 5 5 2 2 9" xfId="51557"/>
    <cellStyle name="Normal 5 5 2 3" xfId="1170"/>
    <cellStyle name="Normal 5 5 2 3 10" xfId="52452"/>
    <cellStyle name="Normal 5 5 2 3 2" xfId="3536"/>
    <cellStyle name="Normal 5 5 2 3 2 2" xfId="13418"/>
    <cellStyle name="Normal 5 5 2 3 2 2 2" xfId="44378"/>
    <cellStyle name="Normal 5 5 2 3 2 3" xfId="23338"/>
    <cellStyle name="Normal 5 5 2 3 2 4" xfId="31755"/>
    <cellStyle name="Normal 5 5 2 3 2 5" xfId="37221"/>
    <cellStyle name="Normal 5 5 2 3 3" xfId="6399"/>
    <cellStyle name="Normal 5 5 2 3 3 2" xfId="16281"/>
    <cellStyle name="Normal 5 5 2 3 3 2 2" xfId="47241"/>
    <cellStyle name="Normal 5 5 2 3 3 3" xfId="26201"/>
    <cellStyle name="Normal 5 5 2 3 3 4" xfId="32755"/>
    <cellStyle name="Normal 5 5 2 3 3 5" xfId="38221"/>
    <cellStyle name="Normal 5 5 2 3 4" xfId="8869"/>
    <cellStyle name="Normal 5 5 2 3 4 2" xfId="18751"/>
    <cellStyle name="Normal 5 5 2 3 4 2 2" xfId="49711"/>
    <cellStyle name="Normal 5 5 2 3 4 3" xfId="28671"/>
    <cellStyle name="Normal 5 5 2 3 4 4" xfId="34148"/>
    <cellStyle name="Normal 5 5 2 3 4 5" xfId="39613"/>
    <cellStyle name="Normal 5 5 2 3 5" xfId="11347"/>
    <cellStyle name="Normal 5 5 2 3 5 2" xfId="42307"/>
    <cellStyle name="Normal 5 5 2 3 6" xfId="21267"/>
    <cellStyle name="Normal 5 5 2 3 7" xfId="30753"/>
    <cellStyle name="Normal 5 5 2 3 8" xfId="36219"/>
    <cellStyle name="Normal 5 5 2 3 9" xfId="51782"/>
    <cellStyle name="Normal 5 5 2 4" xfId="1171"/>
    <cellStyle name="Normal 5 5 2 4 2" xfId="3778"/>
    <cellStyle name="Normal 5 5 2 4 2 2" xfId="13660"/>
    <cellStyle name="Normal 5 5 2 4 2 2 2" xfId="44620"/>
    <cellStyle name="Normal 5 5 2 4 2 3" xfId="23580"/>
    <cellStyle name="Normal 5 5 2 4 2 4" xfId="31997"/>
    <cellStyle name="Normal 5 5 2 4 2 5" xfId="37463"/>
    <cellStyle name="Normal 5 5 2 4 3" xfId="6400"/>
    <cellStyle name="Normal 5 5 2 4 3 2" xfId="16282"/>
    <cellStyle name="Normal 5 5 2 4 3 2 2" xfId="47242"/>
    <cellStyle name="Normal 5 5 2 4 3 3" xfId="26202"/>
    <cellStyle name="Normal 5 5 2 4 3 4" xfId="32997"/>
    <cellStyle name="Normal 5 5 2 4 3 5" xfId="38463"/>
    <cellStyle name="Normal 5 5 2 4 4" xfId="8870"/>
    <cellStyle name="Normal 5 5 2 4 4 2" xfId="18752"/>
    <cellStyle name="Normal 5 5 2 4 4 2 2" xfId="49712"/>
    <cellStyle name="Normal 5 5 2 4 4 3" xfId="28672"/>
    <cellStyle name="Normal 5 5 2 4 4 4" xfId="34149"/>
    <cellStyle name="Normal 5 5 2 4 4 5" xfId="39614"/>
    <cellStyle name="Normal 5 5 2 4 5" xfId="11348"/>
    <cellStyle name="Normal 5 5 2 4 5 2" xfId="42308"/>
    <cellStyle name="Normal 5 5 2 4 6" xfId="21268"/>
    <cellStyle name="Normal 5 5 2 4 7" xfId="30995"/>
    <cellStyle name="Normal 5 5 2 4 8" xfId="36461"/>
    <cellStyle name="Normal 5 5 2 5" xfId="1446"/>
    <cellStyle name="Normal 5 5 2 5 2" xfId="4209"/>
    <cellStyle name="Normal 5 5 2 5 2 2" xfId="14091"/>
    <cellStyle name="Normal 5 5 2 5 2 2 2" xfId="45051"/>
    <cellStyle name="Normal 5 5 2 5 2 3" xfId="24011"/>
    <cellStyle name="Normal 5 5 2 5 2 4" xfId="34424"/>
    <cellStyle name="Normal 5 5 2 5 2 5" xfId="39889"/>
    <cellStyle name="Normal 5 5 2 5 3" xfId="6675"/>
    <cellStyle name="Normal 5 5 2 5 3 2" xfId="16557"/>
    <cellStyle name="Normal 5 5 2 5 3 3" xfId="26477"/>
    <cellStyle name="Normal 5 5 2 5 3 4" xfId="47517"/>
    <cellStyle name="Normal 5 5 2 5 4" xfId="9145"/>
    <cellStyle name="Normal 5 5 2 5 4 2" xfId="19027"/>
    <cellStyle name="Normal 5 5 2 5 4 3" xfId="28947"/>
    <cellStyle name="Normal 5 5 2 5 4 4" xfId="49987"/>
    <cellStyle name="Normal 5 5 2 5 5" xfId="11623"/>
    <cellStyle name="Normal 5 5 2 5 5 2" xfId="42583"/>
    <cellStyle name="Normal 5 5 2 5 6" xfId="21543"/>
    <cellStyle name="Normal 5 5 2 5 7" xfId="31244"/>
    <cellStyle name="Normal 5 5 2 5 8" xfId="36710"/>
    <cellStyle name="Normal 5 5 2 6" xfId="2514"/>
    <cellStyle name="Normal 5 5 2 6 2" xfId="4982"/>
    <cellStyle name="Normal 5 5 2 6 2 2" xfId="14864"/>
    <cellStyle name="Normal 5 5 2 6 2 2 2" xfId="45824"/>
    <cellStyle name="Normal 5 5 2 6 2 3" xfId="24784"/>
    <cellStyle name="Normal 5 5 2 6 2 4" xfId="35198"/>
    <cellStyle name="Normal 5 5 2 6 2 5" xfId="40662"/>
    <cellStyle name="Normal 5 5 2 6 3" xfId="7448"/>
    <cellStyle name="Normal 5 5 2 6 3 2" xfId="17330"/>
    <cellStyle name="Normal 5 5 2 6 3 3" xfId="27250"/>
    <cellStyle name="Normal 5 5 2 6 3 4" xfId="48290"/>
    <cellStyle name="Normal 5 5 2 6 4" xfId="9918"/>
    <cellStyle name="Normal 5 5 2 6 4 2" xfId="19800"/>
    <cellStyle name="Normal 5 5 2 6 4 3" xfId="29720"/>
    <cellStyle name="Normal 5 5 2 6 4 4" xfId="50760"/>
    <cellStyle name="Normal 5 5 2 6 5" xfId="12396"/>
    <cellStyle name="Normal 5 5 2 6 5 2" xfId="43356"/>
    <cellStyle name="Normal 5 5 2 6 6" xfId="22316"/>
    <cellStyle name="Normal 5 5 2 6 7" xfId="32244"/>
    <cellStyle name="Normal 5 5 2 6 8" xfId="37710"/>
    <cellStyle name="Normal 5 5 2 7" xfId="3025"/>
    <cellStyle name="Normal 5 5 2 7 2" xfId="12907"/>
    <cellStyle name="Normal 5 5 2 7 2 2" xfId="43867"/>
    <cellStyle name="Normal 5 5 2 7 3" xfId="22827"/>
    <cellStyle name="Normal 5 5 2 7 4" xfId="33280"/>
    <cellStyle name="Normal 5 5 2 7 5" xfId="38746"/>
    <cellStyle name="Normal 5 5 2 8" xfId="5532"/>
    <cellStyle name="Normal 5 5 2 8 2" xfId="15414"/>
    <cellStyle name="Normal 5 5 2 8 2 2" xfId="46374"/>
    <cellStyle name="Normal 5 5 2 8 3" xfId="25334"/>
    <cellStyle name="Normal 5 5 2 8 4" xfId="41224"/>
    <cellStyle name="Normal 5 5 2 9" xfId="8002"/>
    <cellStyle name="Normal 5 5 2 9 2" xfId="17884"/>
    <cellStyle name="Normal 5 5 2 9 3" xfId="27804"/>
    <cellStyle name="Normal 5 5 2 9 4" xfId="48844"/>
    <cellStyle name="Normal 5 5 20" xfId="20314"/>
    <cellStyle name="Normal 5 5 21" xfId="30196"/>
    <cellStyle name="Normal 5 5 22" xfId="35662"/>
    <cellStyle name="Normal 5 5 23" xfId="51234"/>
    <cellStyle name="Normal 5 5 24" xfId="51906"/>
    <cellStyle name="Normal 5 5 3" xfId="217"/>
    <cellStyle name="Normal 5 5 3 10" xfId="10520"/>
    <cellStyle name="Normal 5 5 3 10 2" xfId="41480"/>
    <cellStyle name="Normal 5 5 3 11" xfId="20440"/>
    <cellStyle name="Normal 5 5 3 12" xfId="30282"/>
    <cellStyle name="Normal 5 5 3 13" xfId="35748"/>
    <cellStyle name="Normal 5 5 3 14" xfId="51368"/>
    <cellStyle name="Normal 5 5 3 15" xfId="52040"/>
    <cellStyle name="Normal 5 5 3 2" xfId="1172"/>
    <cellStyle name="Normal 5 5 3 2 10" xfId="52264"/>
    <cellStyle name="Normal 5 5 3 2 2" xfId="3339"/>
    <cellStyle name="Normal 5 5 3 2 2 2" xfId="13221"/>
    <cellStyle name="Normal 5 5 3 2 2 2 2" xfId="44181"/>
    <cellStyle name="Normal 5 5 3 2 2 3" xfId="23141"/>
    <cellStyle name="Normal 5 5 3 2 2 4" xfId="31558"/>
    <cellStyle name="Normal 5 5 3 2 2 5" xfId="37024"/>
    <cellStyle name="Normal 5 5 3 2 3" xfId="6401"/>
    <cellStyle name="Normal 5 5 3 2 3 2" xfId="16283"/>
    <cellStyle name="Normal 5 5 3 2 3 2 2" xfId="47243"/>
    <cellStyle name="Normal 5 5 3 2 3 3" xfId="26203"/>
    <cellStyle name="Normal 5 5 3 2 3 4" xfId="32558"/>
    <cellStyle name="Normal 5 5 3 2 3 5" xfId="38024"/>
    <cellStyle name="Normal 5 5 3 2 4" xfId="8871"/>
    <cellStyle name="Normal 5 5 3 2 4 2" xfId="18753"/>
    <cellStyle name="Normal 5 5 3 2 4 2 2" xfId="49713"/>
    <cellStyle name="Normal 5 5 3 2 4 3" xfId="28673"/>
    <cellStyle name="Normal 5 5 3 2 4 4" xfId="34150"/>
    <cellStyle name="Normal 5 5 3 2 4 5" xfId="39615"/>
    <cellStyle name="Normal 5 5 3 2 5" xfId="11349"/>
    <cellStyle name="Normal 5 5 3 2 5 2" xfId="42309"/>
    <cellStyle name="Normal 5 5 3 2 6" xfId="21269"/>
    <cellStyle name="Normal 5 5 3 2 7" xfId="30556"/>
    <cellStyle name="Normal 5 5 3 2 8" xfId="36022"/>
    <cellStyle name="Normal 5 5 3 2 9" xfId="51593"/>
    <cellStyle name="Normal 5 5 3 3" xfId="1173"/>
    <cellStyle name="Normal 5 5 3 3 10" xfId="52488"/>
    <cellStyle name="Normal 5 5 3 3 2" xfId="3576"/>
    <cellStyle name="Normal 5 5 3 3 2 2" xfId="13458"/>
    <cellStyle name="Normal 5 5 3 3 2 2 2" xfId="44418"/>
    <cellStyle name="Normal 5 5 3 3 2 3" xfId="23378"/>
    <cellStyle name="Normal 5 5 3 3 2 4" xfId="31795"/>
    <cellStyle name="Normal 5 5 3 3 2 5" xfId="37261"/>
    <cellStyle name="Normal 5 5 3 3 3" xfId="6402"/>
    <cellStyle name="Normal 5 5 3 3 3 2" xfId="16284"/>
    <cellStyle name="Normal 5 5 3 3 3 2 2" xfId="47244"/>
    <cellStyle name="Normal 5 5 3 3 3 3" xfId="26204"/>
    <cellStyle name="Normal 5 5 3 3 3 4" xfId="32795"/>
    <cellStyle name="Normal 5 5 3 3 3 5" xfId="38261"/>
    <cellStyle name="Normal 5 5 3 3 4" xfId="8872"/>
    <cellStyle name="Normal 5 5 3 3 4 2" xfId="18754"/>
    <cellStyle name="Normal 5 5 3 3 4 2 2" xfId="49714"/>
    <cellStyle name="Normal 5 5 3 3 4 3" xfId="28674"/>
    <cellStyle name="Normal 5 5 3 3 4 4" xfId="34151"/>
    <cellStyle name="Normal 5 5 3 3 4 5" xfId="39616"/>
    <cellStyle name="Normal 5 5 3 3 5" xfId="11350"/>
    <cellStyle name="Normal 5 5 3 3 5 2" xfId="42310"/>
    <cellStyle name="Normal 5 5 3 3 6" xfId="21270"/>
    <cellStyle name="Normal 5 5 3 3 7" xfId="30793"/>
    <cellStyle name="Normal 5 5 3 3 8" xfId="36259"/>
    <cellStyle name="Normal 5 5 3 3 9" xfId="51818"/>
    <cellStyle name="Normal 5 5 3 4" xfId="1174"/>
    <cellStyle name="Normal 5 5 3 4 2" xfId="3818"/>
    <cellStyle name="Normal 5 5 3 4 2 2" xfId="13700"/>
    <cellStyle name="Normal 5 5 3 4 2 2 2" xfId="44660"/>
    <cellStyle name="Normal 5 5 3 4 2 3" xfId="23620"/>
    <cellStyle name="Normal 5 5 3 4 2 4" xfId="32037"/>
    <cellStyle name="Normal 5 5 3 4 2 5" xfId="37503"/>
    <cellStyle name="Normal 5 5 3 4 3" xfId="6403"/>
    <cellStyle name="Normal 5 5 3 4 3 2" xfId="16285"/>
    <cellStyle name="Normal 5 5 3 4 3 2 2" xfId="47245"/>
    <cellStyle name="Normal 5 5 3 4 3 3" xfId="26205"/>
    <cellStyle name="Normal 5 5 3 4 3 4" xfId="33037"/>
    <cellStyle name="Normal 5 5 3 4 3 5" xfId="38503"/>
    <cellStyle name="Normal 5 5 3 4 4" xfId="8873"/>
    <cellStyle name="Normal 5 5 3 4 4 2" xfId="18755"/>
    <cellStyle name="Normal 5 5 3 4 4 2 2" xfId="49715"/>
    <cellStyle name="Normal 5 5 3 4 4 3" xfId="28675"/>
    <cellStyle name="Normal 5 5 3 4 4 4" xfId="34152"/>
    <cellStyle name="Normal 5 5 3 4 4 5" xfId="39617"/>
    <cellStyle name="Normal 5 5 3 4 5" xfId="11351"/>
    <cellStyle name="Normal 5 5 3 4 5 2" xfId="42311"/>
    <cellStyle name="Normal 5 5 3 4 6" xfId="21271"/>
    <cellStyle name="Normal 5 5 3 4 7" xfId="31035"/>
    <cellStyle name="Normal 5 5 3 4 8" xfId="36501"/>
    <cellStyle name="Normal 5 5 3 5" xfId="1486"/>
    <cellStyle name="Normal 5 5 3 5 2" xfId="4249"/>
    <cellStyle name="Normal 5 5 3 5 2 2" xfId="14131"/>
    <cellStyle name="Normal 5 5 3 5 2 2 2" xfId="45091"/>
    <cellStyle name="Normal 5 5 3 5 2 3" xfId="24051"/>
    <cellStyle name="Normal 5 5 3 5 2 4" xfId="34464"/>
    <cellStyle name="Normal 5 5 3 5 2 5" xfId="39929"/>
    <cellStyle name="Normal 5 5 3 5 3" xfId="6715"/>
    <cellStyle name="Normal 5 5 3 5 3 2" xfId="16597"/>
    <cellStyle name="Normal 5 5 3 5 3 3" xfId="26517"/>
    <cellStyle name="Normal 5 5 3 5 3 4" xfId="47557"/>
    <cellStyle name="Normal 5 5 3 5 4" xfId="9185"/>
    <cellStyle name="Normal 5 5 3 5 4 2" xfId="19067"/>
    <cellStyle name="Normal 5 5 3 5 4 3" xfId="28987"/>
    <cellStyle name="Normal 5 5 3 5 4 4" xfId="50027"/>
    <cellStyle name="Normal 5 5 3 5 5" xfId="11663"/>
    <cellStyle name="Normal 5 5 3 5 5 2" xfId="42623"/>
    <cellStyle name="Normal 5 5 3 5 6" xfId="21583"/>
    <cellStyle name="Normal 5 5 3 5 7" xfId="31284"/>
    <cellStyle name="Normal 5 5 3 5 8" xfId="36750"/>
    <cellStyle name="Normal 5 5 3 6" xfId="2554"/>
    <cellStyle name="Normal 5 5 3 6 2" xfId="5022"/>
    <cellStyle name="Normal 5 5 3 6 2 2" xfId="14904"/>
    <cellStyle name="Normal 5 5 3 6 2 2 2" xfId="45864"/>
    <cellStyle name="Normal 5 5 3 6 2 3" xfId="24824"/>
    <cellStyle name="Normal 5 5 3 6 2 4" xfId="35238"/>
    <cellStyle name="Normal 5 5 3 6 2 5" xfId="40702"/>
    <cellStyle name="Normal 5 5 3 6 3" xfId="7488"/>
    <cellStyle name="Normal 5 5 3 6 3 2" xfId="17370"/>
    <cellStyle name="Normal 5 5 3 6 3 3" xfId="27290"/>
    <cellStyle name="Normal 5 5 3 6 3 4" xfId="48330"/>
    <cellStyle name="Normal 5 5 3 6 4" xfId="9958"/>
    <cellStyle name="Normal 5 5 3 6 4 2" xfId="19840"/>
    <cellStyle name="Normal 5 5 3 6 4 3" xfId="29760"/>
    <cellStyle name="Normal 5 5 3 6 4 4" xfId="50800"/>
    <cellStyle name="Normal 5 5 3 6 5" xfId="12436"/>
    <cellStyle name="Normal 5 5 3 6 5 2" xfId="43396"/>
    <cellStyle name="Normal 5 5 3 6 6" xfId="22356"/>
    <cellStyle name="Normal 5 5 3 6 7" xfId="32284"/>
    <cellStyle name="Normal 5 5 3 6 8" xfId="37750"/>
    <cellStyle name="Normal 5 5 3 7" xfId="3065"/>
    <cellStyle name="Normal 5 5 3 7 2" xfId="12947"/>
    <cellStyle name="Normal 5 5 3 7 2 2" xfId="43907"/>
    <cellStyle name="Normal 5 5 3 7 3" xfId="22867"/>
    <cellStyle name="Normal 5 5 3 7 4" xfId="33320"/>
    <cellStyle name="Normal 5 5 3 7 5" xfId="38786"/>
    <cellStyle name="Normal 5 5 3 8" xfId="5572"/>
    <cellStyle name="Normal 5 5 3 8 2" xfId="15454"/>
    <cellStyle name="Normal 5 5 3 8 2 2" xfId="46414"/>
    <cellStyle name="Normal 5 5 3 8 3" xfId="25374"/>
    <cellStyle name="Normal 5 5 3 8 4" xfId="41260"/>
    <cellStyle name="Normal 5 5 3 9" xfId="8042"/>
    <cellStyle name="Normal 5 5 3 9 2" xfId="17924"/>
    <cellStyle name="Normal 5 5 3 9 3" xfId="27844"/>
    <cellStyle name="Normal 5 5 3 9 4" xfId="48884"/>
    <cellStyle name="Normal 5 5 4" xfId="254"/>
    <cellStyle name="Normal 5 5 4 10" xfId="10557"/>
    <cellStyle name="Normal 5 5 4 10 2" xfId="41517"/>
    <cellStyle name="Normal 5 5 4 11" xfId="20477"/>
    <cellStyle name="Normal 5 5 4 12" xfId="30319"/>
    <cellStyle name="Normal 5 5 4 13" xfId="35785"/>
    <cellStyle name="Normal 5 5 4 14" xfId="51296"/>
    <cellStyle name="Normal 5 5 4 15" xfId="51968"/>
    <cellStyle name="Normal 5 5 4 2" xfId="1175"/>
    <cellStyle name="Normal 5 5 4 2 10" xfId="52192"/>
    <cellStyle name="Normal 5 5 4 2 2" xfId="3376"/>
    <cellStyle name="Normal 5 5 4 2 2 2" xfId="13258"/>
    <cellStyle name="Normal 5 5 4 2 2 2 2" xfId="44218"/>
    <cellStyle name="Normal 5 5 4 2 2 3" xfId="23178"/>
    <cellStyle name="Normal 5 5 4 2 2 4" xfId="31595"/>
    <cellStyle name="Normal 5 5 4 2 2 5" xfId="37061"/>
    <cellStyle name="Normal 5 5 4 2 3" xfId="6404"/>
    <cellStyle name="Normal 5 5 4 2 3 2" xfId="16286"/>
    <cellStyle name="Normal 5 5 4 2 3 2 2" xfId="47246"/>
    <cellStyle name="Normal 5 5 4 2 3 3" xfId="26206"/>
    <cellStyle name="Normal 5 5 4 2 3 4" xfId="32595"/>
    <cellStyle name="Normal 5 5 4 2 3 5" xfId="38061"/>
    <cellStyle name="Normal 5 5 4 2 4" xfId="8874"/>
    <cellStyle name="Normal 5 5 4 2 4 2" xfId="18756"/>
    <cellStyle name="Normal 5 5 4 2 4 2 2" xfId="49716"/>
    <cellStyle name="Normal 5 5 4 2 4 3" xfId="28676"/>
    <cellStyle name="Normal 5 5 4 2 4 4" xfId="34153"/>
    <cellStyle name="Normal 5 5 4 2 4 5" xfId="39618"/>
    <cellStyle name="Normal 5 5 4 2 5" xfId="11352"/>
    <cellStyle name="Normal 5 5 4 2 5 2" xfId="42312"/>
    <cellStyle name="Normal 5 5 4 2 6" xfId="21272"/>
    <cellStyle name="Normal 5 5 4 2 7" xfId="30593"/>
    <cellStyle name="Normal 5 5 4 2 8" xfId="36059"/>
    <cellStyle name="Normal 5 5 4 2 9" xfId="51521"/>
    <cellStyle name="Normal 5 5 4 3" xfId="1176"/>
    <cellStyle name="Normal 5 5 4 3 10" xfId="52416"/>
    <cellStyle name="Normal 5 5 4 3 2" xfId="3613"/>
    <cellStyle name="Normal 5 5 4 3 2 2" xfId="13495"/>
    <cellStyle name="Normal 5 5 4 3 2 2 2" xfId="44455"/>
    <cellStyle name="Normal 5 5 4 3 2 3" xfId="23415"/>
    <cellStyle name="Normal 5 5 4 3 2 4" xfId="31832"/>
    <cellStyle name="Normal 5 5 4 3 2 5" xfId="37298"/>
    <cellStyle name="Normal 5 5 4 3 3" xfId="6405"/>
    <cellStyle name="Normal 5 5 4 3 3 2" xfId="16287"/>
    <cellStyle name="Normal 5 5 4 3 3 2 2" xfId="47247"/>
    <cellStyle name="Normal 5 5 4 3 3 3" xfId="26207"/>
    <cellStyle name="Normal 5 5 4 3 3 4" xfId="32832"/>
    <cellStyle name="Normal 5 5 4 3 3 5" xfId="38298"/>
    <cellStyle name="Normal 5 5 4 3 4" xfId="8875"/>
    <cellStyle name="Normal 5 5 4 3 4 2" xfId="18757"/>
    <cellStyle name="Normal 5 5 4 3 4 2 2" xfId="49717"/>
    <cellStyle name="Normal 5 5 4 3 4 3" xfId="28677"/>
    <cellStyle name="Normal 5 5 4 3 4 4" xfId="34154"/>
    <cellStyle name="Normal 5 5 4 3 4 5" xfId="39619"/>
    <cellStyle name="Normal 5 5 4 3 5" xfId="11353"/>
    <cellStyle name="Normal 5 5 4 3 5 2" xfId="42313"/>
    <cellStyle name="Normal 5 5 4 3 6" xfId="21273"/>
    <cellStyle name="Normal 5 5 4 3 7" xfId="30830"/>
    <cellStyle name="Normal 5 5 4 3 8" xfId="36296"/>
    <cellStyle name="Normal 5 5 4 3 9" xfId="51746"/>
    <cellStyle name="Normal 5 5 4 4" xfId="1177"/>
    <cellStyle name="Normal 5 5 4 4 2" xfId="3855"/>
    <cellStyle name="Normal 5 5 4 4 2 2" xfId="13737"/>
    <cellStyle name="Normal 5 5 4 4 2 2 2" xfId="44697"/>
    <cellStyle name="Normal 5 5 4 4 2 3" xfId="23657"/>
    <cellStyle name="Normal 5 5 4 4 2 4" xfId="32074"/>
    <cellStyle name="Normal 5 5 4 4 2 5" xfId="37540"/>
    <cellStyle name="Normal 5 5 4 4 3" xfId="6406"/>
    <cellStyle name="Normal 5 5 4 4 3 2" xfId="16288"/>
    <cellStyle name="Normal 5 5 4 4 3 2 2" xfId="47248"/>
    <cellStyle name="Normal 5 5 4 4 3 3" xfId="26208"/>
    <cellStyle name="Normal 5 5 4 4 3 4" xfId="33074"/>
    <cellStyle name="Normal 5 5 4 4 3 5" xfId="38540"/>
    <cellStyle name="Normal 5 5 4 4 4" xfId="8876"/>
    <cellStyle name="Normal 5 5 4 4 4 2" xfId="18758"/>
    <cellStyle name="Normal 5 5 4 4 4 2 2" xfId="49718"/>
    <cellStyle name="Normal 5 5 4 4 4 3" xfId="28678"/>
    <cellStyle name="Normal 5 5 4 4 4 4" xfId="34155"/>
    <cellStyle name="Normal 5 5 4 4 4 5" xfId="39620"/>
    <cellStyle name="Normal 5 5 4 4 5" xfId="11354"/>
    <cellStyle name="Normal 5 5 4 4 5 2" xfId="42314"/>
    <cellStyle name="Normal 5 5 4 4 6" xfId="21274"/>
    <cellStyle name="Normal 5 5 4 4 7" xfId="31072"/>
    <cellStyle name="Normal 5 5 4 4 8" xfId="36538"/>
    <cellStyle name="Normal 5 5 4 5" xfId="1523"/>
    <cellStyle name="Normal 5 5 4 5 2" xfId="4286"/>
    <cellStyle name="Normal 5 5 4 5 2 2" xfId="14168"/>
    <cellStyle name="Normal 5 5 4 5 2 2 2" xfId="45128"/>
    <cellStyle name="Normal 5 5 4 5 2 3" xfId="24088"/>
    <cellStyle name="Normal 5 5 4 5 2 4" xfId="34501"/>
    <cellStyle name="Normal 5 5 4 5 2 5" xfId="39966"/>
    <cellStyle name="Normal 5 5 4 5 3" xfId="6752"/>
    <cellStyle name="Normal 5 5 4 5 3 2" xfId="16634"/>
    <cellStyle name="Normal 5 5 4 5 3 3" xfId="26554"/>
    <cellStyle name="Normal 5 5 4 5 3 4" xfId="47594"/>
    <cellStyle name="Normal 5 5 4 5 4" xfId="9222"/>
    <cellStyle name="Normal 5 5 4 5 4 2" xfId="19104"/>
    <cellStyle name="Normal 5 5 4 5 4 3" xfId="29024"/>
    <cellStyle name="Normal 5 5 4 5 4 4" xfId="50064"/>
    <cellStyle name="Normal 5 5 4 5 5" xfId="11700"/>
    <cellStyle name="Normal 5 5 4 5 5 2" xfId="42660"/>
    <cellStyle name="Normal 5 5 4 5 6" xfId="21620"/>
    <cellStyle name="Normal 5 5 4 5 7" xfId="31321"/>
    <cellStyle name="Normal 5 5 4 5 8" xfId="36787"/>
    <cellStyle name="Normal 5 5 4 6" xfId="2591"/>
    <cellStyle name="Normal 5 5 4 6 2" xfId="5059"/>
    <cellStyle name="Normal 5 5 4 6 2 2" xfId="14941"/>
    <cellStyle name="Normal 5 5 4 6 2 2 2" xfId="45901"/>
    <cellStyle name="Normal 5 5 4 6 2 3" xfId="24861"/>
    <cellStyle name="Normal 5 5 4 6 2 4" xfId="35275"/>
    <cellStyle name="Normal 5 5 4 6 2 5" xfId="40739"/>
    <cellStyle name="Normal 5 5 4 6 3" xfId="7525"/>
    <cellStyle name="Normal 5 5 4 6 3 2" xfId="17407"/>
    <cellStyle name="Normal 5 5 4 6 3 3" xfId="27327"/>
    <cellStyle name="Normal 5 5 4 6 3 4" xfId="48367"/>
    <cellStyle name="Normal 5 5 4 6 4" xfId="9995"/>
    <cellStyle name="Normal 5 5 4 6 4 2" xfId="19877"/>
    <cellStyle name="Normal 5 5 4 6 4 3" xfId="29797"/>
    <cellStyle name="Normal 5 5 4 6 4 4" xfId="50837"/>
    <cellStyle name="Normal 5 5 4 6 5" xfId="12473"/>
    <cellStyle name="Normal 5 5 4 6 5 2" xfId="43433"/>
    <cellStyle name="Normal 5 5 4 6 6" xfId="22393"/>
    <cellStyle name="Normal 5 5 4 6 7" xfId="32321"/>
    <cellStyle name="Normal 5 5 4 6 8" xfId="37787"/>
    <cellStyle name="Normal 5 5 4 7" xfId="3102"/>
    <cellStyle name="Normal 5 5 4 7 2" xfId="12984"/>
    <cellStyle name="Normal 5 5 4 7 2 2" xfId="43944"/>
    <cellStyle name="Normal 5 5 4 7 3" xfId="22904"/>
    <cellStyle name="Normal 5 5 4 7 4" xfId="33357"/>
    <cellStyle name="Normal 5 5 4 7 5" xfId="38823"/>
    <cellStyle name="Normal 5 5 4 8" xfId="5609"/>
    <cellStyle name="Normal 5 5 4 8 2" xfId="15491"/>
    <cellStyle name="Normal 5 5 4 8 2 2" xfId="46451"/>
    <cellStyle name="Normal 5 5 4 8 3" xfId="25411"/>
    <cellStyle name="Normal 5 5 4 8 4" xfId="41188"/>
    <cellStyle name="Normal 5 5 4 9" xfId="8079"/>
    <cellStyle name="Normal 5 5 4 9 2" xfId="17961"/>
    <cellStyle name="Normal 5 5 4 9 3" xfId="27881"/>
    <cellStyle name="Normal 5 5 4 9 4" xfId="48921"/>
    <cellStyle name="Normal 5 5 5" xfId="291"/>
    <cellStyle name="Normal 5 5 5 10" xfId="10594"/>
    <cellStyle name="Normal 5 5 5 10 2" xfId="41554"/>
    <cellStyle name="Normal 5 5 5 11" xfId="20514"/>
    <cellStyle name="Normal 5 5 5 12" xfId="30356"/>
    <cellStyle name="Normal 5 5 5 13" xfId="35822"/>
    <cellStyle name="Normal 5 5 5 14" xfId="51459"/>
    <cellStyle name="Normal 5 5 5 15" xfId="52130"/>
    <cellStyle name="Normal 5 5 5 2" xfId="1178"/>
    <cellStyle name="Normal 5 5 5 2 2" xfId="3413"/>
    <cellStyle name="Normal 5 5 5 2 2 2" xfId="13295"/>
    <cellStyle name="Normal 5 5 5 2 2 2 2" xfId="44255"/>
    <cellStyle name="Normal 5 5 5 2 2 3" xfId="23215"/>
    <cellStyle name="Normal 5 5 5 2 2 4" xfId="31632"/>
    <cellStyle name="Normal 5 5 5 2 2 5" xfId="37098"/>
    <cellStyle name="Normal 5 5 5 2 3" xfId="6407"/>
    <cellStyle name="Normal 5 5 5 2 3 2" xfId="16289"/>
    <cellStyle name="Normal 5 5 5 2 3 2 2" xfId="47249"/>
    <cellStyle name="Normal 5 5 5 2 3 3" xfId="26209"/>
    <cellStyle name="Normal 5 5 5 2 3 4" xfId="32632"/>
    <cellStyle name="Normal 5 5 5 2 3 5" xfId="38098"/>
    <cellStyle name="Normal 5 5 5 2 4" xfId="8877"/>
    <cellStyle name="Normal 5 5 5 2 4 2" xfId="18759"/>
    <cellStyle name="Normal 5 5 5 2 4 2 2" xfId="49719"/>
    <cellStyle name="Normal 5 5 5 2 4 3" xfId="28679"/>
    <cellStyle name="Normal 5 5 5 2 4 4" xfId="34156"/>
    <cellStyle name="Normal 5 5 5 2 4 5" xfId="39621"/>
    <cellStyle name="Normal 5 5 5 2 5" xfId="11355"/>
    <cellStyle name="Normal 5 5 5 2 5 2" xfId="42315"/>
    <cellStyle name="Normal 5 5 5 2 6" xfId="21275"/>
    <cellStyle name="Normal 5 5 5 2 7" xfId="30630"/>
    <cellStyle name="Normal 5 5 5 2 8" xfId="36096"/>
    <cellStyle name="Normal 5 5 5 3" xfId="1179"/>
    <cellStyle name="Normal 5 5 5 3 2" xfId="3650"/>
    <cellStyle name="Normal 5 5 5 3 2 2" xfId="13532"/>
    <cellStyle name="Normal 5 5 5 3 2 2 2" xfId="44492"/>
    <cellStyle name="Normal 5 5 5 3 2 3" xfId="23452"/>
    <cellStyle name="Normal 5 5 5 3 2 4" xfId="31869"/>
    <cellStyle name="Normal 5 5 5 3 2 5" xfId="37335"/>
    <cellStyle name="Normal 5 5 5 3 3" xfId="6408"/>
    <cellStyle name="Normal 5 5 5 3 3 2" xfId="16290"/>
    <cellStyle name="Normal 5 5 5 3 3 2 2" xfId="47250"/>
    <cellStyle name="Normal 5 5 5 3 3 3" xfId="26210"/>
    <cellStyle name="Normal 5 5 5 3 3 4" xfId="32869"/>
    <cellStyle name="Normal 5 5 5 3 3 5" xfId="38335"/>
    <cellStyle name="Normal 5 5 5 3 4" xfId="8878"/>
    <cellStyle name="Normal 5 5 5 3 4 2" xfId="18760"/>
    <cellStyle name="Normal 5 5 5 3 4 2 2" xfId="49720"/>
    <cellStyle name="Normal 5 5 5 3 4 3" xfId="28680"/>
    <cellStyle name="Normal 5 5 5 3 4 4" xfId="34157"/>
    <cellStyle name="Normal 5 5 5 3 4 5" xfId="39622"/>
    <cellStyle name="Normal 5 5 5 3 5" xfId="11356"/>
    <cellStyle name="Normal 5 5 5 3 5 2" xfId="42316"/>
    <cellStyle name="Normal 5 5 5 3 6" xfId="21276"/>
    <cellStyle name="Normal 5 5 5 3 7" xfId="30867"/>
    <cellStyle name="Normal 5 5 5 3 8" xfId="36333"/>
    <cellStyle name="Normal 5 5 5 4" xfId="1180"/>
    <cellStyle name="Normal 5 5 5 4 2" xfId="3892"/>
    <cellStyle name="Normal 5 5 5 4 2 2" xfId="13774"/>
    <cellStyle name="Normal 5 5 5 4 2 2 2" xfId="44734"/>
    <cellStyle name="Normal 5 5 5 4 2 3" xfId="23694"/>
    <cellStyle name="Normal 5 5 5 4 2 4" xfId="32111"/>
    <cellStyle name="Normal 5 5 5 4 2 5" xfId="37577"/>
    <cellStyle name="Normal 5 5 5 4 3" xfId="6409"/>
    <cellStyle name="Normal 5 5 5 4 3 2" xfId="16291"/>
    <cellStyle name="Normal 5 5 5 4 3 2 2" xfId="47251"/>
    <cellStyle name="Normal 5 5 5 4 3 3" xfId="26211"/>
    <cellStyle name="Normal 5 5 5 4 3 4" xfId="33111"/>
    <cellStyle name="Normal 5 5 5 4 3 5" xfId="38577"/>
    <cellStyle name="Normal 5 5 5 4 4" xfId="8879"/>
    <cellStyle name="Normal 5 5 5 4 4 2" xfId="18761"/>
    <cellStyle name="Normal 5 5 5 4 4 2 2" xfId="49721"/>
    <cellStyle name="Normal 5 5 5 4 4 3" xfId="28681"/>
    <cellStyle name="Normal 5 5 5 4 4 4" xfId="34158"/>
    <cellStyle name="Normal 5 5 5 4 4 5" xfId="39623"/>
    <cellStyle name="Normal 5 5 5 4 5" xfId="11357"/>
    <cellStyle name="Normal 5 5 5 4 5 2" xfId="42317"/>
    <cellStyle name="Normal 5 5 5 4 6" xfId="21277"/>
    <cellStyle name="Normal 5 5 5 4 7" xfId="31109"/>
    <cellStyle name="Normal 5 5 5 4 8" xfId="36575"/>
    <cellStyle name="Normal 5 5 5 5" xfId="1560"/>
    <cellStyle name="Normal 5 5 5 5 2" xfId="4323"/>
    <cellStyle name="Normal 5 5 5 5 2 2" xfId="14205"/>
    <cellStyle name="Normal 5 5 5 5 2 2 2" xfId="45165"/>
    <cellStyle name="Normal 5 5 5 5 2 3" xfId="24125"/>
    <cellStyle name="Normal 5 5 5 5 2 4" xfId="34538"/>
    <cellStyle name="Normal 5 5 5 5 2 5" xfId="40003"/>
    <cellStyle name="Normal 5 5 5 5 3" xfId="6789"/>
    <cellStyle name="Normal 5 5 5 5 3 2" xfId="16671"/>
    <cellStyle name="Normal 5 5 5 5 3 3" xfId="26591"/>
    <cellStyle name="Normal 5 5 5 5 3 4" xfId="47631"/>
    <cellStyle name="Normal 5 5 5 5 4" xfId="9259"/>
    <cellStyle name="Normal 5 5 5 5 4 2" xfId="19141"/>
    <cellStyle name="Normal 5 5 5 5 4 3" xfId="29061"/>
    <cellStyle name="Normal 5 5 5 5 4 4" xfId="50101"/>
    <cellStyle name="Normal 5 5 5 5 5" xfId="11737"/>
    <cellStyle name="Normal 5 5 5 5 5 2" xfId="42697"/>
    <cellStyle name="Normal 5 5 5 5 6" xfId="21657"/>
    <cellStyle name="Normal 5 5 5 5 7" xfId="31358"/>
    <cellStyle name="Normal 5 5 5 5 8" xfId="36824"/>
    <cellStyle name="Normal 5 5 5 6" xfId="2628"/>
    <cellStyle name="Normal 5 5 5 6 2" xfId="5096"/>
    <cellStyle name="Normal 5 5 5 6 2 2" xfId="14978"/>
    <cellStyle name="Normal 5 5 5 6 2 2 2" xfId="45938"/>
    <cellStyle name="Normal 5 5 5 6 2 3" xfId="24898"/>
    <cellStyle name="Normal 5 5 5 6 2 4" xfId="35312"/>
    <cellStyle name="Normal 5 5 5 6 2 5" xfId="40776"/>
    <cellStyle name="Normal 5 5 5 6 3" xfId="7562"/>
    <cellStyle name="Normal 5 5 5 6 3 2" xfId="17444"/>
    <cellStyle name="Normal 5 5 5 6 3 3" xfId="27364"/>
    <cellStyle name="Normal 5 5 5 6 3 4" xfId="48404"/>
    <cellStyle name="Normal 5 5 5 6 4" xfId="10032"/>
    <cellStyle name="Normal 5 5 5 6 4 2" xfId="19914"/>
    <cellStyle name="Normal 5 5 5 6 4 3" xfId="29834"/>
    <cellStyle name="Normal 5 5 5 6 4 4" xfId="50874"/>
    <cellStyle name="Normal 5 5 5 6 5" xfId="12510"/>
    <cellStyle name="Normal 5 5 5 6 5 2" xfId="43470"/>
    <cellStyle name="Normal 5 5 5 6 6" xfId="22430"/>
    <cellStyle name="Normal 5 5 5 6 7" xfId="32358"/>
    <cellStyle name="Normal 5 5 5 6 8" xfId="37824"/>
    <cellStyle name="Normal 5 5 5 7" xfId="3139"/>
    <cellStyle name="Normal 5 5 5 7 2" xfId="13021"/>
    <cellStyle name="Normal 5 5 5 7 2 2" xfId="43981"/>
    <cellStyle name="Normal 5 5 5 7 3" xfId="22941"/>
    <cellStyle name="Normal 5 5 5 7 4" xfId="33394"/>
    <cellStyle name="Normal 5 5 5 7 5" xfId="38860"/>
    <cellStyle name="Normal 5 5 5 8" xfId="5646"/>
    <cellStyle name="Normal 5 5 5 8 2" xfId="15528"/>
    <cellStyle name="Normal 5 5 5 8 3" xfId="25448"/>
    <cellStyle name="Normal 5 5 5 8 4" xfId="46488"/>
    <cellStyle name="Normal 5 5 5 9" xfId="8116"/>
    <cellStyle name="Normal 5 5 5 9 2" xfId="17998"/>
    <cellStyle name="Normal 5 5 5 9 3" xfId="27918"/>
    <cellStyle name="Normal 5 5 5 9 4" xfId="48958"/>
    <cellStyle name="Normal 5 5 6" xfId="331"/>
    <cellStyle name="Normal 5 5 6 10" xfId="10634"/>
    <cellStyle name="Normal 5 5 6 10 2" xfId="41594"/>
    <cellStyle name="Normal 5 5 6 11" xfId="20554"/>
    <cellStyle name="Normal 5 5 6 12" xfId="30396"/>
    <cellStyle name="Normal 5 5 6 13" xfId="35862"/>
    <cellStyle name="Normal 5 5 6 14" xfId="51684"/>
    <cellStyle name="Normal 5 5 6 15" xfId="52354"/>
    <cellStyle name="Normal 5 5 6 2" xfId="1181"/>
    <cellStyle name="Normal 5 5 6 2 2" xfId="3453"/>
    <cellStyle name="Normal 5 5 6 2 2 2" xfId="13335"/>
    <cellStyle name="Normal 5 5 6 2 2 2 2" xfId="44295"/>
    <cellStyle name="Normal 5 5 6 2 2 3" xfId="23255"/>
    <cellStyle name="Normal 5 5 6 2 2 4" xfId="31672"/>
    <cellStyle name="Normal 5 5 6 2 2 5" xfId="37138"/>
    <cellStyle name="Normal 5 5 6 2 3" xfId="6410"/>
    <cellStyle name="Normal 5 5 6 2 3 2" xfId="16292"/>
    <cellStyle name="Normal 5 5 6 2 3 2 2" xfId="47252"/>
    <cellStyle name="Normal 5 5 6 2 3 3" xfId="26212"/>
    <cellStyle name="Normal 5 5 6 2 3 4" xfId="32672"/>
    <cellStyle name="Normal 5 5 6 2 3 5" xfId="38138"/>
    <cellStyle name="Normal 5 5 6 2 4" xfId="8880"/>
    <cellStyle name="Normal 5 5 6 2 4 2" xfId="18762"/>
    <cellStyle name="Normal 5 5 6 2 4 2 2" xfId="49722"/>
    <cellStyle name="Normal 5 5 6 2 4 3" xfId="28682"/>
    <cellStyle name="Normal 5 5 6 2 4 4" xfId="34159"/>
    <cellStyle name="Normal 5 5 6 2 4 5" xfId="39624"/>
    <cellStyle name="Normal 5 5 6 2 5" xfId="11358"/>
    <cellStyle name="Normal 5 5 6 2 5 2" xfId="42318"/>
    <cellStyle name="Normal 5 5 6 2 6" xfId="21278"/>
    <cellStyle name="Normal 5 5 6 2 7" xfId="30670"/>
    <cellStyle name="Normal 5 5 6 2 8" xfId="36136"/>
    <cellStyle name="Normal 5 5 6 3" xfId="1182"/>
    <cellStyle name="Normal 5 5 6 3 2" xfId="3690"/>
    <cellStyle name="Normal 5 5 6 3 2 2" xfId="13572"/>
    <cellStyle name="Normal 5 5 6 3 2 2 2" xfId="44532"/>
    <cellStyle name="Normal 5 5 6 3 2 3" xfId="23492"/>
    <cellStyle name="Normal 5 5 6 3 2 4" xfId="31909"/>
    <cellStyle name="Normal 5 5 6 3 2 5" xfId="37375"/>
    <cellStyle name="Normal 5 5 6 3 3" xfId="6411"/>
    <cellStyle name="Normal 5 5 6 3 3 2" xfId="16293"/>
    <cellStyle name="Normal 5 5 6 3 3 2 2" xfId="47253"/>
    <cellStyle name="Normal 5 5 6 3 3 3" xfId="26213"/>
    <cellStyle name="Normal 5 5 6 3 3 4" xfId="32909"/>
    <cellStyle name="Normal 5 5 6 3 3 5" xfId="38375"/>
    <cellStyle name="Normal 5 5 6 3 4" xfId="8881"/>
    <cellStyle name="Normal 5 5 6 3 4 2" xfId="18763"/>
    <cellStyle name="Normal 5 5 6 3 4 2 2" xfId="49723"/>
    <cellStyle name="Normal 5 5 6 3 4 3" xfId="28683"/>
    <cellStyle name="Normal 5 5 6 3 4 4" xfId="34160"/>
    <cellStyle name="Normal 5 5 6 3 4 5" xfId="39625"/>
    <cellStyle name="Normal 5 5 6 3 5" xfId="11359"/>
    <cellStyle name="Normal 5 5 6 3 5 2" xfId="42319"/>
    <cellStyle name="Normal 5 5 6 3 6" xfId="21279"/>
    <cellStyle name="Normal 5 5 6 3 7" xfId="30907"/>
    <cellStyle name="Normal 5 5 6 3 8" xfId="36373"/>
    <cellStyle name="Normal 5 5 6 4" xfId="1183"/>
    <cellStyle name="Normal 5 5 6 4 2" xfId="3932"/>
    <cellStyle name="Normal 5 5 6 4 2 2" xfId="13814"/>
    <cellStyle name="Normal 5 5 6 4 2 2 2" xfId="44774"/>
    <cellStyle name="Normal 5 5 6 4 2 3" xfId="23734"/>
    <cellStyle name="Normal 5 5 6 4 2 4" xfId="32151"/>
    <cellStyle name="Normal 5 5 6 4 2 5" xfId="37617"/>
    <cellStyle name="Normal 5 5 6 4 3" xfId="6412"/>
    <cellStyle name="Normal 5 5 6 4 3 2" xfId="16294"/>
    <cellStyle name="Normal 5 5 6 4 3 2 2" xfId="47254"/>
    <cellStyle name="Normal 5 5 6 4 3 3" xfId="26214"/>
    <cellStyle name="Normal 5 5 6 4 3 4" xfId="33151"/>
    <cellStyle name="Normal 5 5 6 4 3 5" xfId="38617"/>
    <cellStyle name="Normal 5 5 6 4 4" xfId="8882"/>
    <cellStyle name="Normal 5 5 6 4 4 2" xfId="18764"/>
    <cellStyle name="Normal 5 5 6 4 4 2 2" xfId="49724"/>
    <cellStyle name="Normal 5 5 6 4 4 3" xfId="28684"/>
    <cellStyle name="Normal 5 5 6 4 4 4" xfId="34161"/>
    <cellStyle name="Normal 5 5 6 4 4 5" xfId="39626"/>
    <cellStyle name="Normal 5 5 6 4 5" xfId="11360"/>
    <cellStyle name="Normal 5 5 6 4 5 2" xfId="42320"/>
    <cellStyle name="Normal 5 5 6 4 6" xfId="21280"/>
    <cellStyle name="Normal 5 5 6 4 7" xfId="31149"/>
    <cellStyle name="Normal 5 5 6 4 8" xfId="36615"/>
    <cellStyle name="Normal 5 5 6 5" xfId="1600"/>
    <cellStyle name="Normal 5 5 6 5 2" xfId="4363"/>
    <cellStyle name="Normal 5 5 6 5 2 2" xfId="14245"/>
    <cellStyle name="Normal 5 5 6 5 2 2 2" xfId="45205"/>
    <cellStyle name="Normal 5 5 6 5 2 3" xfId="24165"/>
    <cellStyle name="Normal 5 5 6 5 2 4" xfId="34578"/>
    <cellStyle name="Normal 5 5 6 5 2 5" xfId="40043"/>
    <cellStyle name="Normal 5 5 6 5 3" xfId="6829"/>
    <cellStyle name="Normal 5 5 6 5 3 2" xfId="16711"/>
    <cellStyle name="Normal 5 5 6 5 3 3" xfId="26631"/>
    <cellStyle name="Normal 5 5 6 5 3 4" xfId="47671"/>
    <cellStyle name="Normal 5 5 6 5 4" xfId="9299"/>
    <cellStyle name="Normal 5 5 6 5 4 2" xfId="19181"/>
    <cellStyle name="Normal 5 5 6 5 4 3" xfId="29101"/>
    <cellStyle name="Normal 5 5 6 5 4 4" xfId="50141"/>
    <cellStyle name="Normal 5 5 6 5 5" xfId="11777"/>
    <cellStyle name="Normal 5 5 6 5 5 2" xfId="42737"/>
    <cellStyle name="Normal 5 5 6 5 6" xfId="21697"/>
    <cellStyle name="Normal 5 5 6 5 7" xfId="31398"/>
    <cellStyle name="Normal 5 5 6 5 8" xfId="36864"/>
    <cellStyle name="Normal 5 5 6 6" xfId="2668"/>
    <cellStyle name="Normal 5 5 6 6 2" xfId="5136"/>
    <cellStyle name="Normal 5 5 6 6 2 2" xfId="15018"/>
    <cellStyle name="Normal 5 5 6 6 2 2 2" xfId="45978"/>
    <cellStyle name="Normal 5 5 6 6 2 3" xfId="24938"/>
    <cellStyle name="Normal 5 5 6 6 2 4" xfId="35352"/>
    <cellStyle name="Normal 5 5 6 6 2 5" xfId="40816"/>
    <cellStyle name="Normal 5 5 6 6 3" xfId="7602"/>
    <cellStyle name="Normal 5 5 6 6 3 2" xfId="17484"/>
    <cellStyle name="Normal 5 5 6 6 3 3" xfId="27404"/>
    <cellStyle name="Normal 5 5 6 6 3 4" xfId="48444"/>
    <cellStyle name="Normal 5 5 6 6 4" xfId="10072"/>
    <cellStyle name="Normal 5 5 6 6 4 2" xfId="19954"/>
    <cellStyle name="Normal 5 5 6 6 4 3" xfId="29874"/>
    <cellStyle name="Normal 5 5 6 6 4 4" xfId="50914"/>
    <cellStyle name="Normal 5 5 6 6 5" xfId="12550"/>
    <cellStyle name="Normal 5 5 6 6 5 2" xfId="43510"/>
    <cellStyle name="Normal 5 5 6 6 6" xfId="22470"/>
    <cellStyle name="Normal 5 5 6 6 7" xfId="32398"/>
    <cellStyle name="Normal 5 5 6 6 8" xfId="37864"/>
    <cellStyle name="Normal 5 5 6 7" xfId="3179"/>
    <cellStyle name="Normal 5 5 6 7 2" xfId="13061"/>
    <cellStyle name="Normal 5 5 6 7 2 2" xfId="44021"/>
    <cellStyle name="Normal 5 5 6 7 3" xfId="22981"/>
    <cellStyle name="Normal 5 5 6 7 4" xfId="33434"/>
    <cellStyle name="Normal 5 5 6 7 5" xfId="38900"/>
    <cellStyle name="Normal 5 5 6 8" xfId="5686"/>
    <cellStyle name="Normal 5 5 6 8 2" xfId="15568"/>
    <cellStyle name="Normal 5 5 6 8 3" xfId="25488"/>
    <cellStyle name="Normal 5 5 6 8 4" xfId="46528"/>
    <cellStyle name="Normal 5 5 6 9" xfId="8156"/>
    <cellStyle name="Normal 5 5 6 9 2" xfId="18038"/>
    <cellStyle name="Normal 5 5 6 9 3" xfId="27958"/>
    <cellStyle name="Normal 5 5 6 9 4" xfId="48998"/>
    <cellStyle name="Normal 5 5 7" xfId="119"/>
    <cellStyle name="Normal 5 5 7 10" xfId="35899"/>
    <cellStyle name="Normal 5 5 7 2" xfId="1400"/>
    <cellStyle name="Normal 5 5 7 2 2" xfId="4163"/>
    <cellStyle name="Normal 5 5 7 2 2 2" xfId="14045"/>
    <cellStyle name="Normal 5 5 7 2 2 2 2" xfId="45005"/>
    <cellStyle name="Normal 5 5 7 2 2 3" xfId="23965"/>
    <cellStyle name="Normal 5 5 7 2 2 4" xfId="34378"/>
    <cellStyle name="Normal 5 5 7 2 2 5" xfId="39843"/>
    <cellStyle name="Normal 5 5 7 2 3" xfId="6629"/>
    <cellStyle name="Normal 5 5 7 2 3 2" xfId="16511"/>
    <cellStyle name="Normal 5 5 7 2 3 3" xfId="26431"/>
    <cellStyle name="Normal 5 5 7 2 3 4" xfId="47471"/>
    <cellStyle name="Normal 5 5 7 2 4" xfId="9099"/>
    <cellStyle name="Normal 5 5 7 2 4 2" xfId="18981"/>
    <cellStyle name="Normal 5 5 7 2 4 3" xfId="28901"/>
    <cellStyle name="Normal 5 5 7 2 4 4" xfId="49941"/>
    <cellStyle name="Normal 5 5 7 2 5" xfId="11577"/>
    <cellStyle name="Normal 5 5 7 2 5 2" xfId="42537"/>
    <cellStyle name="Normal 5 5 7 2 6" xfId="21497"/>
    <cellStyle name="Normal 5 5 7 2 7" xfId="31435"/>
    <cellStyle name="Normal 5 5 7 2 8" xfId="36901"/>
    <cellStyle name="Normal 5 5 7 3" xfId="2468"/>
    <cellStyle name="Normal 5 5 7 3 2" xfId="4936"/>
    <cellStyle name="Normal 5 5 7 3 2 2" xfId="14818"/>
    <cellStyle name="Normal 5 5 7 3 2 2 2" xfId="45778"/>
    <cellStyle name="Normal 5 5 7 3 2 3" xfId="24738"/>
    <cellStyle name="Normal 5 5 7 3 2 4" xfId="35152"/>
    <cellStyle name="Normal 5 5 7 3 2 5" xfId="40616"/>
    <cellStyle name="Normal 5 5 7 3 3" xfId="7402"/>
    <cellStyle name="Normal 5 5 7 3 3 2" xfId="17284"/>
    <cellStyle name="Normal 5 5 7 3 3 3" xfId="27204"/>
    <cellStyle name="Normal 5 5 7 3 3 4" xfId="48244"/>
    <cellStyle name="Normal 5 5 7 3 4" xfId="9872"/>
    <cellStyle name="Normal 5 5 7 3 4 2" xfId="19754"/>
    <cellStyle name="Normal 5 5 7 3 4 3" xfId="29674"/>
    <cellStyle name="Normal 5 5 7 3 4 4" xfId="50714"/>
    <cellStyle name="Normal 5 5 7 3 5" xfId="12350"/>
    <cellStyle name="Normal 5 5 7 3 5 2" xfId="43310"/>
    <cellStyle name="Normal 5 5 7 3 6" xfId="22270"/>
    <cellStyle name="Normal 5 5 7 3 7" xfId="32435"/>
    <cellStyle name="Normal 5 5 7 3 8" xfId="37901"/>
    <cellStyle name="Normal 5 5 7 4" xfId="3216"/>
    <cellStyle name="Normal 5 5 7 4 2" xfId="13098"/>
    <cellStyle name="Normal 5 5 7 4 2 2" xfId="44058"/>
    <cellStyle name="Normal 5 5 7 4 3" xfId="23018"/>
    <cellStyle name="Normal 5 5 7 4 4" xfId="33234"/>
    <cellStyle name="Normal 5 5 7 4 5" xfId="38700"/>
    <cellStyle name="Normal 5 5 7 5" xfId="5486"/>
    <cellStyle name="Normal 5 5 7 5 2" xfId="15368"/>
    <cellStyle name="Normal 5 5 7 5 3" xfId="25288"/>
    <cellStyle name="Normal 5 5 7 5 4" xfId="46328"/>
    <cellStyle name="Normal 5 5 7 6" xfId="7956"/>
    <cellStyle name="Normal 5 5 7 6 2" xfId="17838"/>
    <cellStyle name="Normal 5 5 7 6 3" xfId="27758"/>
    <cellStyle name="Normal 5 5 7 6 4" xfId="48798"/>
    <cellStyle name="Normal 5 5 7 7" xfId="10434"/>
    <cellStyle name="Normal 5 5 7 7 2" xfId="41394"/>
    <cellStyle name="Normal 5 5 7 8" xfId="20354"/>
    <cellStyle name="Normal 5 5 7 9" xfId="30433"/>
    <cellStyle name="Normal 5 5 8" xfId="368"/>
    <cellStyle name="Normal 5 5 8 10" xfId="35937"/>
    <cellStyle name="Normal 5 5 8 2" xfId="1637"/>
    <cellStyle name="Normal 5 5 8 2 2" xfId="4400"/>
    <cellStyle name="Normal 5 5 8 2 2 2" xfId="14282"/>
    <cellStyle name="Normal 5 5 8 2 2 2 2" xfId="45242"/>
    <cellStyle name="Normal 5 5 8 2 2 3" xfId="24202"/>
    <cellStyle name="Normal 5 5 8 2 2 4" xfId="34615"/>
    <cellStyle name="Normal 5 5 8 2 2 5" xfId="40080"/>
    <cellStyle name="Normal 5 5 8 2 3" xfId="6866"/>
    <cellStyle name="Normal 5 5 8 2 3 2" xfId="16748"/>
    <cellStyle name="Normal 5 5 8 2 3 3" xfId="26668"/>
    <cellStyle name="Normal 5 5 8 2 3 4" xfId="47708"/>
    <cellStyle name="Normal 5 5 8 2 4" xfId="9336"/>
    <cellStyle name="Normal 5 5 8 2 4 2" xfId="19218"/>
    <cellStyle name="Normal 5 5 8 2 4 3" xfId="29138"/>
    <cellStyle name="Normal 5 5 8 2 4 4" xfId="50178"/>
    <cellStyle name="Normal 5 5 8 2 5" xfId="11814"/>
    <cellStyle name="Normal 5 5 8 2 5 2" xfId="42774"/>
    <cellStyle name="Normal 5 5 8 2 6" xfId="21734"/>
    <cellStyle name="Normal 5 5 8 2 7" xfId="31473"/>
    <cellStyle name="Normal 5 5 8 2 8" xfId="36939"/>
    <cellStyle name="Normal 5 5 8 3" xfId="2705"/>
    <cellStyle name="Normal 5 5 8 3 2" xfId="5173"/>
    <cellStyle name="Normal 5 5 8 3 2 2" xfId="15055"/>
    <cellStyle name="Normal 5 5 8 3 2 2 2" xfId="46015"/>
    <cellStyle name="Normal 5 5 8 3 2 3" xfId="24975"/>
    <cellStyle name="Normal 5 5 8 3 2 4" xfId="35389"/>
    <cellStyle name="Normal 5 5 8 3 2 5" xfId="40853"/>
    <cellStyle name="Normal 5 5 8 3 3" xfId="7639"/>
    <cellStyle name="Normal 5 5 8 3 3 2" xfId="17521"/>
    <cellStyle name="Normal 5 5 8 3 3 3" xfId="27441"/>
    <cellStyle name="Normal 5 5 8 3 3 4" xfId="48481"/>
    <cellStyle name="Normal 5 5 8 3 4" xfId="10109"/>
    <cellStyle name="Normal 5 5 8 3 4 2" xfId="19991"/>
    <cellStyle name="Normal 5 5 8 3 4 3" xfId="29911"/>
    <cellStyle name="Normal 5 5 8 3 4 4" xfId="50951"/>
    <cellStyle name="Normal 5 5 8 3 5" xfId="12587"/>
    <cellStyle name="Normal 5 5 8 3 5 2" xfId="43547"/>
    <cellStyle name="Normal 5 5 8 3 6" xfId="22507"/>
    <cellStyle name="Normal 5 5 8 3 7" xfId="32473"/>
    <cellStyle name="Normal 5 5 8 3 8" xfId="37939"/>
    <cellStyle name="Normal 5 5 8 4" xfId="3254"/>
    <cellStyle name="Normal 5 5 8 4 2" xfId="13136"/>
    <cellStyle name="Normal 5 5 8 4 2 2" xfId="44096"/>
    <cellStyle name="Normal 5 5 8 4 3" xfId="23056"/>
    <cellStyle name="Normal 5 5 8 4 4" xfId="33471"/>
    <cellStyle name="Normal 5 5 8 4 5" xfId="38937"/>
    <cellStyle name="Normal 5 5 8 5" xfId="5723"/>
    <cellStyle name="Normal 5 5 8 5 2" xfId="15605"/>
    <cellStyle name="Normal 5 5 8 5 3" xfId="25525"/>
    <cellStyle name="Normal 5 5 8 5 4" xfId="46565"/>
    <cellStyle name="Normal 5 5 8 6" xfId="8193"/>
    <cellStyle name="Normal 5 5 8 6 2" xfId="18075"/>
    <cellStyle name="Normal 5 5 8 6 3" xfId="27995"/>
    <cellStyle name="Normal 5 5 8 6 4" xfId="49035"/>
    <cellStyle name="Normal 5 5 8 7" xfId="10671"/>
    <cellStyle name="Normal 5 5 8 7 2" xfId="41631"/>
    <cellStyle name="Normal 5 5 8 8" xfId="20591"/>
    <cellStyle name="Normal 5 5 8 9" xfId="30471"/>
    <cellStyle name="Normal 5 5 9" xfId="405"/>
    <cellStyle name="Normal 5 5 9 10" xfId="36173"/>
    <cellStyle name="Normal 5 5 9 2" xfId="1674"/>
    <cellStyle name="Normal 5 5 9 2 2" xfId="4437"/>
    <cellStyle name="Normal 5 5 9 2 2 2" xfId="14319"/>
    <cellStyle name="Normal 5 5 9 2 2 2 2" xfId="45279"/>
    <cellStyle name="Normal 5 5 9 2 2 3" xfId="24239"/>
    <cellStyle name="Normal 5 5 9 2 2 4" xfId="34652"/>
    <cellStyle name="Normal 5 5 9 2 2 5" xfId="40117"/>
    <cellStyle name="Normal 5 5 9 2 3" xfId="6903"/>
    <cellStyle name="Normal 5 5 9 2 3 2" xfId="16785"/>
    <cellStyle name="Normal 5 5 9 2 3 3" xfId="26705"/>
    <cellStyle name="Normal 5 5 9 2 3 4" xfId="47745"/>
    <cellStyle name="Normal 5 5 9 2 4" xfId="9373"/>
    <cellStyle name="Normal 5 5 9 2 4 2" xfId="19255"/>
    <cellStyle name="Normal 5 5 9 2 4 3" xfId="29175"/>
    <cellStyle name="Normal 5 5 9 2 4 4" xfId="50215"/>
    <cellStyle name="Normal 5 5 9 2 5" xfId="11851"/>
    <cellStyle name="Normal 5 5 9 2 5 2" xfId="42811"/>
    <cellStyle name="Normal 5 5 9 2 6" xfId="21771"/>
    <cellStyle name="Normal 5 5 9 2 7" xfId="31709"/>
    <cellStyle name="Normal 5 5 9 2 8" xfId="37175"/>
    <cellStyle name="Normal 5 5 9 3" xfId="2742"/>
    <cellStyle name="Normal 5 5 9 3 2" xfId="5210"/>
    <cellStyle name="Normal 5 5 9 3 2 2" xfId="15092"/>
    <cellStyle name="Normal 5 5 9 3 2 2 2" xfId="46052"/>
    <cellStyle name="Normal 5 5 9 3 2 3" xfId="25012"/>
    <cellStyle name="Normal 5 5 9 3 2 4" xfId="35426"/>
    <cellStyle name="Normal 5 5 9 3 2 5" xfId="40890"/>
    <cellStyle name="Normal 5 5 9 3 3" xfId="7676"/>
    <cellStyle name="Normal 5 5 9 3 3 2" xfId="17558"/>
    <cellStyle name="Normal 5 5 9 3 3 3" xfId="27478"/>
    <cellStyle name="Normal 5 5 9 3 3 4" xfId="48518"/>
    <cellStyle name="Normal 5 5 9 3 4" xfId="10146"/>
    <cellStyle name="Normal 5 5 9 3 4 2" xfId="20028"/>
    <cellStyle name="Normal 5 5 9 3 4 3" xfId="29948"/>
    <cellStyle name="Normal 5 5 9 3 4 4" xfId="50988"/>
    <cellStyle name="Normal 5 5 9 3 5" xfId="12624"/>
    <cellStyle name="Normal 5 5 9 3 5 2" xfId="43584"/>
    <cellStyle name="Normal 5 5 9 3 6" xfId="22544"/>
    <cellStyle name="Normal 5 5 9 3 7" xfId="32709"/>
    <cellStyle name="Normal 5 5 9 3 8" xfId="38175"/>
    <cellStyle name="Normal 5 5 9 4" xfId="3490"/>
    <cellStyle name="Normal 5 5 9 4 2" xfId="13372"/>
    <cellStyle name="Normal 5 5 9 4 2 2" xfId="44332"/>
    <cellStyle name="Normal 5 5 9 4 3" xfId="23292"/>
    <cellStyle name="Normal 5 5 9 4 4" xfId="33508"/>
    <cellStyle name="Normal 5 5 9 4 5" xfId="38974"/>
    <cellStyle name="Normal 5 5 9 5" xfId="5760"/>
    <cellStyle name="Normal 5 5 9 5 2" xfId="15642"/>
    <cellStyle name="Normal 5 5 9 5 3" xfId="25562"/>
    <cellStyle name="Normal 5 5 9 5 4" xfId="46602"/>
    <cellStyle name="Normal 5 5 9 6" xfId="8230"/>
    <cellStyle name="Normal 5 5 9 6 2" xfId="18112"/>
    <cellStyle name="Normal 5 5 9 6 3" xfId="28032"/>
    <cellStyle name="Normal 5 5 9 6 4" xfId="49072"/>
    <cellStyle name="Normal 5 5 9 7" xfId="10708"/>
    <cellStyle name="Normal 5 5 9 7 2" xfId="41668"/>
    <cellStyle name="Normal 5 5 9 8" xfId="20628"/>
    <cellStyle name="Normal 5 5 9 9" xfId="30707"/>
    <cellStyle name="Normal 5 6" xfId="81"/>
    <cellStyle name="Normal 5 6 10" xfId="456"/>
    <cellStyle name="Normal 5 6 10 10" xfId="36429"/>
    <cellStyle name="Normal 5 6 10 2" xfId="1725"/>
    <cellStyle name="Normal 5 6 10 2 2" xfId="4488"/>
    <cellStyle name="Normal 5 6 10 2 2 2" xfId="14370"/>
    <cellStyle name="Normal 5 6 10 2 2 2 2" xfId="45330"/>
    <cellStyle name="Normal 5 6 10 2 2 3" xfId="24290"/>
    <cellStyle name="Normal 5 6 10 2 2 4" xfId="34703"/>
    <cellStyle name="Normal 5 6 10 2 2 5" xfId="40168"/>
    <cellStyle name="Normal 5 6 10 2 3" xfId="6954"/>
    <cellStyle name="Normal 5 6 10 2 3 2" xfId="16836"/>
    <cellStyle name="Normal 5 6 10 2 3 3" xfId="26756"/>
    <cellStyle name="Normal 5 6 10 2 3 4" xfId="47796"/>
    <cellStyle name="Normal 5 6 10 2 4" xfId="9424"/>
    <cellStyle name="Normal 5 6 10 2 4 2" xfId="19306"/>
    <cellStyle name="Normal 5 6 10 2 4 3" xfId="29226"/>
    <cellStyle name="Normal 5 6 10 2 4 4" xfId="50266"/>
    <cellStyle name="Normal 5 6 10 2 5" xfId="11902"/>
    <cellStyle name="Normal 5 6 10 2 5 2" xfId="42862"/>
    <cellStyle name="Normal 5 6 10 2 6" xfId="21822"/>
    <cellStyle name="Normal 5 6 10 2 7" xfId="31965"/>
    <cellStyle name="Normal 5 6 10 2 8" xfId="37431"/>
    <cellStyle name="Normal 5 6 10 3" xfId="2793"/>
    <cellStyle name="Normal 5 6 10 3 2" xfId="5261"/>
    <cellStyle name="Normal 5 6 10 3 2 2" xfId="15143"/>
    <cellStyle name="Normal 5 6 10 3 2 2 2" xfId="46103"/>
    <cellStyle name="Normal 5 6 10 3 2 3" xfId="25063"/>
    <cellStyle name="Normal 5 6 10 3 2 4" xfId="35477"/>
    <cellStyle name="Normal 5 6 10 3 2 5" xfId="40941"/>
    <cellStyle name="Normal 5 6 10 3 3" xfId="7727"/>
    <cellStyle name="Normal 5 6 10 3 3 2" xfId="17609"/>
    <cellStyle name="Normal 5 6 10 3 3 3" xfId="27529"/>
    <cellStyle name="Normal 5 6 10 3 3 4" xfId="48569"/>
    <cellStyle name="Normal 5 6 10 3 4" xfId="10197"/>
    <cellStyle name="Normal 5 6 10 3 4 2" xfId="20079"/>
    <cellStyle name="Normal 5 6 10 3 4 3" xfId="29999"/>
    <cellStyle name="Normal 5 6 10 3 4 4" xfId="51039"/>
    <cellStyle name="Normal 5 6 10 3 5" xfId="12675"/>
    <cellStyle name="Normal 5 6 10 3 5 2" xfId="43635"/>
    <cellStyle name="Normal 5 6 10 3 6" xfId="22595"/>
    <cellStyle name="Normal 5 6 10 3 7" xfId="32965"/>
    <cellStyle name="Normal 5 6 10 3 8" xfId="38431"/>
    <cellStyle name="Normal 5 6 10 4" xfId="3746"/>
    <cellStyle name="Normal 5 6 10 4 2" xfId="13628"/>
    <cellStyle name="Normal 5 6 10 4 2 2" xfId="44588"/>
    <cellStyle name="Normal 5 6 10 4 3" xfId="23548"/>
    <cellStyle name="Normal 5 6 10 4 4" xfId="33559"/>
    <cellStyle name="Normal 5 6 10 4 5" xfId="39025"/>
    <cellStyle name="Normal 5 6 10 5" xfId="5811"/>
    <cellStyle name="Normal 5 6 10 5 2" xfId="15693"/>
    <cellStyle name="Normal 5 6 10 5 3" xfId="25613"/>
    <cellStyle name="Normal 5 6 10 5 4" xfId="46653"/>
    <cellStyle name="Normal 5 6 10 6" xfId="8281"/>
    <cellStyle name="Normal 5 6 10 6 2" xfId="18163"/>
    <cellStyle name="Normal 5 6 10 6 3" xfId="28083"/>
    <cellStyle name="Normal 5 6 10 6 4" xfId="49123"/>
    <cellStyle name="Normal 5 6 10 7" xfId="10759"/>
    <cellStyle name="Normal 5 6 10 7 2" xfId="41719"/>
    <cellStyle name="Normal 5 6 10 8" xfId="20679"/>
    <cellStyle name="Normal 5 6 10 9" xfId="30963"/>
    <cellStyle name="Normal 5 6 11" xfId="493"/>
    <cellStyle name="Normal 5 6 11 10" xfId="36678"/>
    <cellStyle name="Normal 5 6 11 2" xfId="1762"/>
    <cellStyle name="Normal 5 6 11 2 2" xfId="4525"/>
    <cellStyle name="Normal 5 6 11 2 2 2" xfId="14407"/>
    <cellStyle name="Normal 5 6 11 2 2 3" xfId="24327"/>
    <cellStyle name="Normal 5 6 11 2 2 4" xfId="45367"/>
    <cellStyle name="Normal 5 6 11 2 3" xfId="6991"/>
    <cellStyle name="Normal 5 6 11 2 3 2" xfId="16873"/>
    <cellStyle name="Normal 5 6 11 2 3 3" xfId="26793"/>
    <cellStyle name="Normal 5 6 11 2 3 4" xfId="47833"/>
    <cellStyle name="Normal 5 6 11 2 4" xfId="9461"/>
    <cellStyle name="Normal 5 6 11 2 4 2" xfId="19343"/>
    <cellStyle name="Normal 5 6 11 2 4 3" xfId="29263"/>
    <cellStyle name="Normal 5 6 11 2 4 4" xfId="50303"/>
    <cellStyle name="Normal 5 6 11 2 5" xfId="11939"/>
    <cellStyle name="Normal 5 6 11 2 5 2" xfId="42899"/>
    <cellStyle name="Normal 5 6 11 2 6" xfId="21859"/>
    <cellStyle name="Normal 5 6 11 2 7" xfId="34740"/>
    <cellStyle name="Normal 5 6 11 2 8" xfId="40205"/>
    <cellStyle name="Normal 5 6 11 3" xfId="2830"/>
    <cellStyle name="Normal 5 6 11 3 2" xfId="5298"/>
    <cellStyle name="Normal 5 6 11 3 2 2" xfId="15180"/>
    <cellStyle name="Normal 5 6 11 3 2 3" xfId="25100"/>
    <cellStyle name="Normal 5 6 11 3 2 4" xfId="46140"/>
    <cellStyle name="Normal 5 6 11 3 3" xfId="7764"/>
    <cellStyle name="Normal 5 6 11 3 3 2" xfId="17646"/>
    <cellStyle name="Normal 5 6 11 3 3 3" xfId="27566"/>
    <cellStyle name="Normal 5 6 11 3 3 4" xfId="48606"/>
    <cellStyle name="Normal 5 6 11 3 4" xfId="10234"/>
    <cellStyle name="Normal 5 6 11 3 4 2" xfId="20116"/>
    <cellStyle name="Normal 5 6 11 3 4 3" xfId="30036"/>
    <cellStyle name="Normal 5 6 11 3 4 4" xfId="51076"/>
    <cellStyle name="Normal 5 6 11 3 5" xfId="12712"/>
    <cellStyle name="Normal 5 6 11 3 5 2" xfId="43672"/>
    <cellStyle name="Normal 5 6 11 3 6" xfId="22632"/>
    <cellStyle name="Normal 5 6 11 3 7" xfId="35514"/>
    <cellStyle name="Normal 5 6 11 3 8" xfId="40978"/>
    <cellStyle name="Normal 5 6 11 4" xfId="4041"/>
    <cellStyle name="Normal 5 6 11 4 2" xfId="13923"/>
    <cellStyle name="Normal 5 6 11 4 2 2" xfId="44883"/>
    <cellStyle name="Normal 5 6 11 4 3" xfId="23843"/>
    <cellStyle name="Normal 5 6 11 4 4" xfId="33596"/>
    <cellStyle name="Normal 5 6 11 4 5" xfId="39062"/>
    <cellStyle name="Normal 5 6 11 5" xfId="5848"/>
    <cellStyle name="Normal 5 6 11 5 2" xfId="15730"/>
    <cellStyle name="Normal 5 6 11 5 3" xfId="25650"/>
    <cellStyle name="Normal 5 6 11 5 4" xfId="46690"/>
    <cellStyle name="Normal 5 6 11 6" xfId="8318"/>
    <cellStyle name="Normal 5 6 11 6 2" xfId="18200"/>
    <cellStyle name="Normal 5 6 11 6 3" xfId="28120"/>
    <cellStyle name="Normal 5 6 11 6 4" xfId="49160"/>
    <cellStyle name="Normal 5 6 11 7" xfId="10796"/>
    <cellStyle name="Normal 5 6 11 7 2" xfId="41756"/>
    <cellStyle name="Normal 5 6 11 8" xfId="20716"/>
    <cellStyle name="Normal 5 6 11 9" xfId="31212"/>
    <cellStyle name="Normal 5 6 12" xfId="569"/>
    <cellStyle name="Normal 5 6 12 10" xfId="37678"/>
    <cellStyle name="Normal 5 6 12 2" xfId="1805"/>
    <cellStyle name="Normal 5 6 12 2 2" xfId="4568"/>
    <cellStyle name="Normal 5 6 12 2 2 2" xfId="14450"/>
    <cellStyle name="Normal 5 6 12 2 2 3" xfId="24370"/>
    <cellStyle name="Normal 5 6 12 2 2 4" xfId="45410"/>
    <cellStyle name="Normal 5 6 12 2 3" xfId="7034"/>
    <cellStyle name="Normal 5 6 12 2 3 2" xfId="16916"/>
    <cellStyle name="Normal 5 6 12 2 3 3" xfId="26836"/>
    <cellStyle name="Normal 5 6 12 2 3 4" xfId="47876"/>
    <cellStyle name="Normal 5 6 12 2 4" xfId="9504"/>
    <cellStyle name="Normal 5 6 12 2 4 2" xfId="19386"/>
    <cellStyle name="Normal 5 6 12 2 4 3" xfId="29306"/>
    <cellStyle name="Normal 5 6 12 2 4 4" xfId="50346"/>
    <cellStyle name="Normal 5 6 12 2 5" xfId="11982"/>
    <cellStyle name="Normal 5 6 12 2 5 2" xfId="42942"/>
    <cellStyle name="Normal 5 6 12 2 6" xfId="21902"/>
    <cellStyle name="Normal 5 6 12 2 7" xfId="34783"/>
    <cellStyle name="Normal 5 6 12 2 8" xfId="40248"/>
    <cellStyle name="Normal 5 6 12 3" xfId="2873"/>
    <cellStyle name="Normal 5 6 12 3 2" xfId="5341"/>
    <cellStyle name="Normal 5 6 12 3 2 2" xfId="15223"/>
    <cellStyle name="Normal 5 6 12 3 2 3" xfId="25143"/>
    <cellStyle name="Normal 5 6 12 3 2 4" xfId="46183"/>
    <cellStyle name="Normal 5 6 12 3 3" xfId="7807"/>
    <cellStyle name="Normal 5 6 12 3 3 2" xfId="17689"/>
    <cellStyle name="Normal 5 6 12 3 3 3" xfId="27609"/>
    <cellStyle name="Normal 5 6 12 3 3 4" xfId="48649"/>
    <cellStyle name="Normal 5 6 12 3 4" xfId="10277"/>
    <cellStyle name="Normal 5 6 12 3 4 2" xfId="20159"/>
    <cellStyle name="Normal 5 6 12 3 4 3" xfId="30079"/>
    <cellStyle name="Normal 5 6 12 3 4 4" xfId="51119"/>
    <cellStyle name="Normal 5 6 12 3 5" xfId="12755"/>
    <cellStyle name="Normal 5 6 12 3 5 2" xfId="43715"/>
    <cellStyle name="Normal 5 6 12 3 6" xfId="22675"/>
    <cellStyle name="Normal 5 6 12 3 7" xfId="35557"/>
    <cellStyle name="Normal 5 6 12 3 8" xfId="41021"/>
    <cellStyle name="Normal 5 6 12 4" xfId="3996"/>
    <cellStyle name="Normal 5 6 12 4 2" xfId="13878"/>
    <cellStyle name="Normal 5 6 12 4 2 2" xfId="44838"/>
    <cellStyle name="Normal 5 6 12 4 3" xfId="23798"/>
    <cellStyle name="Normal 5 6 12 4 4" xfId="33640"/>
    <cellStyle name="Normal 5 6 12 4 5" xfId="39105"/>
    <cellStyle name="Normal 5 6 12 5" xfId="5891"/>
    <cellStyle name="Normal 5 6 12 5 2" xfId="15773"/>
    <cellStyle name="Normal 5 6 12 5 3" xfId="25693"/>
    <cellStyle name="Normal 5 6 12 5 4" xfId="46733"/>
    <cellStyle name="Normal 5 6 12 6" xfId="8361"/>
    <cellStyle name="Normal 5 6 12 6 2" xfId="18243"/>
    <cellStyle name="Normal 5 6 12 6 3" xfId="28163"/>
    <cellStyle name="Normal 5 6 12 6 4" xfId="49203"/>
    <cellStyle name="Normal 5 6 12 7" xfId="10839"/>
    <cellStyle name="Normal 5 6 12 7 2" xfId="41799"/>
    <cellStyle name="Normal 5 6 12 8" xfId="20759"/>
    <cellStyle name="Normal 5 6 12 9" xfId="32212"/>
    <cellStyle name="Normal 5 6 13" xfId="735"/>
    <cellStyle name="Normal 5 6 13 10" xfId="39178"/>
    <cellStyle name="Normal 5 6 13 2" xfId="1878"/>
    <cellStyle name="Normal 5 6 13 2 2" xfId="4641"/>
    <cellStyle name="Normal 5 6 13 2 2 2" xfId="14523"/>
    <cellStyle name="Normal 5 6 13 2 2 3" xfId="24443"/>
    <cellStyle name="Normal 5 6 13 2 2 4" xfId="45483"/>
    <cellStyle name="Normal 5 6 13 2 3" xfId="7107"/>
    <cellStyle name="Normal 5 6 13 2 3 2" xfId="16989"/>
    <cellStyle name="Normal 5 6 13 2 3 3" xfId="26909"/>
    <cellStyle name="Normal 5 6 13 2 3 4" xfId="47949"/>
    <cellStyle name="Normal 5 6 13 2 4" xfId="9577"/>
    <cellStyle name="Normal 5 6 13 2 4 2" xfId="19459"/>
    <cellStyle name="Normal 5 6 13 2 4 3" xfId="29379"/>
    <cellStyle name="Normal 5 6 13 2 4 4" xfId="50419"/>
    <cellStyle name="Normal 5 6 13 2 5" xfId="12055"/>
    <cellStyle name="Normal 5 6 13 2 5 2" xfId="43015"/>
    <cellStyle name="Normal 5 6 13 2 6" xfId="21975"/>
    <cellStyle name="Normal 5 6 13 2 7" xfId="34856"/>
    <cellStyle name="Normal 5 6 13 2 8" xfId="40321"/>
    <cellStyle name="Normal 5 6 13 3" xfId="2946"/>
    <cellStyle name="Normal 5 6 13 3 2" xfId="5414"/>
    <cellStyle name="Normal 5 6 13 3 2 2" xfId="15296"/>
    <cellStyle name="Normal 5 6 13 3 2 3" xfId="25216"/>
    <cellStyle name="Normal 5 6 13 3 2 4" xfId="46256"/>
    <cellStyle name="Normal 5 6 13 3 3" xfId="7880"/>
    <cellStyle name="Normal 5 6 13 3 3 2" xfId="17762"/>
    <cellStyle name="Normal 5 6 13 3 3 3" xfId="27682"/>
    <cellStyle name="Normal 5 6 13 3 3 4" xfId="48722"/>
    <cellStyle name="Normal 5 6 13 3 4" xfId="10350"/>
    <cellStyle name="Normal 5 6 13 3 4 2" xfId="20232"/>
    <cellStyle name="Normal 5 6 13 3 4 3" xfId="30152"/>
    <cellStyle name="Normal 5 6 13 3 4 4" xfId="51192"/>
    <cellStyle name="Normal 5 6 13 3 5" xfId="12828"/>
    <cellStyle name="Normal 5 6 13 3 5 2" xfId="43788"/>
    <cellStyle name="Normal 5 6 13 3 6" xfId="22748"/>
    <cellStyle name="Normal 5 6 13 3 7" xfId="35630"/>
    <cellStyle name="Normal 5 6 13 3 8" xfId="41094"/>
    <cellStyle name="Normal 5 6 13 4" xfId="4085"/>
    <cellStyle name="Normal 5 6 13 4 2" xfId="13967"/>
    <cellStyle name="Normal 5 6 13 4 3" xfId="23887"/>
    <cellStyle name="Normal 5 6 13 4 4" xfId="44927"/>
    <cellStyle name="Normal 5 6 13 5" xfId="5964"/>
    <cellStyle name="Normal 5 6 13 5 2" xfId="15846"/>
    <cellStyle name="Normal 5 6 13 5 3" xfId="25766"/>
    <cellStyle name="Normal 5 6 13 5 4" xfId="46806"/>
    <cellStyle name="Normal 5 6 13 6" xfId="8434"/>
    <cellStyle name="Normal 5 6 13 6 2" xfId="18316"/>
    <cellStyle name="Normal 5 6 13 6 3" xfId="28236"/>
    <cellStyle name="Normal 5 6 13 6 4" xfId="49276"/>
    <cellStyle name="Normal 5 6 13 7" xfId="10912"/>
    <cellStyle name="Normal 5 6 13 7 2" xfId="41872"/>
    <cellStyle name="Normal 5 6 13 8" xfId="20832"/>
    <cellStyle name="Normal 5 6 13 9" xfId="33713"/>
    <cellStyle name="Normal 5 6 14" xfId="1374"/>
    <cellStyle name="Normal 5 6 14 2" xfId="4137"/>
    <cellStyle name="Normal 5 6 14 2 2" xfId="14019"/>
    <cellStyle name="Normal 5 6 14 2 3" xfId="23939"/>
    <cellStyle name="Normal 5 6 14 2 4" xfId="44979"/>
    <cellStyle name="Normal 5 6 14 3" xfId="6603"/>
    <cellStyle name="Normal 5 6 14 3 2" xfId="16485"/>
    <cellStyle name="Normal 5 6 14 3 3" xfId="26405"/>
    <cellStyle name="Normal 5 6 14 3 4" xfId="47445"/>
    <cellStyle name="Normal 5 6 14 4" xfId="9073"/>
    <cellStyle name="Normal 5 6 14 4 2" xfId="18955"/>
    <cellStyle name="Normal 5 6 14 4 3" xfId="28875"/>
    <cellStyle name="Normal 5 6 14 4 4" xfId="49915"/>
    <cellStyle name="Normal 5 6 14 5" xfId="11551"/>
    <cellStyle name="Normal 5 6 14 5 2" xfId="42511"/>
    <cellStyle name="Normal 5 6 14 6" xfId="21471"/>
    <cellStyle name="Normal 5 6 14 7" xfId="34352"/>
    <cellStyle name="Normal 5 6 14 8" xfId="39817"/>
    <cellStyle name="Normal 5 6 15" xfId="2442"/>
    <cellStyle name="Normal 5 6 15 2" xfId="4910"/>
    <cellStyle name="Normal 5 6 15 2 2" xfId="14792"/>
    <cellStyle name="Normal 5 6 15 2 3" xfId="24712"/>
    <cellStyle name="Normal 5 6 15 2 4" xfId="45752"/>
    <cellStyle name="Normal 5 6 15 3" xfId="7376"/>
    <cellStyle name="Normal 5 6 15 3 2" xfId="17258"/>
    <cellStyle name="Normal 5 6 15 3 3" xfId="27178"/>
    <cellStyle name="Normal 5 6 15 3 4" xfId="48218"/>
    <cellStyle name="Normal 5 6 15 4" xfId="9846"/>
    <cellStyle name="Normal 5 6 15 4 2" xfId="19728"/>
    <cellStyle name="Normal 5 6 15 4 3" xfId="29648"/>
    <cellStyle name="Normal 5 6 15 4 4" xfId="50688"/>
    <cellStyle name="Normal 5 6 15 5" xfId="12324"/>
    <cellStyle name="Normal 5 6 15 5 2" xfId="43284"/>
    <cellStyle name="Normal 5 6 15 6" xfId="22244"/>
    <cellStyle name="Normal 5 6 15 7" xfId="35126"/>
    <cellStyle name="Normal 5 6 15 8" xfId="40590"/>
    <cellStyle name="Normal 5 6 16" xfId="2993"/>
    <cellStyle name="Normal 5 6 16 2" xfId="12875"/>
    <cellStyle name="Normal 5 6 16 2 2" xfId="43835"/>
    <cellStyle name="Normal 5 6 16 3" xfId="22795"/>
    <cellStyle name="Normal 5 6 16 4" xfId="33208"/>
    <cellStyle name="Normal 5 6 16 5" xfId="38674"/>
    <cellStyle name="Normal 5 6 17" xfId="5460"/>
    <cellStyle name="Normal 5 6 17 2" xfId="15342"/>
    <cellStyle name="Normal 5 6 17 2 2" xfId="46302"/>
    <cellStyle name="Normal 5 6 17 3" xfId="25262"/>
    <cellStyle name="Normal 5 6 17 4" xfId="41142"/>
    <cellStyle name="Normal 5 6 18" xfId="7930"/>
    <cellStyle name="Normal 5 6 18 2" xfId="17812"/>
    <cellStyle name="Normal 5 6 18 3" xfId="27732"/>
    <cellStyle name="Normal 5 6 18 4" xfId="48772"/>
    <cellStyle name="Normal 5 6 19" xfId="10408"/>
    <cellStyle name="Normal 5 6 19 2" xfId="41368"/>
    <cellStyle name="Normal 5 6 2" xfId="188"/>
    <cellStyle name="Normal 5 6 2 10" xfId="10491"/>
    <cellStyle name="Normal 5 6 2 10 2" xfId="41451"/>
    <cellStyle name="Normal 5 6 2 11" xfId="20411"/>
    <cellStyle name="Normal 5 6 2 12" xfId="30253"/>
    <cellStyle name="Normal 5 6 2 13" xfId="35719"/>
    <cellStyle name="Normal 5 6 2 14" xfId="51386"/>
    <cellStyle name="Normal 5 6 2 15" xfId="52058"/>
    <cellStyle name="Normal 5 6 2 2" xfId="1184"/>
    <cellStyle name="Normal 5 6 2 2 10" xfId="52282"/>
    <cellStyle name="Normal 5 6 2 2 2" xfId="3310"/>
    <cellStyle name="Normal 5 6 2 2 2 2" xfId="13192"/>
    <cellStyle name="Normal 5 6 2 2 2 2 2" xfId="44152"/>
    <cellStyle name="Normal 5 6 2 2 2 3" xfId="23112"/>
    <cellStyle name="Normal 5 6 2 2 2 4" xfId="31529"/>
    <cellStyle name="Normal 5 6 2 2 2 5" xfId="36995"/>
    <cellStyle name="Normal 5 6 2 2 3" xfId="6413"/>
    <cellStyle name="Normal 5 6 2 2 3 2" xfId="16295"/>
    <cellStyle name="Normal 5 6 2 2 3 2 2" xfId="47255"/>
    <cellStyle name="Normal 5 6 2 2 3 3" xfId="26215"/>
    <cellStyle name="Normal 5 6 2 2 3 4" xfId="32529"/>
    <cellStyle name="Normal 5 6 2 2 3 5" xfId="37995"/>
    <cellStyle name="Normal 5 6 2 2 4" xfId="8883"/>
    <cellStyle name="Normal 5 6 2 2 4 2" xfId="18765"/>
    <cellStyle name="Normal 5 6 2 2 4 2 2" xfId="49725"/>
    <cellStyle name="Normal 5 6 2 2 4 3" xfId="28685"/>
    <cellStyle name="Normal 5 6 2 2 4 4" xfId="34162"/>
    <cellStyle name="Normal 5 6 2 2 4 5" xfId="39627"/>
    <cellStyle name="Normal 5 6 2 2 5" xfId="11361"/>
    <cellStyle name="Normal 5 6 2 2 5 2" xfId="42321"/>
    <cellStyle name="Normal 5 6 2 2 6" xfId="21281"/>
    <cellStyle name="Normal 5 6 2 2 7" xfId="30527"/>
    <cellStyle name="Normal 5 6 2 2 8" xfId="35993"/>
    <cellStyle name="Normal 5 6 2 2 9" xfId="51611"/>
    <cellStyle name="Normal 5 6 2 3" xfId="1185"/>
    <cellStyle name="Normal 5 6 2 3 10" xfId="52506"/>
    <cellStyle name="Normal 5 6 2 3 2" xfId="3547"/>
    <cellStyle name="Normal 5 6 2 3 2 2" xfId="13429"/>
    <cellStyle name="Normal 5 6 2 3 2 2 2" xfId="44389"/>
    <cellStyle name="Normal 5 6 2 3 2 3" xfId="23349"/>
    <cellStyle name="Normal 5 6 2 3 2 4" xfId="31766"/>
    <cellStyle name="Normal 5 6 2 3 2 5" xfId="37232"/>
    <cellStyle name="Normal 5 6 2 3 3" xfId="6414"/>
    <cellStyle name="Normal 5 6 2 3 3 2" xfId="16296"/>
    <cellStyle name="Normal 5 6 2 3 3 2 2" xfId="47256"/>
    <cellStyle name="Normal 5 6 2 3 3 3" xfId="26216"/>
    <cellStyle name="Normal 5 6 2 3 3 4" xfId="32766"/>
    <cellStyle name="Normal 5 6 2 3 3 5" xfId="38232"/>
    <cellStyle name="Normal 5 6 2 3 4" xfId="8884"/>
    <cellStyle name="Normal 5 6 2 3 4 2" xfId="18766"/>
    <cellStyle name="Normal 5 6 2 3 4 2 2" xfId="49726"/>
    <cellStyle name="Normal 5 6 2 3 4 3" xfId="28686"/>
    <cellStyle name="Normal 5 6 2 3 4 4" xfId="34163"/>
    <cellStyle name="Normal 5 6 2 3 4 5" xfId="39628"/>
    <cellStyle name="Normal 5 6 2 3 5" xfId="11362"/>
    <cellStyle name="Normal 5 6 2 3 5 2" xfId="42322"/>
    <cellStyle name="Normal 5 6 2 3 6" xfId="21282"/>
    <cellStyle name="Normal 5 6 2 3 7" xfId="30764"/>
    <cellStyle name="Normal 5 6 2 3 8" xfId="36230"/>
    <cellStyle name="Normal 5 6 2 3 9" xfId="51836"/>
    <cellStyle name="Normal 5 6 2 4" xfId="1186"/>
    <cellStyle name="Normal 5 6 2 4 2" xfId="3789"/>
    <cellStyle name="Normal 5 6 2 4 2 2" xfId="13671"/>
    <cellStyle name="Normal 5 6 2 4 2 2 2" xfId="44631"/>
    <cellStyle name="Normal 5 6 2 4 2 3" xfId="23591"/>
    <cellStyle name="Normal 5 6 2 4 2 4" xfId="32008"/>
    <cellStyle name="Normal 5 6 2 4 2 5" xfId="37474"/>
    <cellStyle name="Normal 5 6 2 4 3" xfId="6415"/>
    <cellStyle name="Normal 5 6 2 4 3 2" xfId="16297"/>
    <cellStyle name="Normal 5 6 2 4 3 2 2" xfId="47257"/>
    <cellStyle name="Normal 5 6 2 4 3 3" xfId="26217"/>
    <cellStyle name="Normal 5 6 2 4 3 4" xfId="33008"/>
    <cellStyle name="Normal 5 6 2 4 3 5" xfId="38474"/>
    <cellStyle name="Normal 5 6 2 4 4" xfId="8885"/>
    <cellStyle name="Normal 5 6 2 4 4 2" xfId="18767"/>
    <cellStyle name="Normal 5 6 2 4 4 2 2" xfId="49727"/>
    <cellStyle name="Normal 5 6 2 4 4 3" xfId="28687"/>
    <cellStyle name="Normal 5 6 2 4 4 4" xfId="34164"/>
    <cellStyle name="Normal 5 6 2 4 4 5" xfId="39629"/>
    <cellStyle name="Normal 5 6 2 4 5" xfId="11363"/>
    <cellStyle name="Normal 5 6 2 4 5 2" xfId="42323"/>
    <cellStyle name="Normal 5 6 2 4 6" xfId="21283"/>
    <cellStyle name="Normal 5 6 2 4 7" xfId="31006"/>
    <cellStyle name="Normal 5 6 2 4 8" xfId="36472"/>
    <cellStyle name="Normal 5 6 2 5" xfId="1457"/>
    <cellStyle name="Normal 5 6 2 5 2" xfId="4220"/>
    <cellStyle name="Normal 5 6 2 5 2 2" xfId="14102"/>
    <cellStyle name="Normal 5 6 2 5 2 2 2" xfId="45062"/>
    <cellStyle name="Normal 5 6 2 5 2 3" xfId="24022"/>
    <cellStyle name="Normal 5 6 2 5 2 4" xfId="34435"/>
    <cellStyle name="Normal 5 6 2 5 2 5" xfId="39900"/>
    <cellStyle name="Normal 5 6 2 5 3" xfId="6686"/>
    <cellStyle name="Normal 5 6 2 5 3 2" xfId="16568"/>
    <cellStyle name="Normal 5 6 2 5 3 3" xfId="26488"/>
    <cellStyle name="Normal 5 6 2 5 3 4" xfId="47528"/>
    <cellStyle name="Normal 5 6 2 5 4" xfId="9156"/>
    <cellStyle name="Normal 5 6 2 5 4 2" xfId="19038"/>
    <cellStyle name="Normal 5 6 2 5 4 3" xfId="28958"/>
    <cellStyle name="Normal 5 6 2 5 4 4" xfId="49998"/>
    <cellStyle name="Normal 5 6 2 5 5" xfId="11634"/>
    <cellStyle name="Normal 5 6 2 5 5 2" xfId="42594"/>
    <cellStyle name="Normal 5 6 2 5 6" xfId="21554"/>
    <cellStyle name="Normal 5 6 2 5 7" xfId="31255"/>
    <cellStyle name="Normal 5 6 2 5 8" xfId="36721"/>
    <cellStyle name="Normal 5 6 2 6" xfId="2525"/>
    <cellStyle name="Normal 5 6 2 6 2" xfId="4993"/>
    <cellStyle name="Normal 5 6 2 6 2 2" xfId="14875"/>
    <cellStyle name="Normal 5 6 2 6 2 2 2" xfId="45835"/>
    <cellStyle name="Normal 5 6 2 6 2 3" xfId="24795"/>
    <cellStyle name="Normal 5 6 2 6 2 4" xfId="35209"/>
    <cellStyle name="Normal 5 6 2 6 2 5" xfId="40673"/>
    <cellStyle name="Normal 5 6 2 6 3" xfId="7459"/>
    <cellStyle name="Normal 5 6 2 6 3 2" xfId="17341"/>
    <cellStyle name="Normal 5 6 2 6 3 3" xfId="27261"/>
    <cellStyle name="Normal 5 6 2 6 3 4" xfId="48301"/>
    <cellStyle name="Normal 5 6 2 6 4" xfId="9929"/>
    <cellStyle name="Normal 5 6 2 6 4 2" xfId="19811"/>
    <cellStyle name="Normal 5 6 2 6 4 3" xfId="29731"/>
    <cellStyle name="Normal 5 6 2 6 4 4" xfId="50771"/>
    <cellStyle name="Normal 5 6 2 6 5" xfId="12407"/>
    <cellStyle name="Normal 5 6 2 6 5 2" xfId="43367"/>
    <cellStyle name="Normal 5 6 2 6 6" xfId="22327"/>
    <cellStyle name="Normal 5 6 2 6 7" xfId="32255"/>
    <cellStyle name="Normal 5 6 2 6 8" xfId="37721"/>
    <cellStyle name="Normal 5 6 2 7" xfId="3036"/>
    <cellStyle name="Normal 5 6 2 7 2" xfId="12918"/>
    <cellStyle name="Normal 5 6 2 7 2 2" xfId="43878"/>
    <cellStyle name="Normal 5 6 2 7 3" xfId="22838"/>
    <cellStyle name="Normal 5 6 2 7 4" xfId="33291"/>
    <cellStyle name="Normal 5 6 2 7 5" xfId="38757"/>
    <cellStyle name="Normal 5 6 2 8" xfId="5543"/>
    <cellStyle name="Normal 5 6 2 8 2" xfId="15425"/>
    <cellStyle name="Normal 5 6 2 8 2 2" xfId="46385"/>
    <cellStyle name="Normal 5 6 2 8 3" xfId="25345"/>
    <cellStyle name="Normal 5 6 2 8 4" xfId="41278"/>
    <cellStyle name="Normal 5 6 2 9" xfId="8013"/>
    <cellStyle name="Normal 5 6 2 9 2" xfId="17895"/>
    <cellStyle name="Normal 5 6 2 9 3" xfId="27815"/>
    <cellStyle name="Normal 5 6 2 9 4" xfId="48855"/>
    <cellStyle name="Normal 5 6 20" xfId="20328"/>
    <cellStyle name="Normal 5 6 21" xfId="30210"/>
    <cellStyle name="Normal 5 6 22" xfId="35676"/>
    <cellStyle name="Normal 5 6 23" xfId="51252"/>
    <cellStyle name="Normal 5 6 24" xfId="51924"/>
    <cellStyle name="Normal 5 6 3" xfId="226"/>
    <cellStyle name="Normal 5 6 3 10" xfId="10529"/>
    <cellStyle name="Normal 5 6 3 10 2" xfId="41489"/>
    <cellStyle name="Normal 5 6 3 11" xfId="20449"/>
    <cellStyle name="Normal 5 6 3 12" xfId="30291"/>
    <cellStyle name="Normal 5 6 3 13" xfId="35757"/>
    <cellStyle name="Normal 5 6 3 14" xfId="51314"/>
    <cellStyle name="Normal 5 6 3 15" xfId="51986"/>
    <cellStyle name="Normal 5 6 3 2" xfId="1187"/>
    <cellStyle name="Normal 5 6 3 2 10" xfId="52210"/>
    <cellStyle name="Normal 5 6 3 2 2" xfId="3348"/>
    <cellStyle name="Normal 5 6 3 2 2 2" xfId="13230"/>
    <cellStyle name="Normal 5 6 3 2 2 2 2" xfId="44190"/>
    <cellStyle name="Normal 5 6 3 2 2 3" xfId="23150"/>
    <cellStyle name="Normal 5 6 3 2 2 4" xfId="31567"/>
    <cellStyle name="Normal 5 6 3 2 2 5" xfId="37033"/>
    <cellStyle name="Normal 5 6 3 2 3" xfId="6416"/>
    <cellStyle name="Normal 5 6 3 2 3 2" xfId="16298"/>
    <cellStyle name="Normal 5 6 3 2 3 2 2" xfId="47258"/>
    <cellStyle name="Normal 5 6 3 2 3 3" xfId="26218"/>
    <cellStyle name="Normal 5 6 3 2 3 4" xfId="32567"/>
    <cellStyle name="Normal 5 6 3 2 3 5" xfId="38033"/>
    <cellStyle name="Normal 5 6 3 2 4" xfId="8886"/>
    <cellStyle name="Normal 5 6 3 2 4 2" xfId="18768"/>
    <cellStyle name="Normal 5 6 3 2 4 2 2" xfId="49728"/>
    <cellStyle name="Normal 5 6 3 2 4 3" xfId="28688"/>
    <cellStyle name="Normal 5 6 3 2 4 4" xfId="34165"/>
    <cellStyle name="Normal 5 6 3 2 4 5" xfId="39630"/>
    <cellStyle name="Normal 5 6 3 2 5" xfId="11364"/>
    <cellStyle name="Normal 5 6 3 2 5 2" xfId="42324"/>
    <cellStyle name="Normal 5 6 3 2 6" xfId="21284"/>
    <cellStyle name="Normal 5 6 3 2 7" xfId="30565"/>
    <cellStyle name="Normal 5 6 3 2 8" xfId="36031"/>
    <cellStyle name="Normal 5 6 3 2 9" xfId="51539"/>
    <cellStyle name="Normal 5 6 3 3" xfId="1188"/>
    <cellStyle name="Normal 5 6 3 3 10" xfId="52434"/>
    <cellStyle name="Normal 5 6 3 3 2" xfId="3585"/>
    <cellStyle name="Normal 5 6 3 3 2 2" xfId="13467"/>
    <cellStyle name="Normal 5 6 3 3 2 2 2" xfId="44427"/>
    <cellStyle name="Normal 5 6 3 3 2 3" xfId="23387"/>
    <cellStyle name="Normal 5 6 3 3 2 4" xfId="31804"/>
    <cellStyle name="Normal 5 6 3 3 2 5" xfId="37270"/>
    <cellStyle name="Normal 5 6 3 3 3" xfId="6417"/>
    <cellStyle name="Normal 5 6 3 3 3 2" xfId="16299"/>
    <cellStyle name="Normal 5 6 3 3 3 2 2" xfId="47259"/>
    <cellStyle name="Normal 5 6 3 3 3 3" xfId="26219"/>
    <cellStyle name="Normal 5 6 3 3 3 4" xfId="32804"/>
    <cellStyle name="Normal 5 6 3 3 3 5" xfId="38270"/>
    <cellStyle name="Normal 5 6 3 3 4" xfId="8887"/>
    <cellStyle name="Normal 5 6 3 3 4 2" xfId="18769"/>
    <cellStyle name="Normal 5 6 3 3 4 2 2" xfId="49729"/>
    <cellStyle name="Normal 5 6 3 3 4 3" xfId="28689"/>
    <cellStyle name="Normal 5 6 3 3 4 4" xfId="34166"/>
    <cellStyle name="Normal 5 6 3 3 4 5" xfId="39631"/>
    <cellStyle name="Normal 5 6 3 3 5" xfId="11365"/>
    <cellStyle name="Normal 5 6 3 3 5 2" xfId="42325"/>
    <cellStyle name="Normal 5 6 3 3 6" xfId="21285"/>
    <cellStyle name="Normal 5 6 3 3 7" xfId="30802"/>
    <cellStyle name="Normal 5 6 3 3 8" xfId="36268"/>
    <cellStyle name="Normal 5 6 3 3 9" xfId="51764"/>
    <cellStyle name="Normal 5 6 3 4" xfId="1189"/>
    <cellStyle name="Normal 5 6 3 4 2" xfId="3827"/>
    <cellStyle name="Normal 5 6 3 4 2 2" xfId="13709"/>
    <cellStyle name="Normal 5 6 3 4 2 2 2" xfId="44669"/>
    <cellStyle name="Normal 5 6 3 4 2 3" xfId="23629"/>
    <cellStyle name="Normal 5 6 3 4 2 4" xfId="32046"/>
    <cellStyle name="Normal 5 6 3 4 2 5" xfId="37512"/>
    <cellStyle name="Normal 5 6 3 4 3" xfId="6418"/>
    <cellStyle name="Normal 5 6 3 4 3 2" xfId="16300"/>
    <cellStyle name="Normal 5 6 3 4 3 2 2" xfId="47260"/>
    <cellStyle name="Normal 5 6 3 4 3 3" xfId="26220"/>
    <cellStyle name="Normal 5 6 3 4 3 4" xfId="33046"/>
    <cellStyle name="Normal 5 6 3 4 3 5" xfId="38512"/>
    <cellStyle name="Normal 5 6 3 4 4" xfId="8888"/>
    <cellStyle name="Normal 5 6 3 4 4 2" xfId="18770"/>
    <cellStyle name="Normal 5 6 3 4 4 2 2" xfId="49730"/>
    <cellStyle name="Normal 5 6 3 4 4 3" xfId="28690"/>
    <cellStyle name="Normal 5 6 3 4 4 4" xfId="34167"/>
    <cellStyle name="Normal 5 6 3 4 4 5" xfId="39632"/>
    <cellStyle name="Normal 5 6 3 4 5" xfId="11366"/>
    <cellStyle name="Normal 5 6 3 4 5 2" xfId="42326"/>
    <cellStyle name="Normal 5 6 3 4 6" xfId="21286"/>
    <cellStyle name="Normal 5 6 3 4 7" xfId="31044"/>
    <cellStyle name="Normal 5 6 3 4 8" xfId="36510"/>
    <cellStyle name="Normal 5 6 3 5" xfId="1495"/>
    <cellStyle name="Normal 5 6 3 5 2" xfId="4258"/>
    <cellStyle name="Normal 5 6 3 5 2 2" xfId="14140"/>
    <cellStyle name="Normal 5 6 3 5 2 2 2" xfId="45100"/>
    <cellStyle name="Normal 5 6 3 5 2 3" xfId="24060"/>
    <cellStyle name="Normal 5 6 3 5 2 4" xfId="34473"/>
    <cellStyle name="Normal 5 6 3 5 2 5" xfId="39938"/>
    <cellStyle name="Normal 5 6 3 5 3" xfId="6724"/>
    <cellStyle name="Normal 5 6 3 5 3 2" xfId="16606"/>
    <cellStyle name="Normal 5 6 3 5 3 3" xfId="26526"/>
    <cellStyle name="Normal 5 6 3 5 3 4" xfId="47566"/>
    <cellStyle name="Normal 5 6 3 5 4" xfId="9194"/>
    <cellStyle name="Normal 5 6 3 5 4 2" xfId="19076"/>
    <cellStyle name="Normal 5 6 3 5 4 3" xfId="28996"/>
    <cellStyle name="Normal 5 6 3 5 4 4" xfId="50036"/>
    <cellStyle name="Normal 5 6 3 5 5" xfId="11672"/>
    <cellStyle name="Normal 5 6 3 5 5 2" xfId="42632"/>
    <cellStyle name="Normal 5 6 3 5 6" xfId="21592"/>
    <cellStyle name="Normal 5 6 3 5 7" xfId="31293"/>
    <cellStyle name="Normal 5 6 3 5 8" xfId="36759"/>
    <cellStyle name="Normal 5 6 3 6" xfId="2563"/>
    <cellStyle name="Normal 5 6 3 6 2" xfId="5031"/>
    <cellStyle name="Normal 5 6 3 6 2 2" xfId="14913"/>
    <cellStyle name="Normal 5 6 3 6 2 2 2" xfId="45873"/>
    <cellStyle name="Normal 5 6 3 6 2 3" xfId="24833"/>
    <cellStyle name="Normal 5 6 3 6 2 4" xfId="35247"/>
    <cellStyle name="Normal 5 6 3 6 2 5" xfId="40711"/>
    <cellStyle name="Normal 5 6 3 6 3" xfId="7497"/>
    <cellStyle name="Normal 5 6 3 6 3 2" xfId="17379"/>
    <cellStyle name="Normal 5 6 3 6 3 3" xfId="27299"/>
    <cellStyle name="Normal 5 6 3 6 3 4" xfId="48339"/>
    <cellStyle name="Normal 5 6 3 6 4" xfId="9967"/>
    <cellStyle name="Normal 5 6 3 6 4 2" xfId="19849"/>
    <cellStyle name="Normal 5 6 3 6 4 3" xfId="29769"/>
    <cellStyle name="Normal 5 6 3 6 4 4" xfId="50809"/>
    <cellStyle name="Normal 5 6 3 6 5" xfId="12445"/>
    <cellStyle name="Normal 5 6 3 6 5 2" xfId="43405"/>
    <cellStyle name="Normal 5 6 3 6 6" xfId="22365"/>
    <cellStyle name="Normal 5 6 3 6 7" xfId="32293"/>
    <cellStyle name="Normal 5 6 3 6 8" xfId="37759"/>
    <cellStyle name="Normal 5 6 3 7" xfId="3074"/>
    <cellStyle name="Normal 5 6 3 7 2" xfId="12956"/>
    <cellStyle name="Normal 5 6 3 7 2 2" xfId="43916"/>
    <cellStyle name="Normal 5 6 3 7 3" xfId="22876"/>
    <cellStyle name="Normal 5 6 3 7 4" xfId="33329"/>
    <cellStyle name="Normal 5 6 3 7 5" xfId="38795"/>
    <cellStyle name="Normal 5 6 3 8" xfId="5581"/>
    <cellStyle name="Normal 5 6 3 8 2" xfId="15463"/>
    <cellStyle name="Normal 5 6 3 8 2 2" xfId="46423"/>
    <cellStyle name="Normal 5 6 3 8 3" xfId="25383"/>
    <cellStyle name="Normal 5 6 3 8 4" xfId="41206"/>
    <cellStyle name="Normal 5 6 3 9" xfId="8051"/>
    <cellStyle name="Normal 5 6 3 9 2" xfId="17933"/>
    <cellStyle name="Normal 5 6 3 9 3" xfId="27853"/>
    <cellStyle name="Normal 5 6 3 9 4" xfId="48893"/>
    <cellStyle name="Normal 5 6 4" xfId="263"/>
    <cellStyle name="Normal 5 6 4 10" xfId="10566"/>
    <cellStyle name="Normal 5 6 4 10 2" xfId="41526"/>
    <cellStyle name="Normal 5 6 4 11" xfId="20486"/>
    <cellStyle name="Normal 5 6 4 12" xfId="30328"/>
    <cellStyle name="Normal 5 6 4 13" xfId="35794"/>
    <cellStyle name="Normal 5 6 4 14" xfId="51477"/>
    <cellStyle name="Normal 5 6 4 15" xfId="52148"/>
    <cellStyle name="Normal 5 6 4 2" xfId="1190"/>
    <cellStyle name="Normal 5 6 4 2 2" xfId="3385"/>
    <cellStyle name="Normal 5 6 4 2 2 2" xfId="13267"/>
    <cellStyle name="Normal 5 6 4 2 2 2 2" xfId="44227"/>
    <cellStyle name="Normal 5 6 4 2 2 3" xfId="23187"/>
    <cellStyle name="Normal 5 6 4 2 2 4" xfId="31604"/>
    <cellStyle name="Normal 5 6 4 2 2 5" xfId="37070"/>
    <cellStyle name="Normal 5 6 4 2 3" xfId="6419"/>
    <cellStyle name="Normal 5 6 4 2 3 2" xfId="16301"/>
    <cellStyle name="Normal 5 6 4 2 3 2 2" xfId="47261"/>
    <cellStyle name="Normal 5 6 4 2 3 3" xfId="26221"/>
    <cellStyle name="Normal 5 6 4 2 3 4" xfId="32604"/>
    <cellStyle name="Normal 5 6 4 2 3 5" xfId="38070"/>
    <cellStyle name="Normal 5 6 4 2 4" xfId="8889"/>
    <cellStyle name="Normal 5 6 4 2 4 2" xfId="18771"/>
    <cellStyle name="Normal 5 6 4 2 4 2 2" xfId="49731"/>
    <cellStyle name="Normal 5 6 4 2 4 3" xfId="28691"/>
    <cellStyle name="Normal 5 6 4 2 4 4" xfId="34168"/>
    <cellStyle name="Normal 5 6 4 2 4 5" xfId="39633"/>
    <cellStyle name="Normal 5 6 4 2 5" xfId="11367"/>
    <cellStyle name="Normal 5 6 4 2 5 2" xfId="42327"/>
    <cellStyle name="Normal 5 6 4 2 6" xfId="21287"/>
    <cellStyle name="Normal 5 6 4 2 7" xfId="30602"/>
    <cellStyle name="Normal 5 6 4 2 8" xfId="36068"/>
    <cellStyle name="Normal 5 6 4 3" xfId="1191"/>
    <cellStyle name="Normal 5 6 4 3 2" xfId="3622"/>
    <cellStyle name="Normal 5 6 4 3 2 2" xfId="13504"/>
    <cellStyle name="Normal 5 6 4 3 2 2 2" xfId="44464"/>
    <cellStyle name="Normal 5 6 4 3 2 3" xfId="23424"/>
    <cellStyle name="Normal 5 6 4 3 2 4" xfId="31841"/>
    <cellStyle name="Normal 5 6 4 3 2 5" xfId="37307"/>
    <cellStyle name="Normal 5 6 4 3 3" xfId="6420"/>
    <cellStyle name="Normal 5 6 4 3 3 2" xfId="16302"/>
    <cellStyle name="Normal 5 6 4 3 3 2 2" xfId="47262"/>
    <cellStyle name="Normal 5 6 4 3 3 3" xfId="26222"/>
    <cellStyle name="Normal 5 6 4 3 3 4" xfId="32841"/>
    <cellStyle name="Normal 5 6 4 3 3 5" xfId="38307"/>
    <cellStyle name="Normal 5 6 4 3 4" xfId="8890"/>
    <cellStyle name="Normal 5 6 4 3 4 2" xfId="18772"/>
    <cellStyle name="Normal 5 6 4 3 4 2 2" xfId="49732"/>
    <cellStyle name="Normal 5 6 4 3 4 3" xfId="28692"/>
    <cellStyle name="Normal 5 6 4 3 4 4" xfId="34169"/>
    <cellStyle name="Normal 5 6 4 3 4 5" xfId="39634"/>
    <cellStyle name="Normal 5 6 4 3 5" xfId="11368"/>
    <cellStyle name="Normal 5 6 4 3 5 2" xfId="42328"/>
    <cellStyle name="Normal 5 6 4 3 6" xfId="21288"/>
    <cellStyle name="Normal 5 6 4 3 7" xfId="30839"/>
    <cellStyle name="Normal 5 6 4 3 8" xfId="36305"/>
    <cellStyle name="Normal 5 6 4 4" xfId="1192"/>
    <cellStyle name="Normal 5 6 4 4 2" xfId="3864"/>
    <cellStyle name="Normal 5 6 4 4 2 2" xfId="13746"/>
    <cellStyle name="Normal 5 6 4 4 2 2 2" xfId="44706"/>
    <cellStyle name="Normal 5 6 4 4 2 3" xfId="23666"/>
    <cellStyle name="Normal 5 6 4 4 2 4" xfId="32083"/>
    <cellStyle name="Normal 5 6 4 4 2 5" xfId="37549"/>
    <cellStyle name="Normal 5 6 4 4 3" xfId="6421"/>
    <cellStyle name="Normal 5 6 4 4 3 2" xfId="16303"/>
    <cellStyle name="Normal 5 6 4 4 3 2 2" xfId="47263"/>
    <cellStyle name="Normal 5 6 4 4 3 3" xfId="26223"/>
    <cellStyle name="Normal 5 6 4 4 3 4" xfId="33083"/>
    <cellStyle name="Normal 5 6 4 4 3 5" xfId="38549"/>
    <cellStyle name="Normal 5 6 4 4 4" xfId="8891"/>
    <cellStyle name="Normal 5 6 4 4 4 2" xfId="18773"/>
    <cellStyle name="Normal 5 6 4 4 4 2 2" xfId="49733"/>
    <cellStyle name="Normal 5 6 4 4 4 3" xfId="28693"/>
    <cellStyle name="Normal 5 6 4 4 4 4" xfId="34170"/>
    <cellStyle name="Normal 5 6 4 4 4 5" xfId="39635"/>
    <cellStyle name="Normal 5 6 4 4 5" xfId="11369"/>
    <cellStyle name="Normal 5 6 4 4 5 2" xfId="42329"/>
    <cellStyle name="Normal 5 6 4 4 6" xfId="21289"/>
    <cellStyle name="Normal 5 6 4 4 7" xfId="31081"/>
    <cellStyle name="Normal 5 6 4 4 8" xfId="36547"/>
    <cellStyle name="Normal 5 6 4 5" xfId="1532"/>
    <cellStyle name="Normal 5 6 4 5 2" xfId="4295"/>
    <cellStyle name="Normal 5 6 4 5 2 2" xfId="14177"/>
    <cellStyle name="Normal 5 6 4 5 2 2 2" xfId="45137"/>
    <cellStyle name="Normal 5 6 4 5 2 3" xfId="24097"/>
    <cellStyle name="Normal 5 6 4 5 2 4" xfId="34510"/>
    <cellStyle name="Normal 5 6 4 5 2 5" xfId="39975"/>
    <cellStyle name="Normal 5 6 4 5 3" xfId="6761"/>
    <cellStyle name="Normal 5 6 4 5 3 2" xfId="16643"/>
    <cellStyle name="Normal 5 6 4 5 3 3" xfId="26563"/>
    <cellStyle name="Normal 5 6 4 5 3 4" xfId="47603"/>
    <cellStyle name="Normal 5 6 4 5 4" xfId="9231"/>
    <cellStyle name="Normal 5 6 4 5 4 2" xfId="19113"/>
    <cellStyle name="Normal 5 6 4 5 4 3" xfId="29033"/>
    <cellStyle name="Normal 5 6 4 5 4 4" xfId="50073"/>
    <cellStyle name="Normal 5 6 4 5 5" xfId="11709"/>
    <cellStyle name="Normal 5 6 4 5 5 2" xfId="42669"/>
    <cellStyle name="Normal 5 6 4 5 6" xfId="21629"/>
    <cellStyle name="Normal 5 6 4 5 7" xfId="31330"/>
    <cellStyle name="Normal 5 6 4 5 8" xfId="36796"/>
    <cellStyle name="Normal 5 6 4 6" xfId="2600"/>
    <cellStyle name="Normal 5 6 4 6 2" xfId="5068"/>
    <cellStyle name="Normal 5 6 4 6 2 2" xfId="14950"/>
    <cellStyle name="Normal 5 6 4 6 2 2 2" xfId="45910"/>
    <cellStyle name="Normal 5 6 4 6 2 3" xfId="24870"/>
    <cellStyle name="Normal 5 6 4 6 2 4" xfId="35284"/>
    <cellStyle name="Normal 5 6 4 6 2 5" xfId="40748"/>
    <cellStyle name="Normal 5 6 4 6 3" xfId="7534"/>
    <cellStyle name="Normal 5 6 4 6 3 2" xfId="17416"/>
    <cellStyle name="Normal 5 6 4 6 3 3" xfId="27336"/>
    <cellStyle name="Normal 5 6 4 6 3 4" xfId="48376"/>
    <cellStyle name="Normal 5 6 4 6 4" xfId="10004"/>
    <cellStyle name="Normal 5 6 4 6 4 2" xfId="19886"/>
    <cellStyle name="Normal 5 6 4 6 4 3" xfId="29806"/>
    <cellStyle name="Normal 5 6 4 6 4 4" xfId="50846"/>
    <cellStyle name="Normal 5 6 4 6 5" xfId="12482"/>
    <cellStyle name="Normal 5 6 4 6 5 2" xfId="43442"/>
    <cellStyle name="Normal 5 6 4 6 6" xfId="22402"/>
    <cellStyle name="Normal 5 6 4 6 7" xfId="32330"/>
    <cellStyle name="Normal 5 6 4 6 8" xfId="37796"/>
    <cellStyle name="Normal 5 6 4 7" xfId="3111"/>
    <cellStyle name="Normal 5 6 4 7 2" xfId="12993"/>
    <cellStyle name="Normal 5 6 4 7 2 2" xfId="43953"/>
    <cellStyle name="Normal 5 6 4 7 3" xfId="22913"/>
    <cellStyle name="Normal 5 6 4 7 4" xfId="33366"/>
    <cellStyle name="Normal 5 6 4 7 5" xfId="38832"/>
    <cellStyle name="Normal 5 6 4 8" xfId="5618"/>
    <cellStyle name="Normal 5 6 4 8 2" xfId="15500"/>
    <cellStyle name="Normal 5 6 4 8 3" xfId="25420"/>
    <cellStyle name="Normal 5 6 4 8 4" xfId="46460"/>
    <cellStyle name="Normal 5 6 4 9" xfId="8088"/>
    <cellStyle name="Normal 5 6 4 9 2" xfId="17970"/>
    <cellStyle name="Normal 5 6 4 9 3" xfId="27890"/>
    <cellStyle name="Normal 5 6 4 9 4" xfId="48930"/>
    <cellStyle name="Normal 5 6 5" xfId="300"/>
    <cellStyle name="Normal 5 6 5 10" xfId="10603"/>
    <cellStyle name="Normal 5 6 5 10 2" xfId="41563"/>
    <cellStyle name="Normal 5 6 5 11" xfId="20523"/>
    <cellStyle name="Normal 5 6 5 12" xfId="30365"/>
    <cellStyle name="Normal 5 6 5 13" xfId="35831"/>
    <cellStyle name="Normal 5 6 5 14" xfId="51702"/>
    <cellStyle name="Normal 5 6 5 15" xfId="52372"/>
    <cellStyle name="Normal 5 6 5 2" xfId="1193"/>
    <cellStyle name="Normal 5 6 5 2 2" xfId="3422"/>
    <cellStyle name="Normal 5 6 5 2 2 2" xfId="13304"/>
    <cellStyle name="Normal 5 6 5 2 2 2 2" xfId="44264"/>
    <cellStyle name="Normal 5 6 5 2 2 3" xfId="23224"/>
    <cellStyle name="Normal 5 6 5 2 2 4" xfId="31641"/>
    <cellStyle name="Normal 5 6 5 2 2 5" xfId="37107"/>
    <cellStyle name="Normal 5 6 5 2 3" xfId="6422"/>
    <cellStyle name="Normal 5 6 5 2 3 2" xfId="16304"/>
    <cellStyle name="Normal 5 6 5 2 3 2 2" xfId="47264"/>
    <cellStyle name="Normal 5 6 5 2 3 3" xfId="26224"/>
    <cellStyle name="Normal 5 6 5 2 3 4" xfId="32641"/>
    <cellStyle name="Normal 5 6 5 2 3 5" xfId="38107"/>
    <cellStyle name="Normal 5 6 5 2 4" xfId="8892"/>
    <cellStyle name="Normal 5 6 5 2 4 2" xfId="18774"/>
    <cellStyle name="Normal 5 6 5 2 4 2 2" xfId="49734"/>
    <cellStyle name="Normal 5 6 5 2 4 3" xfId="28694"/>
    <cellStyle name="Normal 5 6 5 2 4 4" xfId="34171"/>
    <cellStyle name="Normal 5 6 5 2 4 5" xfId="39636"/>
    <cellStyle name="Normal 5 6 5 2 5" xfId="11370"/>
    <cellStyle name="Normal 5 6 5 2 5 2" xfId="42330"/>
    <cellStyle name="Normal 5 6 5 2 6" xfId="21290"/>
    <cellStyle name="Normal 5 6 5 2 7" xfId="30639"/>
    <cellStyle name="Normal 5 6 5 2 8" xfId="36105"/>
    <cellStyle name="Normal 5 6 5 3" xfId="1194"/>
    <cellStyle name="Normal 5 6 5 3 2" xfId="3659"/>
    <cellStyle name="Normal 5 6 5 3 2 2" xfId="13541"/>
    <cellStyle name="Normal 5 6 5 3 2 2 2" xfId="44501"/>
    <cellStyle name="Normal 5 6 5 3 2 3" xfId="23461"/>
    <cellStyle name="Normal 5 6 5 3 2 4" xfId="31878"/>
    <cellStyle name="Normal 5 6 5 3 2 5" xfId="37344"/>
    <cellStyle name="Normal 5 6 5 3 3" xfId="6423"/>
    <cellStyle name="Normal 5 6 5 3 3 2" xfId="16305"/>
    <cellStyle name="Normal 5 6 5 3 3 2 2" xfId="47265"/>
    <cellStyle name="Normal 5 6 5 3 3 3" xfId="26225"/>
    <cellStyle name="Normal 5 6 5 3 3 4" xfId="32878"/>
    <cellStyle name="Normal 5 6 5 3 3 5" xfId="38344"/>
    <cellStyle name="Normal 5 6 5 3 4" xfId="8893"/>
    <cellStyle name="Normal 5 6 5 3 4 2" xfId="18775"/>
    <cellStyle name="Normal 5 6 5 3 4 2 2" xfId="49735"/>
    <cellStyle name="Normal 5 6 5 3 4 3" xfId="28695"/>
    <cellStyle name="Normal 5 6 5 3 4 4" xfId="34172"/>
    <cellStyle name="Normal 5 6 5 3 4 5" xfId="39637"/>
    <cellStyle name="Normal 5 6 5 3 5" xfId="11371"/>
    <cellStyle name="Normal 5 6 5 3 5 2" xfId="42331"/>
    <cellStyle name="Normal 5 6 5 3 6" xfId="21291"/>
    <cellStyle name="Normal 5 6 5 3 7" xfId="30876"/>
    <cellStyle name="Normal 5 6 5 3 8" xfId="36342"/>
    <cellStyle name="Normal 5 6 5 4" xfId="1195"/>
    <cellStyle name="Normal 5 6 5 4 2" xfId="3901"/>
    <cellStyle name="Normal 5 6 5 4 2 2" xfId="13783"/>
    <cellStyle name="Normal 5 6 5 4 2 2 2" xfId="44743"/>
    <cellStyle name="Normal 5 6 5 4 2 3" xfId="23703"/>
    <cellStyle name="Normal 5 6 5 4 2 4" xfId="32120"/>
    <cellStyle name="Normal 5 6 5 4 2 5" xfId="37586"/>
    <cellStyle name="Normal 5 6 5 4 3" xfId="6424"/>
    <cellStyle name="Normal 5 6 5 4 3 2" xfId="16306"/>
    <cellStyle name="Normal 5 6 5 4 3 2 2" xfId="47266"/>
    <cellStyle name="Normal 5 6 5 4 3 3" xfId="26226"/>
    <cellStyle name="Normal 5 6 5 4 3 4" xfId="33120"/>
    <cellStyle name="Normal 5 6 5 4 3 5" xfId="38586"/>
    <cellStyle name="Normal 5 6 5 4 4" xfId="8894"/>
    <cellStyle name="Normal 5 6 5 4 4 2" xfId="18776"/>
    <cellStyle name="Normal 5 6 5 4 4 2 2" xfId="49736"/>
    <cellStyle name="Normal 5 6 5 4 4 3" xfId="28696"/>
    <cellStyle name="Normal 5 6 5 4 4 4" xfId="34173"/>
    <cellStyle name="Normal 5 6 5 4 4 5" xfId="39638"/>
    <cellStyle name="Normal 5 6 5 4 5" xfId="11372"/>
    <cellStyle name="Normal 5 6 5 4 5 2" xfId="42332"/>
    <cellStyle name="Normal 5 6 5 4 6" xfId="21292"/>
    <cellStyle name="Normal 5 6 5 4 7" xfId="31118"/>
    <cellStyle name="Normal 5 6 5 4 8" xfId="36584"/>
    <cellStyle name="Normal 5 6 5 5" xfId="1569"/>
    <cellStyle name="Normal 5 6 5 5 2" xfId="4332"/>
    <cellStyle name="Normal 5 6 5 5 2 2" xfId="14214"/>
    <cellStyle name="Normal 5 6 5 5 2 2 2" xfId="45174"/>
    <cellStyle name="Normal 5 6 5 5 2 3" xfId="24134"/>
    <cellStyle name="Normal 5 6 5 5 2 4" xfId="34547"/>
    <cellStyle name="Normal 5 6 5 5 2 5" xfId="40012"/>
    <cellStyle name="Normal 5 6 5 5 3" xfId="6798"/>
    <cellStyle name="Normal 5 6 5 5 3 2" xfId="16680"/>
    <cellStyle name="Normal 5 6 5 5 3 3" xfId="26600"/>
    <cellStyle name="Normal 5 6 5 5 3 4" xfId="47640"/>
    <cellStyle name="Normal 5 6 5 5 4" xfId="9268"/>
    <cellStyle name="Normal 5 6 5 5 4 2" xfId="19150"/>
    <cellStyle name="Normal 5 6 5 5 4 3" xfId="29070"/>
    <cellStyle name="Normal 5 6 5 5 4 4" xfId="50110"/>
    <cellStyle name="Normal 5 6 5 5 5" xfId="11746"/>
    <cellStyle name="Normal 5 6 5 5 5 2" xfId="42706"/>
    <cellStyle name="Normal 5 6 5 5 6" xfId="21666"/>
    <cellStyle name="Normal 5 6 5 5 7" xfId="31367"/>
    <cellStyle name="Normal 5 6 5 5 8" xfId="36833"/>
    <cellStyle name="Normal 5 6 5 6" xfId="2637"/>
    <cellStyle name="Normal 5 6 5 6 2" xfId="5105"/>
    <cellStyle name="Normal 5 6 5 6 2 2" xfId="14987"/>
    <cellStyle name="Normal 5 6 5 6 2 2 2" xfId="45947"/>
    <cellStyle name="Normal 5 6 5 6 2 3" xfId="24907"/>
    <cellStyle name="Normal 5 6 5 6 2 4" xfId="35321"/>
    <cellStyle name="Normal 5 6 5 6 2 5" xfId="40785"/>
    <cellStyle name="Normal 5 6 5 6 3" xfId="7571"/>
    <cellStyle name="Normal 5 6 5 6 3 2" xfId="17453"/>
    <cellStyle name="Normal 5 6 5 6 3 3" xfId="27373"/>
    <cellStyle name="Normal 5 6 5 6 3 4" xfId="48413"/>
    <cellStyle name="Normal 5 6 5 6 4" xfId="10041"/>
    <cellStyle name="Normal 5 6 5 6 4 2" xfId="19923"/>
    <cellStyle name="Normal 5 6 5 6 4 3" xfId="29843"/>
    <cellStyle name="Normal 5 6 5 6 4 4" xfId="50883"/>
    <cellStyle name="Normal 5 6 5 6 5" xfId="12519"/>
    <cellStyle name="Normal 5 6 5 6 5 2" xfId="43479"/>
    <cellStyle name="Normal 5 6 5 6 6" xfId="22439"/>
    <cellStyle name="Normal 5 6 5 6 7" xfId="32367"/>
    <cellStyle name="Normal 5 6 5 6 8" xfId="37833"/>
    <cellStyle name="Normal 5 6 5 7" xfId="3148"/>
    <cellStyle name="Normal 5 6 5 7 2" xfId="13030"/>
    <cellStyle name="Normal 5 6 5 7 2 2" xfId="43990"/>
    <cellStyle name="Normal 5 6 5 7 3" xfId="22950"/>
    <cellStyle name="Normal 5 6 5 7 4" xfId="33403"/>
    <cellStyle name="Normal 5 6 5 7 5" xfId="38869"/>
    <cellStyle name="Normal 5 6 5 8" xfId="5655"/>
    <cellStyle name="Normal 5 6 5 8 2" xfId="15537"/>
    <cellStyle name="Normal 5 6 5 8 3" xfId="25457"/>
    <cellStyle name="Normal 5 6 5 8 4" xfId="46497"/>
    <cellStyle name="Normal 5 6 5 9" xfId="8125"/>
    <cellStyle name="Normal 5 6 5 9 2" xfId="18007"/>
    <cellStyle name="Normal 5 6 5 9 3" xfId="27927"/>
    <cellStyle name="Normal 5 6 5 9 4" xfId="48967"/>
    <cellStyle name="Normal 5 6 6" xfId="340"/>
    <cellStyle name="Normal 5 6 6 10" xfId="10643"/>
    <cellStyle name="Normal 5 6 6 10 2" xfId="41603"/>
    <cellStyle name="Normal 5 6 6 11" xfId="20563"/>
    <cellStyle name="Normal 5 6 6 12" xfId="30405"/>
    <cellStyle name="Normal 5 6 6 13" xfId="35871"/>
    <cellStyle name="Normal 5 6 6 2" xfId="1196"/>
    <cellStyle name="Normal 5 6 6 2 2" xfId="3462"/>
    <cellStyle name="Normal 5 6 6 2 2 2" xfId="13344"/>
    <cellStyle name="Normal 5 6 6 2 2 2 2" xfId="44304"/>
    <cellStyle name="Normal 5 6 6 2 2 3" xfId="23264"/>
    <cellStyle name="Normal 5 6 6 2 2 4" xfId="31681"/>
    <cellStyle name="Normal 5 6 6 2 2 5" xfId="37147"/>
    <cellStyle name="Normal 5 6 6 2 3" xfId="6425"/>
    <cellStyle name="Normal 5 6 6 2 3 2" xfId="16307"/>
    <cellStyle name="Normal 5 6 6 2 3 2 2" xfId="47267"/>
    <cellStyle name="Normal 5 6 6 2 3 3" xfId="26227"/>
    <cellStyle name="Normal 5 6 6 2 3 4" xfId="32681"/>
    <cellStyle name="Normal 5 6 6 2 3 5" xfId="38147"/>
    <cellStyle name="Normal 5 6 6 2 4" xfId="8895"/>
    <cellStyle name="Normal 5 6 6 2 4 2" xfId="18777"/>
    <cellStyle name="Normal 5 6 6 2 4 2 2" xfId="49737"/>
    <cellStyle name="Normal 5 6 6 2 4 3" xfId="28697"/>
    <cellStyle name="Normal 5 6 6 2 4 4" xfId="34174"/>
    <cellStyle name="Normal 5 6 6 2 4 5" xfId="39639"/>
    <cellStyle name="Normal 5 6 6 2 5" xfId="11373"/>
    <cellStyle name="Normal 5 6 6 2 5 2" xfId="42333"/>
    <cellStyle name="Normal 5 6 6 2 6" xfId="21293"/>
    <cellStyle name="Normal 5 6 6 2 7" xfId="30679"/>
    <cellStyle name="Normal 5 6 6 2 8" xfId="36145"/>
    <cellStyle name="Normal 5 6 6 3" xfId="1197"/>
    <cellStyle name="Normal 5 6 6 3 2" xfId="3699"/>
    <cellStyle name="Normal 5 6 6 3 2 2" xfId="13581"/>
    <cellStyle name="Normal 5 6 6 3 2 2 2" xfId="44541"/>
    <cellStyle name="Normal 5 6 6 3 2 3" xfId="23501"/>
    <cellStyle name="Normal 5 6 6 3 2 4" xfId="31918"/>
    <cellStyle name="Normal 5 6 6 3 2 5" xfId="37384"/>
    <cellStyle name="Normal 5 6 6 3 3" xfId="6426"/>
    <cellStyle name="Normal 5 6 6 3 3 2" xfId="16308"/>
    <cellStyle name="Normal 5 6 6 3 3 2 2" xfId="47268"/>
    <cellStyle name="Normal 5 6 6 3 3 3" xfId="26228"/>
    <cellStyle name="Normal 5 6 6 3 3 4" xfId="32918"/>
    <cellStyle name="Normal 5 6 6 3 3 5" xfId="38384"/>
    <cellStyle name="Normal 5 6 6 3 4" xfId="8896"/>
    <cellStyle name="Normal 5 6 6 3 4 2" xfId="18778"/>
    <cellStyle name="Normal 5 6 6 3 4 2 2" xfId="49738"/>
    <cellStyle name="Normal 5 6 6 3 4 3" xfId="28698"/>
    <cellStyle name="Normal 5 6 6 3 4 4" xfId="34175"/>
    <cellStyle name="Normal 5 6 6 3 4 5" xfId="39640"/>
    <cellStyle name="Normal 5 6 6 3 5" xfId="11374"/>
    <cellStyle name="Normal 5 6 6 3 5 2" xfId="42334"/>
    <cellStyle name="Normal 5 6 6 3 6" xfId="21294"/>
    <cellStyle name="Normal 5 6 6 3 7" xfId="30916"/>
    <cellStyle name="Normal 5 6 6 3 8" xfId="36382"/>
    <cellStyle name="Normal 5 6 6 4" xfId="1198"/>
    <cellStyle name="Normal 5 6 6 4 2" xfId="3941"/>
    <cellStyle name="Normal 5 6 6 4 2 2" xfId="13823"/>
    <cellStyle name="Normal 5 6 6 4 2 2 2" xfId="44783"/>
    <cellStyle name="Normal 5 6 6 4 2 3" xfId="23743"/>
    <cellStyle name="Normal 5 6 6 4 2 4" xfId="32160"/>
    <cellStyle name="Normal 5 6 6 4 2 5" xfId="37626"/>
    <cellStyle name="Normal 5 6 6 4 3" xfId="6427"/>
    <cellStyle name="Normal 5 6 6 4 3 2" xfId="16309"/>
    <cellStyle name="Normal 5 6 6 4 3 2 2" xfId="47269"/>
    <cellStyle name="Normal 5 6 6 4 3 3" xfId="26229"/>
    <cellStyle name="Normal 5 6 6 4 3 4" xfId="33160"/>
    <cellStyle name="Normal 5 6 6 4 3 5" xfId="38626"/>
    <cellStyle name="Normal 5 6 6 4 4" xfId="8897"/>
    <cellStyle name="Normal 5 6 6 4 4 2" xfId="18779"/>
    <cellStyle name="Normal 5 6 6 4 4 2 2" xfId="49739"/>
    <cellStyle name="Normal 5 6 6 4 4 3" xfId="28699"/>
    <cellStyle name="Normal 5 6 6 4 4 4" xfId="34176"/>
    <cellStyle name="Normal 5 6 6 4 4 5" xfId="39641"/>
    <cellStyle name="Normal 5 6 6 4 5" xfId="11375"/>
    <cellStyle name="Normal 5 6 6 4 5 2" xfId="42335"/>
    <cellStyle name="Normal 5 6 6 4 6" xfId="21295"/>
    <cellStyle name="Normal 5 6 6 4 7" xfId="31158"/>
    <cellStyle name="Normal 5 6 6 4 8" xfId="36624"/>
    <cellStyle name="Normal 5 6 6 5" xfId="1609"/>
    <cellStyle name="Normal 5 6 6 5 2" xfId="4372"/>
    <cellStyle name="Normal 5 6 6 5 2 2" xfId="14254"/>
    <cellStyle name="Normal 5 6 6 5 2 2 2" xfId="45214"/>
    <cellStyle name="Normal 5 6 6 5 2 3" xfId="24174"/>
    <cellStyle name="Normal 5 6 6 5 2 4" xfId="34587"/>
    <cellStyle name="Normal 5 6 6 5 2 5" xfId="40052"/>
    <cellStyle name="Normal 5 6 6 5 3" xfId="6838"/>
    <cellStyle name="Normal 5 6 6 5 3 2" xfId="16720"/>
    <cellStyle name="Normal 5 6 6 5 3 3" xfId="26640"/>
    <cellStyle name="Normal 5 6 6 5 3 4" xfId="47680"/>
    <cellStyle name="Normal 5 6 6 5 4" xfId="9308"/>
    <cellStyle name="Normal 5 6 6 5 4 2" xfId="19190"/>
    <cellStyle name="Normal 5 6 6 5 4 3" xfId="29110"/>
    <cellStyle name="Normal 5 6 6 5 4 4" xfId="50150"/>
    <cellStyle name="Normal 5 6 6 5 5" xfId="11786"/>
    <cellStyle name="Normal 5 6 6 5 5 2" xfId="42746"/>
    <cellStyle name="Normal 5 6 6 5 6" xfId="21706"/>
    <cellStyle name="Normal 5 6 6 5 7" xfId="31407"/>
    <cellStyle name="Normal 5 6 6 5 8" xfId="36873"/>
    <cellStyle name="Normal 5 6 6 6" xfId="2677"/>
    <cellStyle name="Normal 5 6 6 6 2" xfId="5145"/>
    <cellStyle name="Normal 5 6 6 6 2 2" xfId="15027"/>
    <cellStyle name="Normal 5 6 6 6 2 2 2" xfId="45987"/>
    <cellStyle name="Normal 5 6 6 6 2 3" xfId="24947"/>
    <cellStyle name="Normal 5 6 6 6 2 4" xfId="35361"/>
    <cellStyle name="Normal 5 6 6 6 2 5" xfId="40825"/>
    <cellStyle name="Normal 5 6 6 6 3" xfId="7611"/>
    <cellStyle name="Normal 5 6 6 6 3 2" xfId="17493"/>
    <cellStyle name="Normal 5 6 6 6 3 3" xfId="27413"/>
    <cellStyle name="Normal 5 6 6 6 3 4" xfId="48453"/>
    <cellStyle name="Normal 5 6 6 6 4" xfId="10081"/>
    <cellStyle name="Normal 5 6 6 6 4 2" xfId="19963"/>
    <cellStyle name="Normal 5 6 6 6 4 3" xfId="29883"/>
    <cellStyle name="Normal 5 6 6 6 4 4" xfId="50923"/>
    <cellStyle name="Normal 5 6 6 6 5" xfId="12559"/>
    <cellStyle name="Normal 5 6 6 6 5 2" xfId="43519"/>
    <cellStyle name="Normal 5 6 6 6 6" xfId="22479"/>
    <cellStyle name="Normal 5 6 6 6 7" xfId="32407"/>
    <cellStyle name="Normal 5 6 6 6 8" xfId="37873"/>
    <cellStyle name="Normal 5 6 6 7" xfId="3188"/>
    <cellStyle name="Normal 5 6 6 7 2" xfId="13070"/>
    <cellStyle name="Normal 5 6 6 7 2 2" xfId="44030"/>
    <cellStyle name="Normal 5 6 6 7 3" xfId="22990"/>
    <cellStyle name="Normal 5 6 6 7 4" xfId="33443"/>
    <cellStyle name="Normal 5 6 6 7 5" xfId="38909"/>
    <cellStyle name="Normal 5 6 6 8" xfId="5695"/>
    <cellStyle name="Normal 5 6 6 8 2" xfId="15577"/>
    <cellStyle name="Normal 5 6 6 8 3" xfId="25497"/>
    <cellStyle name="Normal 5 6 6 8 4" xfId="46537"/>
    <cellStyle name="Normal 5 6 6 9" xfId="8165"/>
    <cellStyle name="Normal 5 6 6 9 2" xfId="18047"/>
    <cellStyle name="Normal 5 6 6 9 3" xfId="27967"/>
    <cellStyle name="Normal 5 6 6 9 4" xfId="49007"/>
    <cellStyle name="Normal 5 6 7" xfId="133"/>
    <cellStyle name="Normal 5 6 7 10" xfId="35908"/>
    <cellStyle name="Normal 5 6 7 2" xfId="1414"/>
    <cellStyle name="Normal 5 6 7 2 2" xfId="4177"/>
    <cellStyle name="Normal 5 6 7 2 2 2" xfId="14059"/>
    <cellStyle name="Normal 5 6 7 2 2 2 2" xfId="45019"/>
    <cellStyle name="Normal 5 6 7 2 2 3" xfId="23979"/>
    <cellStyle name="Normal 5 6 7 2 2 4" xfId="34392"/>
    <cellStyle name="Normal 5 6 7 2 2 5" xfId="39857"/>
    <cellStyle name="Normal 5 6 7 2 3" xfId="6643"/>
    <cellStyle name="Normal 5 6 7 2 3 2" xfId="16525"/>
    <cellStyle name="Normal 5 6 7 2 3 3" xfId="26445"/>
    <cellStyle name="Normal 5 6 7 2 3 4" xfId="47485"/>
    <cellStyle name="Normal 5 6 7 2 4" xfId="9113"/>
    <cellStyle name="Normal 5 6 7 2 4 2" xfId="18995"/>
    <cellStyle name="Normal 5 6 7 2 4 3" xfId="28915"/>
    <cellStyle name="Normal 5 6 7 2 4 4" xfId="49955"/>
    <cellStyle name="Normal 5 6 7 2 5" xfId="11591"/>
    <cellStyle name="Normal 5 6 7 2 5 2" xfId="42551"/>
    <cellStyle name="Normal 5 6 7 2 6" xfId="21511"/>
    <cellStyle name="Normal 5 6 7 2 7" xfId="31444"/>
    <cellStyle name="Normal 5 6 7 2 8" xfId="36910"/>
    <cellStyle name="Normal 5 6 7 3" xfId="2482"/>
    <cellStyle name="Normal 5 6 7 3 2" xfId="4950"/>
    <cellStyle name="Normal 5 6 7 3 2 2" xfId="14832"/>
    <cellStyle name="Normal 5 6 7 3 2 2 2" xfId="45792"/>
    <cellStyle name="Normal 5 6 7 3 2 3" xfId="24752"/>
    <cellStyle name="Normal 5 6 7 3 2 4" xfId="35166"/>
    <cellStyle name="Normal 5 6 7 3 2 5" xfId="40630"/>
    <cellStyle name="Normal 5 6 7 3 3" xfId="7416"/>
    <cellStyle name="Normal 5 6 7 3 3 2" xfId="17298"/>
    <cellStyle name="Normal 5 6 7 3 3 3" xfId="27218"/>
    <cellStyle name="Normal 5 6 7 3 3 4" xfId="48258"/>
    <cellStyle name="Normal 5 6 7 3 4" xfId="9886"/>
    <cellStyle name="Normal 5 6 7 3 4 2" xfId="19768"/>
    <cellStyle name="Normal 5 6 7 3 4 3" xfId="29688"/>
    <cellStyle name="Normal 5 6 7 3 4 4" xfId="50728"/>
    <cellStyle name="Normal 5 6 7 3 5" xfId="12364"/>
    <cellStyle name="Normal 5 6 7 3 5 2" xfId="43324"/>
    <cellStyle name="Normal 5 6 7 3 6" xfId="22284"/>
    <cellStyle name="Normal 5 6 7 3 7" xfId="32444"/>
    <cellStyle name="Normal 5 6 7 3 8" xfId="37910"/>
    <cellStyle name="Normal 5 6 7 4" xfId="3225"/>
    <cellStyle name="Normal 5 6 7 4 2" xfId="13107"/>
    <cellStyle name="Normal 5 6 7 4 2 2" xfId="44067"/>
    <cellStyle name="Normal 5 6 7 4 3" xfId="23027"/>
    <cellStyle name="Normal 5 6 7 4 4" xfId="33248"/>
    <cellStyle name="Normal 5 6 7 4 5" xfId="38714"/>
    <cellStyle name="Normal 5 6 7 5" xfId="5500"/>
    <cellStyle name="Normal 5 6 7 5 2" xfId="15382"/>
    <cellStyle name="Normal 5 6 7 5 3" xfId="25302"/>
    <cellStyle name="Normal 5 6 7 5 4" xfId="46342"/>
    <cellStyle name="Normal 5 6 7 6" xfId="7970"/>
    <cellStyle name="Normal 5 6 7 6 2" xfId="17852"/>
    <cellStyle name="Normal 5 6 7 6 3" xfId="27772"/>
    <cellStyle name="Normal 5 6 7 6 4" xfId="48812"/>
    <cellStyle name="Normal 5 6 7 7" xfId="10448"/>
    <cellStyle name="Normal 5 6 7 7 2" xfId="41408"/>
    <cellStyle name="Normal 5 6 7 8" xfId="20368"/>
    <cellStyle name="Normal 5 6 7 9" xfId="30442"/>
    <cellStyle name="Normal 5 6 8" xfId="382"/>
    <cellStyle name="Normal 5 6 8 10" xfId="35950"/>
    <cellStyle name="Normal 5 6 8 2" xfId="1651"/>
    <cellStyle name="Normal 5 6 8 2 2" xfId="4414"/>
    <cellStyle name="Normal 5 6 8 2 2 2" xfId="14296"/>
    <cellStyle name="Normal 5 6 8 2 2 2 2" xfId="45256"/>
    <cellStyle name="Normal 5 6 8 2 2 3" xfId="24216"/>
    <cellStyle name="Normal 5 6 8 2 2 4" xfId="34629"/>
    <cellStyle name="Normal 5 6 8 2 2 5" xfId="40094"/>
    <cellStyle name="Normal 5 6 8 2 3" xfId="6880"/>
    <cellStyle name="Normal 5 6 8 2 3 2" xfId="16762"/>
    <cellStyle name="Normal 5 6 8 2 3 3" xfId="26682"/>
    <cellStyle name="Normal 5 6 8 2 3 4" xfId="47722"/>
    <cellStyle name="Normal 5 6 8 2 4" xfId="9350"/>
    <cellStyle name="Normal 5 6 8 2 4 2" xfId="19232"/>
    <cellStyle name="Normal 5 6 8 2 4 3" xfId="29152"/>
    <cellStyle name="Normal 5 6 8 2 4 4" xfId="50192"/>
    <cellStyle name="Normal 5 6 8 2 5" xfId="11828"/>
    <cellStyle name="Normal 5 6 8 2 5 2" xfId="42788"/>
    <cellStyle name="Normal 5 6 8 2 6" xfId="21748"/>
    <cellStyle name="Normal 5 6 8 2 7" xfId="31486"/>
    <cellStyle name="Normal 5 6 8 2 8" xfId="36952"/>
    <cellStyle name="Normal 5 6 8 3" xfId="2719"/>
    <cellStyle name="Normal 5 6 8 3 2" xfId="5187"/>
    <cellStyle name="Normal 5 6 8 3 2 2" xfId="15069"/>
    <cellStyle name="Normal 5 6 8 3 2 2 2" xfId="46029"/>
    <cellStyle name="Normal 5 6 8 3 2 3" xfId="24989"/>
    <cellStyle name="Normal 5 6 8 3 2 4" xfId="35403"/>
    <cellStyle name="Normal 5 6 8 3 2 5" xfId="40867"/>
    <cellStyle name="Normal 5 6 8 3 3" xfId="7653"/>
    <cellStyle name="Normal 5 6 8 3 3 2" xfId="17535"/>
    <cellStyle name="Normal 5 6 8 3 3 3" xfId="27455"/>
    <cellStyle name="Normal 5 6 8 3 3 4" xfId="48495"/>
    <cellStyle name="Normal 5 6 8 3 4" xfId="10123"/>
    <cellStyle name="Normal 5 6 8 3 4 2" xfId="20005"/>
    <cellStyle name="Normal 5 6 8 3 4 3" xfId="29925"/>
    <cellStyle name="Normal 5 6 8 3 4 4" xfId="50965"/>
    <cellStyle name="Normal 5 6 8 3 5" xfId="12601"/>
    <cellStyle name="Normal 5 6 8 3 5 2" xfId="43561"/>
    <cellStyle name="Normal 5 6 8 3 6" xfId="22521"/>
    <cellStyle name="Normal 5 6 8 3 7" xfId="32486"/>
    <cellStyle name="Normal 5 6 8 3 8" xfId="37952"/>
    <cellStyle name="Normal 5 6 8 4" xfId="3267"/>
    <cellStyle name="Normal 5 6 8 4 2" xfId="13149"/>
    <cellStyle name="Normal 5 6 8 4 2 2" xfId="44109"/>
    <cellStyle name="Normal 5 6 8 4 3" xfId="23069"/>
    <cellStyle name="Normal 5 6 8 4 4" xfId="33485"/>
    <cellStyle name="Normal 5 6 8 4 5" xfId="38951"/>
    <cellStyle name="Normal 5 6 8 5" xfId="5737"/>
    <cellStyle name="Normal 5 6 8 5 2" xfId="15619"/>
    <cellStyle name="Normal 5 6 8 5 3" xfId="25539"/>
    <cellStyle name="Normal 5 6 8 5 4" xfId="46579"/>
    <cellStyle name="Normal 5 6 8 6" xfId="8207"/>
    <cellStyle name="Normal 5 6 8 6 2" xfId="18089"/>
    <cellStyle name="Normal 5 6 8 6 3" xfId="28009"/>
    <cellStyle name="Normal 5 6 8 6 4" xfId="49049"/>
    <cellStyle name="Normal 5 6 8 7" xfId="10685"/>
    <cellStyle name="Normal 5 6 8 7 2" xfId="41645"/>
    <cellStyle name="Normal 5 6 8 8" xfId="20605"/>
    <cellStyle name="Normal 5 6 8 9" xfId="30484"/>
    <cellStyle name="Normal 5 6 9" xfId="419"/>
    <cellStyle name="Normal 5 6 9 10" xfId="36187"/>
    <cellStyle name="Normal 5 6 9 2" xfId="1688"/>
    <cellStyle name="Normal 5 6 9 2 2" xfId="4451"/>
    <cellStyle name="Normal 5 6 9 2 2 2" xfId="14333"/>
    <cellStyle name="Normal 5 6 9 2 2 2 2" xfId="45293"/>
    <cellStyle name="Normal 5 6 9 2 2 3" xfId="24253"/>
    <cellStyle name="Normal 5 6 9 2 2 4" xfId="34666"/>
    <cellStyle name="Normal 5 6 9 2 2 5" xfId="40131"/>
    <cellStyle name="Normal 5 6 9 2 3" xfId="6917"/>
    <cellStyle name="Normal 5 6 9 2 3 2" xfId="16799"/>
    <cellStyle name="Normal 5 6 9 2 3 3" xfId="26719"/>
    <cellStyle name="Normal 5 6 9 2 3 4" xfId="47759"/>
    <cellStyle name="Normal 5 6 9 2 4" xfId="9387"/>
    <cellStyle name="Normal 5 6 9 2 4 2" xfId="19269"/>
    <cellStyle name="Normal 5 6 9 2 4 3" xfId="29189"/>
    <cellStyle name="Normal 5 6 9 2 4 4" xfId="50229"/>
    <cellStyle name="Normal 5 6 9 2 5" xfId="11865"/>
    <cellStyle name="Normal 5 6 9 2 5 2" xfId="42825"/>
    <cellStyle name="Normal 5 6 9 2 6" xfId="21785"/>
    <cellStyle name="Normal 5 6 9 2 7" xfId="31723"/>
    <cellStyle name="Normal 5 6 9 2 8" xfId="37189"/>
    <cellStyle name="Normal 5 6 9 3" xfId="2756"/>
    <cellStyle name="Normal 5 6 9 3 2" xfId="5224"/>
    <cellStyle name="Normal 5 6 9 3 2 2" xfId="15106"/>
    <cellStyle name="Normal 5 6 9 3 2 2 2" xfId="46066"/>
    <cellStyle name="Normal 5 6 9 3 2 3" xfId="25026"/>
    <cellStyle name="Normal 5 6 9 3 2 4" xfId="35440"/>
    <cellStyle name="Normal 5 6 9 3 2 5" xfId="40904"/>
    <cellStyle name="Normal 5 6 9 3 3" xfId="7690"/>
    <cellStyle name="Normal 5 6 9 3 3 2" xfId="17572"/>
    <cellStyle name="Normal 5 6 9 3 3 3" xfId="27492"/>
    <cellStyle name="Normal 5 6 9 3 3 4" xfId="48532"/>
    <cellStyle name="Normal 5 6 9 3 4" xfId="10160"/>
    <cellStyle name="Normal 5 6 9 3 4 2" xfId="20042"/>
    <cellStyle name="Normal 5 6 9 3 4 3" xfId="29962"/>
    <cellStyle name="Normal 5 6 9 3 4 4" xfId="51002"/>
    <cellStyle name="Normal 5 6 9 3 5" xfId="12638"/>
    <cellStyle name="Normal 5 6 9 3 5 2" xfId="43598"/>
    <cellStyle name="Normal 5 6 9 3 6" xfId="22558"/>
    <cellStyle name="Normal 5 6 9 3 7" xfId="32723"/>
    <cellStyle name="Normal 5 6 9 3 8" xfId="38189"/>
    <cellStyle name="Normal 5 6 9 4" xfId="3504"/>
    <cellStyle name="Normal 5 6 9 4 2" xfId="13386"/>
    <cellStyle name="Normal 5 6 9 4 2 2" xfId="44346"/>
    <cellStyle name="Normal 5 6 9 4 3" xfId="23306"/>
    <cellStyle name="Normal 5 6 9 4 4" xfId="33522"/>
    <cellStyle name="Normal 5 6 9 4 5" xfId="38988"/>
    <cellStyle name="Normal 5 6 9 5" xfId="5774"/>
    <cellStyle name="Normal 5 6 9 5 2" xfId="15656"/>
    <cellStyle name="Normal 5 6 9 5 3" xfId="25576"/>
    <cellStyle name="Normal 5 6 9 5 4" xfId="46616"/>
    <cellStyle name="Normal 5 6 9 6" xfId="8244"/>
    <cellStyle name="Normal 5 6 9 6 2" xfId="18126"/>
    <cellStyle name="Normal 5 6 9 6 3" xfId="28046"/>
    <cellStyle name="Normal 5 6 9 6 4" xfId="49086"/>
    <cellStyle name="Normal 5 6 9 7" xfId="10722"/>
    <cellStyle name="Normal 5 6 9 7 2" xfId="41682"/>
    <cellStyle name="Normal 5 6 9 8" xfId="20642"/>
    <cellStyle name="Normal 5 6 9 9" xfId="30721"/>
    <cellStyle name="Normal 5 7" xfId="65"/>
    <cellStyle name="Normal 5 7 10" xfId="445"/>
    <cellStyle name="Normal 5 7 10 10" xfId="36418"/>
    <cellStyle name="Normal 5 7 10 2" xfId="1714"/>
    <cellStyle name="Normal 5 7 10 2 2" xfId="4477"/>
    <cellStyle name="Normal 5 7 10 2 2 2" xfId="14359"/>
    <cellStyle name="Normal 5 7 10 2 2 2 2" xfId="45319"/>
    <cellStyle name="Normal 5 7 10 2 2 3" xfId="24279"/>
    <cellStyle name="Normal 5 7 10 2 2 4" xfId="34692"/>
    <cellStyle name="Normal 5 7 10 2 2 5" xfId="40157"/>
    <cellStyle name="Normal 5 7 10 2 3" xfId="6943"/>
    <cellStyle name="Normal 5 7 10 2 3 2" xfId="16825"/>
    <cellStyle name="Normal 5 7 10 2 3 3" xfId="26745"/>
    <cellStyle name="Normal 5 7 10 2 3 4" xfId="47785"/>
    <cellStyle name="Normal 5 7 10 2 4" xfId="9413"/>
    <cellStyle name="Normal 5 7 10 2 4 2" xfId="19295"/>
    <cellStyle name="Normal 5 7 10 2 4 3" xfId="29215"/>
    <cellStyle name="Normal 5 7 10 2 4 4" xfId="50255"/>
    <cellStyle name="Normal 5 7 10 2 5" xfId="11891"/>
    <cellStyle name="Normal 5 7 10 2 5 2" xfId="42851"/>
    <cellStyle name="Normal 5 7 10 2 6" xfId="21811"/>
    <cellStyle name="Normal 5 7 10 2 7" xfId="31954"/>
    <cellStyle name="Normal 5 7 10 2 8" xfId="37420"/>
    <cellStyle name="Normal 5 7 10 3" xfId="2782"/>
    <cellStyle name="Normal 5 7 10 3 2" xfId="5250"/>
    <cellStyle name="Normal 5 7 10 3 2 2" xfId="15132"/>
    <cellStyle name="Normal 5 7 10 3 2 2 2" xfId="46092"/>
    <cellStyle name="Normal 5 7 10 3 2 3" xfId="25052"/>
    <cellStyle name="Normal 5 7 10 3 2 4" xfId="35466"/>
    <cellStyle name="Normal 5 7 10 3 2 5" xfId="40930"/>
    <cellStyle name="Normal 5 7 10 3 3" xfId="7716"/>
    <cellStyle name="Normal 5 7 10 3 3 2" xfId="17598"/>
    <cellStyle name="Normal 5 7 10 3 3 3" xfId="27518"/>
    <cellStyle name="Normal 5 7 10 3 3 4" xfId="48558"/>
    <cellStyle name="Normal 5 7 10 3 4" xfId="10186"/>
    <cellStyle name="Normal 5 7 10 3 4 2" xfId="20068"/>
    <cellStyle name="Normal 5 7 10 3 4 3" xfId="29988"/>
    <cellStyle name="Normal 5 7 10 3 4 4" xfId="51028"/>
    <cellStyle name="Normal 5 7 10 3 5" xfId="12664"/>
    <cellStyle name="Normal 5 7 10 3 5 2" xfId="43624"/>
    <cellStyle name="Normal 5 7 10 3 6" xfId="22584"/>
    <cellStyle name="Normal 5 7 10 3 7" xfId="32954"/>
    <cellStyle name="Normal 5 7 10 3 8" xfId="38420"/>
    <cellStyle name="Normal 5 7 10 4" xfId="3735"/>
    <cellStyle name="Normal 5 7 10 4 2" xfId="13617"/>
    <cellStyle name="Normal 5 7 10 4 2 2" xfId="44577"/>
    <cellStyle name="Normal 5 7 10 4 3" xfId="23537"/>
    <cellStyle name="Normal 5 7 10 4 4" xfId="33548"/>
    <cellStyle name="Normal 5 7 10 4 5" xfId="39014"/>
    <cellStyle name="Normal 5 7 10 5" xfId="5800"/>
    <cellStyle name="Normal 5 7 10 5 2" xfId="15682"/>
    <cellStyle name="Normal 5 7 10 5 3" xfId="25602"/>
    <cellStyle name="Normal 5 7 10 5 4" xfId="46642"/>
    <cellStyle name="Normal 5 7 10 6" xfId="8270"/>
    <cellStyle name="Normal 5 7 10 6 2" xfId="18152"/>
    <cellStyle name="Normal 5 7 10 6 3" xfId="28072"/>
    <cellStyle name="Normal 5 7 10 6 4" xfId="49112"/>
    <cellStyle name="Normal 5 7 10 7" xfId="10748"/>
    <cellStyle name="Normal 5 7 10 7 2" xfId="41708"/>
    <cellStyle name="Normal 5 7 10 8" xfId="20668"/>
    <cellStyle name="Normal 5 7 10 9" xfId="30952"/>
    <cellStyle name="Normal 5 7 11" xfId="482"/>
    <cellStyle name="Normal 5 7 11 10" xfId="36667"/>
    <cellStyle name="Normal 5 7 11 2" xfId="1751"/>
    <cellStyle name="Normal 5 7 11 2 2" xfId="4514"/>
    <cellStyle name="Normal 5 7 11 2 2 2" xfId="14396"/>
    <cellStyle name="Normal 5 7 11 2 2 3" xfId="24316"/>
    <cellStyle name="Normal 5 7 11 2 2 4" xfId="45356"/>
    <cellStyle name="Normal 5 7 11 2 3" xfId="6980"/>
    <cellStyle name="Normal 5 7 11 2 3 2" xfId="16862"/>
    <cellStyle name="Normal 5 7 11 2 3 3" xfId="26782"/>
    <cellStyle name="Normal 5 7 11 2 3 4" xfId="47822"/>
    <cellStyle name="Normal 5 7 11 2 4" xfId="9450"/>
    <cellStyle name="Normal 5 7 11 2 4 2" xfId="19332"/>
    <cellStyle name="Normal 5 7 11 2 4 3" xfId="29252"/>
    <cellStyle name="Normal 5 7 11 2 4 4" xfId="50292"/>
    <cellStyle name="Normal 5 7 11 2 5" xfId="11928"/>
    <cellStyle name="Normal 5 7 11 2 5 2" xfId="42888"/>
    <cellStyle name="Normal 5 7 11 2 6" xfId="21848"/>
    <cellStyle name="Normal 5 7 11 2 7" xfId="34729"/>
    <cellStyle name="Normal 5 7 11 2 8" xfId="40194"/>
    <cellStyle name="Normal 5 7 11 3" xfId="2819"/>
    <cellStyle name="Normal 5 7 11 3 2" xfId="5287"/>
    <cellStyle name="Normal 5 7 11 3 2 2" xfId="15169"/>
    <cellStyle name="Normal 5 7 11 3 2 3" xfId="25089"/>
    <cellStyle name="Normal 5 7 11 3 2 4" xfId="46129"/>
    <cellStyle name="Normal 5 7 11 3 3" xfId="7753"/>
    <cellStyle name="Normal 5 7 11 3 3 2" xfId="17635"/>
    <cellStyle name="Normal 5 7 11 3 3 3" xfId="27555"/>
    <cellStyle name="Normal 5 7 11 3 3 4" xfId="48595"/>
    <cellStyle name="Normal 5 7 11 3 4" xfId="10223"/>
    <cellStyle name="Normal 5 7 11 3 4 2" xfId="20105"/>
    <cellStyle name="Normal 5 7 11 3 4 3" xfId="30025"/>
    <cellStyle name="Normal 5 7 11 3 4 4" xfId="51065"/>
    <cellStyle name="Normal 5 7 11 3 5" xfId="12701"/>
    <cellStyle name="Normal 5 7 11 3 5 2" xfId="43661"/>
    <cellStyle name="Normal 5 7 11 3 6" xfId="22621"/>
    <cellStyle name="Normal 5 7 11 3 7" xfId="35503"/>
    <cellStyle name="Normal 5 7 11 3 8" xfId="40967"/>
    <cellStyle name="Normal 5 7 11 4" xfId="4011"/>
    <cellStyle name="Normal 5 7 11 4 2" xfId="13893"/>
    <cellStyle name="Normal 5 7 11 4 2 2" xfId="44853"/>
    <cellStyle name="Normal 5 7 11 4 3" xfId="23813"/>
    <cellStyle name="Normal 5 7 11 4 4" xfId="33585"/>
    <cellStyle name="Normal 5 7 11 4 5" xfId="39051"/>
    <cellStyle name="Normal 5 7 11 5" xfId="5837"/>
    <cellStyle name="Normal 5 7 11 5 2" xfId="15719"/>
    <cellStyle name="Normal 5 7 11 5 3" xfId="25639"/>
    <cellStyle name="Normal 5 7 11 5 4" xfId="46679"/>
    <cellStyle name="Normal 5 7 11 6" xfId="8307"/>
    <cellStyle name="Normal 5 7 11 6 2" xfId="18189"/>
    <cellStyle name="Normal 5 7 11 6 3" xfId="28109"/>
    <cellStyle name="Normal 5 7 11 6 4" xfId="49149"/>
    <cellStyle name="Normal 5 7 11 7" xfId="10785"/>
    <cellStyle name="Normal 5 7 11 7 2" xfId="41745"/>
    <cellStyle name="Normal 5 7 11 8" xfId="20705"/>
    <cellStyle name="Normal 5 7 11 9" xfId="31201"/>
    <cellStyle name="Normal 5 7 12" xfId="554"/>
    <cellStyle name="Normal 5 7 12 10" xfId="37667"/>
    <cellStyle name="Normal 5 7 12 2" xfId="1794"/>
    <cellStyle name="Normal 5 7 12 2 2" xfId="4557"/>
    <cellStyle name="Normal 5 7 12 2 2 2" xfId="14439"/>
    <cellStyle name="Normal 5 7 12 2 2 3" xfId="24359"/>
    <cellStyle name="Normal 5 7 12 2 2 4" xfId="45399"/>
    <cellStyle name="Normal 5 7 12 2 3" xfId="7023"/>
    <cellStyle name="Normal 5 7 12 2 3 2" xfId="16905"/>
    <cellStyle name="Normal 5 7 12 2 3 3" xfId="26825"/>
    <cellStyle name="Normal 5 7 12 2 3 4" xfId="47865"/>
    <cellStyle name="Normal 5 7 12 2 4" xfId="9493"/>
    <cellStyle name="Normal 5 7 12 2 4 2" xfId="19375"/>
    <cellStyle name="Normal 5 7 12 2 4 3" xfId="29295"/>
    <cellStyle name="Normal 5 7 12 2 4 4" xfId="50335"/>
    <cellStyle name="Normal 5 7 12 2 5" xfId="11971"/>
    <cellStyle name="Normal 5 7 12 2 5 2" xfId="42931"/>
    <cellStyle name="Normal 5 7 12 2 6" xfId="21891"/>
    <cellStyle name="Normal 5 7 12 2 7" xfId="34772"/>
    <cellStyle name="Normal 5 7 12 2 8" xfId="40237"/>
    <cellStyle name="Normal 5 7 12 3" xfId="2862"/>
    <cellStyle name="Normal 5 7 12 3 2" xfId="5330"/>
    <cellStyle name="Normal 5 7 12 3 2 2" xfId="15212"/>
    <cellStyle name="Normal 5 7 12 3 2 3" xfId="25132"/>
    <cellStyle name="Normal 5 7 12 3 2 4" xfId="46172"/>
    <cellStyle name="Normal 5 7 12 3 3" xfId="7796"/>
    <cellStyle name="Normal 5 7 12 3 3 2" xfId="17678"/>
    <cellStyle name="Normal 5 7 12 3 3 3" xfId="27598"/>
    <cellStyle name="Normal 5 7 12 3 3 4" xfId="48638"/>
    <cellStyle name="Normal 5 7 12 3 4" xfId="10266"/>
    <cellStyle name="Normal 5 7 12 3 4 2" xfId="20148"/>
    <cellStyle name="Normal 5 7 12 3 4 3" xfId="30068"/>
    <cellStyle name="Normal 5 7 12 3 4 4" xfId="51108"/>
    <cellStyle name="Normal 5 7 12 3 5" xfId="12744"/>
    <cellStyle name="Normal 5 7 12 3 5 2" xfId="43704"/>
    <cellStyle name="Normal 5 7 12 3 6" xfId="22664"/>
    <cellStyle name="Normal 5 7 12 3 7" xfId="35546"/>
    <cellStyle name="Normal 5 7 12 3 8" xfId="41010"/>
    <cellStyle name="Normal 5 7 12 4" xfId="3983"/>
    <cellStyle name="Normal 5 7 12 4 2" xfId="13865"/>
    <cellStyle name="Normal 5 7 12 4 2 2" xfId="44825"/>
    <cellStyle name="Normal 5 7 12 4 3" xfId="23785"/>
    <cellStyle name="Normal 5 7 12 4 4" xfId="33629"/>
    <cellStyle name="Normal 5 7 12 4 5" xfId="39094"/>
    <cellStyle name="Normal 5 7 12 5" xfId="5880"/>
    <cellStyle name="Normal 5 7 12 5 2" xfId="15762"/>
    <cellStyle name="Normal 5 7 12 5 3" xfId="25682"/>
    <cellStyle name="Normal 5 7 12 5 4" xfId="46722"/>
    <cellStyle name="Normal 5 7 12 6" xfId="8350"/>
    <cellStyle name="Normal 5 7 12 6 2" xfId="18232"/>
    <cellStyle name="Normal 5 7 12 6 3" xfId="28152"/>
    <cellStyle name="Normal 5 7 12 6 4" xfId="49192"/>
    <cellStyle name="Normal 5 7 12 7" xfId="10828"/>
    <cellStyle name="Normal 5 7 12 7 2" xfId="41788"/>
    <cellStyle name="Normal 5 7 12 8" xfId="20748"/>
    <cellStyle name="Normal 5 7 12 9" xfId="32201"/>
    <cellStyle name="Normal 5 7 13" xfId="724"/>
    <cellStyle name="Normal 5 7 13 10" xfId="39167"/>
    <cellStyle name="Normal 5 7 13 2" xfId="1867"/>
    <cellStyle name="Normal 5 7 13 2 2" xfId="4630"/>
    <cellStyle name="Normal 5 7 13 2 2 2" xfId="14512"/>
    <cellStyle name="Normal 5 7 13 2 2 3" xfId="24432"/>
    <cellStyle name="Normal 5 7 13 2 2 4" xfId="45472"/>
    <cellStyle name="Normal 5 7 13 2 3" xfId="7096"/>
    <cellStyle name="Normal 5 7 13 2 3 2" xfId="16978"/>
    <cellStyle name="Normal 5 7 13 2 3 3" xfId="26898"/>
    <cellStyle name="Normal 5 7 13 2 3 4" xfId="47938"/>
    <cellStyle name="Normal 5 7 13 2 4" xfId="9566"/>
    <cellStyle name="Normal 5 7 13 2 4 2" xfId="19448"/>
    <cellStyle name="Normal 5 7 13 2 4 3" xfId="29368"/>
    <cellStyle name="Normal 5 7 13 2 4 4" xfId="50408"/>
    <cellStyle name="Normal 5 7 13 2 5" xfId="12044"/>
    <cellStyle name="Normal 5 7 13 2 5 2" xfId="43004"/>
    <cellStyle name="Normal 5 7 13 2 6" xfId="21964"/>
    <cellStyle name="Normal 5 7 13 2 7" xfId="34845"/>
    <cellStyle name="Normal 5 7 13 2 8" xfId="40310"/>
    <cellStyle name="Normal 5 7 13 3" xfId="2935"/>
    <cellStyle name="Normal 5 7 13 3 2" xfId="5403"/>
    <cellStyle name="Normal 5 7 13 3 2 2" xfId="15285"/>
    <cellStyle name="Normal 5 7 13 3 2 3" xfId="25205"/>
    <cellStyle name="Normal 5 7 13 3 2 4" xfId="46245"/>
    <cellStyle name="Normal 5 7 13 3 3" xfId="7869"/>
    <cellStyle name="Normal 5 7 13 3 3 2" xfId="17751"/>
    <cellStyle name="Normal 5 7 13 3 3 3" xfId="27671"/>
    <cellStyle name="Normal 5 7 13 3 3 4" xfId="48711"/>
    <cellStyle name="Normal 5 7 13 3 4" xfId="10339"/>
    <cellStyle name="Normal 5 7 13 3 4 2" xfId="20221"/>
    <cellStyle name="Normal 5 7 13 3 4 3" xfId="30141"/>
    <cellStyle name="Normal 5 7 13 3 4 4" xfId="51181"/>
    <cellStyle name="Normal 5 7 13 3 5" xfId="12817"/>
    <cellStyle name="Normal 5 7 13 3 5 2" xfId="43777"/>
    <cellStyle name="Normal 5 7 13 3 6" xfId="22737"/>
    <cellStyle name="Normal 5 7 13 3 7" xfId="35619"/>
    <cellStyle name="Normal 5 7 13 3 8" xfId="41083"/>
    <cellStyle name="Normal 5 7 13 4" xfId="4035"/>
    <cellStyle name="Normal 5 7 13 4 2" xfId="13917"/>
    <cellStyle name="Normal 5 7 13 4 3" xfId="23837"/>
    <cellStyle name="Normal 5 7 13 4 4" xfId="44877"/>
    <cellStyle name="Normal 5 7 13 5" xfId="5953"/>
    <cellStyle name="Normal 5 7 13 5 2" xfId="15835"/>
    <cellStyle name="Normal 5 7 13 5 3" xfId="25755"/>
    <cellStyle name="Normal 5 7 13 5 4" xfId="46795"/>
    <cellStyle name="Normal 5 7 13 6" xfId="8423"/>
    <cellStyle name="Normal 5 7 13 6 2" xfId="18305"/>
    <cellStyle name="Normal 5 7 13 6 3" xfId="28225"/>
    <cellStyle name="Normal 5 7 13 6 4" xfId="49265"/>
    <cellStyle name="Normal 5 7 13 7" xfId="10901"/>
    <cellStyle name="Normal 5 7 13 7 2" xfId="41861"/>
    <cellStyle name="Normal 5 7 13 8" xfId="20821"/>
    <cellStyle name="Normal 5 7 13 9" xfId="33702"/>
    <cellStyle name="Normal 5 7 14" xfId="1363"/>
    <cellStyle name="Normal 5 7 14 2" xfId="4126"/>
    <cellStyle name="Normal 5 7 14 2 2" xfId="14008"/>
    <cellStyle name="Normal 5 7 14 2 3" xfId="23928"/>
    <cellStyle name="Normal 5 7 14 2 4" xfId="44968"/>
    <cellStyle name="Normal 5 7 14 3" xfId="6592"/>
    <cellStyle name="Normal 5 7 14 3 2" xfId="16474"/>
    <cellStyle name="Normal 5 7 14 3 3" xfId="26394"/>
    <cellStyle name="Normal 5 7 14 3 4" xfId="47434"/>
    <cellStyle name="Normal 5 7 14 4" xfId="9062"/>
    <cellStyle name="Normal 5 7 14 4 2" xfId="18944"/>
    <cellStyle name="Normal 5 7 14 4 3" xfId="28864"/>
    <cellStyle name="Normal 5 7 14 4 4" xfId="49904"/>
    <cellStyle name="Normal 5 7 14 5" xfId="11540"/>
    <cellStyle name="Normal 5 7 14 5 2" xfId="42500"/>
    <cellStyle name="Normal 5 7 14 6" xfId="21460"/>
    <cellStyle name="Normal 5 7 14 7" xfId="34341"/>
    <cellStyle name="Normal 5 7 14 8" xfId="39806"/>
    <cellStyle name="Normal 5 7 15" xfId="2431"/>
    <cellStyle name="Normal 5 7 15 2" xfId="4899"/>
    <cellStyle name="Normal 5 7 15 2 2" xfId="14781"/>
    <cellStyle name="Normal 5 7 15 2 3" xfId="24701"/>
    <cellStyle name="Normal 5 7 15 2 4" xfId="45741"/>
    <cellStyle name="Normal 5 7 15 3" xfId="7365"/>
    <cellStyle name="Normal 5 7 15 3 2" xfId="17247"/>
    <cellStyle name="Normal 5 7 15 3 3" xfId="27167"/>
    <cellStyle name="Normal 5 7 15 3 4" xfId="48207"/>
    <cellStyle name="Normal 5 7 15 4" xfId="9835"/>
    <cellStyle name="Normal 5 7 15 4 2" xfId="19717"/>
    <cellStyle name="Normal 5 7 15 4 3" xfId="29637"/>
    <cellStyle name="Normal 5 7 15 4 4" xfId="50677"/>
    <cellStyle name="Normal 5 7 15 5" xfId="12313"/>
    <cellStyle name="Normal 5 7 15 5 2" xfId="43273"/>
    <cellStyle name="Normal 5 7 15 6" xfId="22233"/>
    <cellStyle name="Normal 5 7 15 7" xfId="35115"/>
    <cellStyle name="Normal 5 7 15 8" xfId="40579"/>
    <cellStyle name="Normal 5 7 16" xfId="2982"/>
    <cellStyle name="Normal 5 7 16 2" xfId="12864"/>
    <cellStyle name="Normal 5 7 16 2 2" xfId="43824"/>
    <cellStyle name="Normal 5 7 16 3" xfId="22784"/>
    <cellStyle name="Normal 5 7 16 4" xfId="33197"/>
    <cellStyle name="Normal 5 7 16 5" xfId="38663"/>
    <cellStyle name="Normal 5 7 17" xfId="5449"/>
    <cellStyle name="Normal 5 7 17 2" xfId="15331"/>
    <cellStyle name="Normal 5 7 17 2 2" xfId="46291"/>
    <cellStyle name="Normal 5 7 17 3" xfId="25251"/>
    <cellStyle name="Normal 5 7 17 4" xfId="41165"/>
    <cellStyle name="Normal 5 7 18" xfId="7919"/>
    <cellStyle name="Normal 5 7 18 2" xfId="17801"/>
    <cellStyle name="Normal 5 7 18 3" xfId="27721"/>
    <cellStyle name="Normal 5 7 18 4" xfId="48761"/>
    <cellStyle name="Normal 5 7 19" xfId="10397"/>
    <cellStyle name="Normal 5 7 19 2" xfId="41357"/>
    <cellStyle name="Normal 5 7 2" xfId="180"/>
    <cellStyle name="Normal 5 7 2 10" xfId="10483"/>
    <cellStyle name="Normal 5 7 2 10 2" xfId="41443"/>
    <cellStyle name="Normal 5 7 2 11" xfId="20403"/>
    <cellStyle name="Normal 5 7 2 12" xfId="30245"/>
    <cellStyle name="Normal 5 7 2 13" xfId="35711"/>
    <cellStyle name="Normal 5 7 2 14" xfId="51350"/>
    <cellStyle name="Normal 5 7 2 15" xfId="52022"/>
    <cellStyle name="Normal 5 7 2 2" xfId="1199"/>
    <cellStyle name="Normal 5 7 2 2 10" xfId="52246"/>
    <cellStyle name="Normal 5 7 2 2 2" xfId="3302"/>
    <cellStyle name="Normal 5 7 2 2 2 2" xfId="13184"/>
    <cellStyle name="Normal 5 7 2 2 2 2 2" xfId="44144"/>
    <cellStyle name="Normal 5 7 2 2 2 3" xfId="23104"/>
    <cellStyle name="Normal 5 7 2 2 2 4" xfId="31521"/>
    <cellStyle name="Normal 5 7 2 2 2 5" xfId="36987"/>
    <cellStyle name="Normal 5 7 2 2 3" xfId="6428"/>
    <cellStyle name="Normal 5 7 2 2 3 2" xfId="16310"/>
    <cellStyle name="Normal 5 7 2 2 3 2 2" xfId="47270"/>
    <cellStyle name="Normal 5 7 2 2 3 3" xfId="26230"/>
    <cellStyle name="Normal 5 7 2 2 3 4" xfId="32521"/>
    <cellStyle name="Normal 5 7 2 2 3 5" xfId="37987"/>
    <cellStyle name="Normal 5 7 2 2 4" xfId="8898"/>
    <cellStyle name="Normal 5 7 2 2 4 2" xfId="18780"/>
    <cellStyle name="Normal 5 7 2 2 4 2 2" xfId="49740"/>
    <cellStyle name="Normal 5 7 2 2 4 3" xfId="28700"/>
    <cellStyle name="Normal 5 7 2 2 4 4" xfId="34177"/>
    <cellStyle name="Normal 5 7 2 2 4 5" xfId="39642"/>
    <cellStyle name="Normal 5 7 2 2 5" xfId="11376"/>
    <cellStyle name="Normal 5 7 2 2 5 2" xfId="42336"/>
    <cellStyle name="Normal 5 7 2 2 6" xfId="21296"/>
    <cellStyle name="Normal 5 7 2 2 7" xfId="30519"/>
    <cellStyle name="Normal 5 7 2 2 8" xfId="35985"/>
    <cellStyle name="Normal 5 7 2 2 9" xfId="51575"/>
    <cellStyle name="Normal 5 7 2 3" xfId="1200"/>
    <cellStyle name="Normal 5 7 2 3 10" xfId="52470"/>
    <cellStyle name="Normal 5 7 2 3 2" xfId="3539"/>
    <cellStyle name="Normal 5 7 2 3 2 2" xfId="13421"/>
    <cellStyle name="Normal 5 7 2 3 2 2 2" xfId="44381"/>
    <cellStyle name="Normal 5 7 2 3 2 3" xfId="23341"/>
    <cellStyle name="Normal 5 7 2 3 2 4" xfId="31758"/>
    <cellStyle name="Normal 5 7 2 3 2 5" xfId="37224"/>
    <cellStyle name="Normal 5 7 2 3 3" xfId="6429"/>
    <cellStyle name="Normal 5 7 2 3 3 2" xfId="16311"/>
    <cellStyle name="Normal 5 7 2 3 3 2 2" xfId="47271"/>
    <cellStyle name="Normal 5 7 2 3 3 3" xfId="26231"/>
    <cellStyle name="Normal 5 7 2 3 3 4" xfId="32758"/>
    <cellStyle name="Normal 5 7 2 3 3 5" xfId="38224"/>
    <cellStyle name="Normal 5 7 2 3 4" xfId="8899"/>
    <cellStyle name="Normal 5 7 2 3 4 2" xfId="18781"/>
    <cellStyle name="Normal 5 7 2 3 4 2 2" xfId="49741"/>
    <cellStyle name="Normal 5 7 2 3 4 3" xfId="28701"/>
    <cellStyle name="Normal 5 7 2 3 4 4" xfId="34178"/>
    <cellStyle name="Normal 5 7 2 3 4 5" xfId="39643"/>
    <cellStyle name="Normal 5 7 2 3 5" xfId="11377"/>
    <cellStyle name="Normal 5 7 2 3 5 2" xfId="42337"/>
    <cellStyle name="Normal 5 7 2 3 6" xfId="21297"/>
    <cellStyle name="Normal 5 7 2 3 7" xfId="30756"/>
    <cellStyle name="Normal 5 7 2 3 8" xfId="36222"/>
    <cellStyle name="Normal 5 7 2 3 9" xfId="51800"/>
    <cellStyle name="Normal 5 7 2 4" xfId="1201"/>
    <cellStyle name="Normal 5 7 2 4 2" xfId="3781"/>
    <cellStyle name="Normal 5 7 2 4 2 2" xfId="13663"/>
    <cellStyle name="Normal 5 7 2 4 2 2 2" xfId="44623"/>
    <cellStyle name="Normal 5 7 2 4 2 3" xfId="23583"/>
    <cellStyle name="Normal 5 7 2 4 2 4" xfId="32000"/>
    <cellStyle name="Normal 5 7 2 4 2 5" xfId="37466"/>
    <cellStyle name="Normal 5 7 2 4 3" xfId="6430"/>
    <cellStyle name="Normal 5 7 2 4 3 2" xfId="16312"/>
    <cellStyle name="Normal 5 7 2 4 3 2 2" xfId="47272"/>
    <cellStyle name="Normal 5 7 2 4 3 3" xfId="26232"/>
    <cellStyle name="Normal 5 7 2 4 3 4" xfId="33000"/>
    <cellStyle name="Normal 5 7 2 4 3 5" xfId="38466"/>
    <cellStyle name="Normal 5 7 2 4 4" xfId="8900"/>
    <cellStyle name="Normal 5 7 2 4 4 2" xfId="18782"/>
    <cellStyle name="Normal 5 7 2 4 4 2 2" xfId="49742"/>
    <cellStyle name="Normal 5 7 2 4 4 3" xfId="28702"/>
    <cellStyle name="Normal 5 7 2 4 4 4" xfId="34179"/>
    <cellStyle name="Normal 5 7 2 4 4 5" xfId="39644"/>
    <cellStyle name="Normal 5 7 2 4 5" xfId="11378"/>
    <cellStyle name="Normal 5 7 2 4 5 2" xfId="42338"/>
    <cellStyle name="Normal 5 7 2 4 6" xfId="21298"/>
    <cellStyle name="Normal 5 7 2 4 7" xfId="30998"/>
    <cellStyle name="Normal 5 7 2 4 8" xfId="36464"/>
    <cellStyle name="Normal 5 7 2 5" xfId="1449"/>
    <cellStyle name="Normal 5 7 2 5 2" xfId="4212"/>
    <cellStyle name="Normal 5 7 2 5 2 2" xfId="14094"/>
    <cellStyle name="Normal 5 7 2 5 2 2 2" xfId="45054"/>
    <cellStyle name="Normal 5 7 2 5 2 3" xfId="24014"/>
    <cellStyle name="Normal 5 7 2 5 2 4" xfId="34427"/>
    <cellStyle name="Normal 5 7 2 5 2 5" xfId="39892"/>
    <cellStyle name="Normal 5 7 2 5 3" xfId="6678"/>
    <cellStyle name="Normal 5 7 2 5 3 2" xfId="16560"/>
    <cellStyle name="Normal 5 7 2 5 3 3" xfId="26480"/>
    <cellStyle name="Normal 5 7 2 5 3 4" xfId="47520"/>
    <cellStyle name="Normal 5 7 2 5 4" xfId="9148"/>
    <cellStyle name="Normal 5 7 2 5 4 2" xfId="19030"/>
    <cellStyle name="Normal 5 7 2 5 4 3" xfId="28950"/>
    <cellStyle name="Normal 5 7 2 5 4 4" xfId="49990"/>
    <cellStyle name="Normal 5 7 2 5 5" xfId="11626"/>
    <cellStyle name="Normal 5 7 2 5 5 2" xfId="42586"/>
    <cellStyle name="Normal 5 7 2 5 6" xfId="21546"/>
    <cellStyle name="Normal 5 7 2 5 7" xfId="31247"/>
    <cellStyle name="Normal 5 7 2 5 8" xfId="36713"/>
    <cellStyle name="Normal 5 7 2 6" xfId="2517"/>
    <cellStyle name="Normal 5 7 2 6 2" xfId="4985"/>
    <cellStyle name="Normal 5 7 2 6 2 2" xfId="14867"/>
    <cellStyle name="Normal 5 7 2 6 2 2 2" xfId="45827"/>
    <cellStyle name="Normal 5 7 2 6 2 3" xfId="24787"/>
    <cellStyle name="Normal 5 7 2 6 2 4" xfId="35201"/>
    <cellStyle name="Normal 5 7 2 6 2 5" xfId="40665"/>
    <cellStyle name="Normal 5 7 2 6 3" xfId="7451"/>
    <cellStyle name="Normal 5 7 2 6 3 2" xfId="17333"/>
    <cellStyle name="Normal 5 7 2 6 3 3" xfId="27253"/>
    <cellStyle name="Normal 5 7 2 6 3 4" xfId="48293"/>
    <cellStyle name="Normal 5 7 2 6 4" xfId="9921"/>
    <cellStyle name="Normal 5 7 2 6 4 2" xfId="19803"/>
    <cellStyle name="Normal 5 7 2 6 4 3" xfId="29723"/>
    <cellStyle name="Normal 5 7 2 6 4 4" xfId="50763"/>
    <cellStyle name="Normal 5 7 2 6 5" xfId="12399"/>
    <cellStyle name="Normal 5 7 2 6 5 2" xfId="43359"/>
    <cellStyle name="Normal 5 7 2 6 6" xfId="22319"/>
    <cellStyle name="Normal 5 7 2 6 7" xfId="32247"/>
    <cellStyle name="Normal 5 7 2 6 8" xfId="37713"/>
    <cellStyle name="Normal 5 7 2 7" xfId="3028"/>
    <cellStyle name="Normal 5 7 2 7 2" xfId="12910"/>
    <cellStyle name="Normal 5 7 2 7 2 2" xfId="43870"/>
    <cellStyle name="Normal 5 7 2 7 3" xfId="22830"/>
    <cellStyle name="Normal 5 7 2 7 4" xfId="33283"/>
    <cellStyle name="Normal 5 7 2 7 5" xfId="38749"/>
    <cellStyle name="Normal 5 7 2 8" xfId="5535"/>
    <cellStyle name="Normal 5 7 2 8 2" xfId="15417"/>
    <cellStyle name="Normal 5 7 2 8 2 2" xfId="46377"/>
    <cellStyle name="Normal 5 7 2 8 3" xfId="25337"/>
    <cellStyle name="Normal 5 7 2 8 4" xfId="41242"/>
    <cellStyle name="Normal 5 7 2 9" xfId="8005"/>
    <cellStyle name="Normal 5 7 2 9 2" xfId="17887"/>
    <cellStyle name="Normal 5 7 2 9 3" xfId="27807"/>
    <cellStyle name="Normal 5 7 2 9 4" xfId="48847"/>
    <cellStyle name="Normal 5 7 20" xfId="20317"/>
    <cellStyle name="Normal 5 7 21" xfId="30199"/>
    <cellStyle name="Normal 5 7 22" xfId="35665"/>
    <cellStyle name="Normal 5 7 23" xfId="51274"/>
    <cellStyle name="Normal 5 7 24" xfId="51946"/>
    <cellStyle name="Normal 5 7 3" xfId="229"/>
    <cellStyle name="Normal 5 7 3 10" xfId="10532"/>
    <cellStyle name="Normal 5 7 3 10 2" xfId="41492"/>
    <cellStyle name="Normal 5 7 3 11" xfId="20452"/>
    <cellStyle name="Normal 5 7 3 12" xfId="30294"/>
    <cellStyle name="Normal 5 7 3 13" xfId="35760"/>
    <cellStyle name="Normal 5 7 3 14" xfId="51499"/>
    <cellStyle name="Normal 5 7 3 15" xfId="52170"/>
    <cellStyle name="Normal 5 7 3 2" xfId="1202"/>
    <cellStyle name="Normal 5 7 3 2 2" xfId="3351"/>
    <cellStyle name="Normal 5 7 3 2 2 2" xfId="13233"/>
    <cellStyle name="Normal 5 7 3 2 2 2 2" xfId="44193"/>
    <cellStyle name="Normal 5 7 3 2 2 3" xfId="23153"/>
    <cellStyle name="Normal 5 7 3 2 2 4" xfId="31570"/>
    <cellStyle name="Normal 5 7 3 2 2 5" xfId="37036"/>
    <cellStyle name="Normal 5 7 3 2 3" xfId="6431"/>
    <cellStyle name="Normal 5 7 3 2 3 2" xfId="16313"/>
    <cellStyle name="Normal 5 7 3 2 3 2 2" xfId="47273"/>
    <cellStyle name="Normal 5 7 3 2 3 3" xfId="26233"/>
    <cellStyle name="Normal 5 7 3 2 3 4" xfId="32570"/>
    <cellStyle name="Normal 5 7 3 2 3 5" xfId="38036"/>
    <cellStyle name="Normal 5 7 3 2 4" xfId="8901"/>
    <cellStyle name="Normal 5 7 3 2 4 2" xfId="18783"/>
    <cellStyle name="Normal 5 7 3 2 4 2 2" xfId="49743"/>
    <cellStyle name="Normal 5 7 3 2 4 3" xfId="28703"/>
    <cellStyle name="Normal 5 7 3 2 4 4" xfId="34180"/>
    <cellStyle name="Normal 5 7 3 2 4 5" xfId="39645"/>
    <cellStyle name="Normal 5 7 3 2 5" xfId="11379"/>
    <cellStyle name="Normal 5 7 3 2 5 2" xfId="42339"/>
    <cellStyle name="Normal 5 7 3 2 6" xfId="21299"/>
    <cellStyle name="Normal 5 7 3 2 7" xfId="30568"/>
    <cellStyle name="Normal 5 7 3 2 8" xfId="36034"/>
    <cellStyle name="Normal 5 7 3 3" xfId="1203"/>
    <cellStyle name="Normal 5 7 3 3 2" xfId="3588"/>
    <cellStyle name="Normal 5 7 3 3 2 2" xfId="13470"/>
    <cellStyle name="Normal 5 7 3 3 2 2 2" xfId="44430"/>
    <cellStyle name="Normal 5 7 3 3 2 3" xfId="23390"/>
    <cellStyle name="Normal 5 7 3 3 2 4" xfId="31807"/>
    <cellStyle name="Normal 5 7 3 3 2 5" xfId="37273"/>
    <cellStyle name="Normal 5 7 3 3 3" xfId="6432"/>
    <cellStyle name="Normal 5 7 3 3 3 2" xfId="16314"/>
    <cellStyle name="Normal 5 7 3 3 3 2 2" xfId="47274"/>
    <cellStyle name="Normal 5 7 3 3 3 3" xfId="26234"/>
    <cellStyle name="Normal 5 7 3 3 3 4" xfId="32807"/>
    <cellStyle name="Normal 5 7 3 3 3 5" xfId="38273"/>
    <cellStyle name="Normal 5 7 3 3 4" xfId="8902"/>
    <cellStyle name="Normal 5 7 3 3 4 2" xfId="18784"/>
    <cellStyle name="Normal 5 7 3 3 4 2 2" xfId="49744"/>
    <cellStyle name="Normal 5 7 3 3 4 3" xfId="28704"/>
    <cellStyle name="Normal 5 7 3 3 4 4" xfId="34181"/>
    <cellStyle name="Normal 5 7 3 3 4 5" xfId="39646"/>
    <cellStyle name="Normal 5 7 3 3 5" xfId="11380"/>
    <cellStyle name="Normal 5 7 3 3 5 2" xfId="42340"/>
    <cellStyle name="Normal 5 7 3 3 6" xfId="21300"/>
    <cellStyle name="Normal 5 7 3 3 7" xfId="30805"/>
    <cellStyle name="Normal 5 7 3 3 8" xfId="36271"/>
    <cellStyle name="Normal 5 7 3 4" xfId="1204"/>
    <cellStyle name="Normal 5 7 3 4 2" xfId="3830"/>
    <cellStyle name="Normal 5 7 3 4 2 2" xfId="13712"/>
    <cellStyle name="Normal 5 7 3 4 2 2 2" xfId="44672"/>
    <cellStyle name="Normal 5 7 3 4 2 3" xfId="23632"/>
    <cellStyle name="Normal 5 7 3 4 2 4" xfId="32049"/>
    <cellStyle name="Normal 5 7 3 4 2 5" xfId="37515"/>
    <cellStyle name="Normal 5 7 3 4 3" xfId="6433"/>
    <cellStyle name="Normal 5 7 3 4 3 2" xfId="16315"/>
    <cellStyle name="Normal 5 7 3 4 3 2 2" xfId="47275"/>
    <cellStyle name="Normal 5 7 3 4 3 3" xfId="26235"/>
    <cellStyle name="Normal 5 7 3 4 3 4" xfId="33049"/>
    <cellStyle name="Normal 5 7 3 4 3 5" xfId="38515"/>
    <cellStyle name="Normal 5 7 3 4 4" xfId="8903"/>
    <cellStyle name="Normal 5 7 3 4 4 2" xfId="18785"/>
    <cellStyle name="Normal 5 7 3 4 4 2 2" xfId="49745"/>
    <cellStyle name="Normal 5 7 3 4 4 3" xfId="28705"/>
    <cellStyle name="Normal 5 7 3 4 4 4" xfId="34182"/>
    <cellStyle name="Normal 5 7 3 4 4 5" xfId="39647"/>
    <cellStyle name="Normal 5 7 3 4 5" xfId="11381"/>
    <cellStyle name="Normal 5 7 3 4 5 2" xfId="42341"/>
    <cellStyle name="Normal 5 7 3 4 6" xfId="21301"/>
    <cellStyle name="Normal 5 7 3 4 7" xfId="31047"/>
    <cellStyle name="Normal 5 7 3 4 8" xfId="36513"/>
    <cellStyle name="Normal 5 7 3 5" xfId="1498"/>
    <cellStyle name="Normal 5 7 3 5 2" xfId="4261"/>
    <cellStyle name="Normal 5 7 3 5 2 2" xfId="14143"/>
    <cellStyle name="Normal 5 7 3 5 2 2 2" xfId="45103"/>
    <cellStyle name="Normal 5 7 3 5 2 3" xfId="24063"/>
    <cellStyle name="Normal 5 7 3 5 2 4" xfId="34476"/>
    <cellStyle name="Normal 5 7 3 5 2 5" xfId="39941"/>
    <cellStyle name="Normal 5 7 3 5 3" xfId="6727"/>
    <cellStyle name="Normal 5 7 3 5 3 2" xfId="16609"/>
    <cellStyle name="Normal 5 7 3 5 3 3" xfId="26529"/>
    <cellStyle name="Normal 5 7 3 5 3 4" xfId="47569"/>
    <cellStyle name="Normal 5 7 3 5 4" xfId="9197"/>
    <cellStyle name="Normal 5 7 3 5 4 2" xfId="19079"/>
    <cellStyle name="Normal 5 7 3 5 4 3" xfId="28999"/>
    <cellStyle name="Normal 5 7 3 5 4 4" xfId="50039"/>
    <cellStyle name="Normal 5 7 3 5 5" xfId="11675"/>
    <cellStyle name="Normal 5 7 3 5 5 2" xfId="42635"/>
    <cellStyle name="Normal 5 7 3 5 6" xfId="21595"/>
    <cellStyle name="Normal 5 7 3 5 7" xfId="31296"/>
    <cellStyle name="Normal 5 7 3 5 8" xfId="36762"/>
    <cellStyle name="Normal 5 7 3 6" xfId="2566"/>
    <cellStyle name="Normal 5 7 3 6 2" xfId="5034"/>
    <cellStyle name="Normal 5 7 3 6 2 2" xfId="14916"/>
    <cellStyle name="Normal 5 7 3 6 2 2 2" xfId="45876"/>
    <cellStyle name="Normal 5 7 3 6 2 3" xfId="24836"/>
    <cellStyle name="Normal 5 7 3 6 2 4" xfId="35250"/>
    <cellStyle name="Normal 5 7 3 6 2 5" xfId="40714"/>
    <cellStyle name="Normal 5 7 3 6 3" xfId="7500"/>
    <cellStyle name="Normal 5 7 3 6 3 2" xfId="17382"/>
    <cellStyle name="Normal 5 7 3 6 3 3" xfId="27302"/>
    <cellStyle name="Normal 5 7 3 6 3 4" xfId="48342"/>
    <cellStyle name="Normal 5 7 3 6 4" xfId="9970"/>
    <cellStyle name="Normal 5 7 3 6 4 2" xfId="19852"/>
    <cellStyle name="Normal 5 7 3 6 4 3" xfId="29772"/>
    <cellStyle name="Normal 5 7 3 6 4 4" xfId="50812"/>
    <cellStyle name="Normal 5 7 3 6 5" xfId="12448"/>
    <cellStyle name="Normal 5 7 3 6 5 2" xfId="43408"/>
    <cellStyle name="Normal 5 7 3 6 6" xfId="22368"/>
    <cellStyle name="Normal 5 7 3 6 7" xfId="32296"/>
    <cellStyle name="Normal 5 7 3 6 8" xfId="37762"/>
    <cellStyle name="Normal 5 7 3 7" xfId="3077"/>
    <cellStyle name="Normal 5 7 3 7 2" xfId="12959"/>
    <cellStyle name="Normal 5 7 3 7 2 2" xfId="43919"/>
    <cellStyle name="Normal 5 7 3 7 3" xfId="22879"/>
    <cellStyle name="Normal 5 7 3 7 4" xfId="33332"/>
    <cellStyle name="Normal 5 7 3 7 5" xfId="38798"/>
    <cellStyle name="Normal 5 7 3 8" xfId="5584"/>
    <cellStyle name="Normal 5 7 3 8 2" xfId="15466"/>
    <cellStyle name="Normal 5 7 3 8 3" xfId="25386"/>
    <cellStyle name="Normal 5 7 3 8 4" xfId="46426"/>
    <cellStyle name="Normal 5 7 3 9" xfId="8054"/>
    <cellStyle name="Normal 5 7 3 9 2" xfId="17936"/>
    <cellStyle name="Normal 5 7 3 9 3" xfId="27856"/>
    <cellStyle name="Normal 5 7 3 9 4" xfId="48896"/>
    <cellStyle name="Normal 5 7 4" xfId="266"/>
    <cellStyle name="Normal 5 7 4 10" xfId="10569"/>
    <cellStyle name="Normal 5 7 4 10 2" xfId="41529"/>
    <cellStyle name="Normal 5 7 4 11" xfId="20489"/>
    <cellStyle name="Normal 5 7 4 12" xfId="30331"/>
    <cellStyle name="Normal 5 7 4 13" xfId="35797"/>
    <cellStyle name="Normal 5 7 4 14" xfId="51724"/>
    <cellStyle name="Normal 5 7 4 15" xfId="52394"/>
    <cellStyle name="Normal 5 7 4 2" xfId="1205"/>
    <cellStyle name="Normal 5 7 4 2 2" xfId="3388"/>
    <cellStyle name="Normal 5 7 4 2 2 2" xfId="13270"/>
    <cellStyle name="Normal 5 7 4 2 2 2 2" xfId="44230"/>
    <cellStyle name="Normal 5 7 4 2 2 3" xfId="23190"/>
    <cellStyle name="Normal 5 7 4 2 2 4" xfId="31607"/>
    <cellStyle name="Normal 5 7 4 2 2 5" xfId="37073"/>
    <cellStyle name="Normal 5 7 4 2 3" xfId="6434"/>
    <cellStyle name="Normal 5 7 4 2 3 2" xfId="16316"/>
    <cellStyle name="Normal 5 7 4 2 3 2 2" xfId="47276"/>
    <cellStyle name="Normal 5 7 4 2 3 3" xfId="26236"/>
    <cellStyle name="Normal 5 7 4 2 3 4" xfId="32607"/>
    <cellStyle name="Normal 5 7 4 2 3 5" xfId="38073"/>
    <cellStyle name="Normal 5 7 4 2 4" xfId="8904"/>
    <cellStyle name="Normal 5 7 4 2 4 2" xfId="18786"/>
    <cellStyle name="Normal 5 7 4 2 4 2 2" xfId="49746"/>
    <cellStyle name="Normal 5 7 4 2 4 3" xfId="28706"/>
    <cellStyle name="Normal 5 7 4 2 4 4" xfId="34183"/>
    <cellStyle name="Normal 5 7 4 2 4 5" xfId="39648"/>
    <cellStyle name="Normal 5 7 4 2 5" xfId="11382"/>
    <cellStyle name="Normal 5 7 4 2 5 2" xfId="42342"/>
    <cellStyle name="Normal 5 7 4 2 6" xfId="21302"/>
    <cellStyle name="Normal 5 7 4 2 7" xfId="30605"/>
    <cellStyle name="Normal 5 7 4 2 8" xfId="36071"/>
    <cellStyle name="Normal 5 7 4 3" xfId="1206"/>
    <cellStyle name="Normal 5 7 4 3 2" xfId="3625"/>
    <cellStyle name="Normal 5 7 4 3 2 2" xfId="13507"/>
    <cellStyle name="Normal 5 7 4 3 2 2 2" xfId="44467"/>
    <cellStyle name="Normal 5 7 4 3 2 3" xfId="23427"/>
    <cellStyle name="Normal 5 7 4 3 2 4" xfId="31844"/>
    <cellStyle name="Normal 5 7 4 3 2 5" xfId="37310"/>
    <cellStyle name="Normal 5 7 4 3 3" xfId="6435"/>
    <cellStyle name="Normal 5 7 4 3 3 2" xfId="16317"/>
    <cellStyle name="Normal 5 7 4 3 3 2 2" xfId="47277"/>
    <cellStyle name="Normal 5 7 4 3 3 3" xfId="26237"/>
    <cellStyle name="Normal 5 7 4 3 3 4" xfId="32844"/>
    <cellStyle name="Normal 5 7 4 3 3 5" xfId="38310"/>
    <cellStyle name="Normal 5 7 4 3 4" xfId="8905"/>
    <cellStyle name="Normal 5 7 4 3 4 2" xfId="18787"/>
    <cellStyle name="Normal 5 7 4 3 4 2 2" xfId="49747"/>
    <cellStyle name="Normal 5 7 4 3 4 3" xfId="28707"/>
    <cellStyle name="Normal 5 7 4 3 4 4" xfId="34184"/>
    <cellStyle name="Normal 5 7 4 3 4 5" xfId="39649"/>
    <cellStyle name="Normal 5 7 4 3 5" xfId="11383"/>
    <cellStyle name="Normal 5 7 4 3 5 2" xfId="42343"/>
    <cellStyle name="Normal 5 7 4 3 6" xfId="21303"/>
    <cellStyle name="Normal 5 7 4 3 7" xfId="30842"/>
    <cellStyle name="Normal 5 7 4 3 8" xfId="36308"/>
    <cellStyle name="Normal 5 7 4 4" xfId="1207"/>
    <cellStyle name="Normal 5 7 4 4 2" xfId="3867"/>
    <cellStyle name="Normal 5 7 4 4 2 2" xfId="13749"/>
    <cellStyle name="Normal 5 7 4 4 2 2 2" xfId="44709"/>
    <cellStyle name="Normal 5 7 4 4 2 3" xfId="23669"/>
    <cellStyle name="Normal 5 7 4 4 2 4" xfId="32086"/>
    <cellStyle name="Normal 5 7 4 4 2 5" xfId="37552"/>
    <cellStyle name="Normal 5 7 4 4 3" xfId="6436"/>
    <cellStyle name="Normal 5 7 4 4 3 2" xfId="16318"/>
    <cellStyle name="Normal 5 7 4 4 3 2 2" xfId="47278"/>
    <cellStyle name="Normal 5 7 4 4 3 3" xfId="26238"/>
    <cellStyle name="Normal 5 7 4 4 3 4" xfId="33086"/>
    <cellStyle name="Normal 5 7 4 4 3 5" xfId="38552"/>
    <cellStyle name="Normal 5 7 4 4 4" xfId="8906"/>
    <cellStyle name="Normal 5 7 4 4 4 2" xfId="18788"/>
    <cellStyle name="Normal 5 7 4 4 4 2 2" xfId="49748"/>
    <cellStyle name="Normal 5 7 4 4 4 3" xfId="28708"/>
    <cellStyle name="Normal 5 7 4 4 4 4" xfId="34185"/>
    <cellStyle name="Normal 5 7 4 4 4 5" xfId="39650"/>
    <cellStyle name="Normal 5 7 4 4 5" xfId="11384"/>
    <cellStyle name="Normal 5 7 4 4 5 2" xfId="42344"/>
    <cellStyle name="Normal 5 7 4 4 6" xfId="21304"/>
    <cellStyle name="Normal 5 7 4 4 7" xfId="31084"/>
    <cellStyle name="Normal 5 7 4 4 8" xfId="36550"/>
    <cellStyle name="Normal 5 7 4 5" xfId="1535"/>
    <cellStyle name="Normal 5 7 4 5 2" xfId="4298"/>
    <cellStyle name="Normal 5 7 4 5 2 2" xfId="14180"/>
    <cellStyle name="Normal 5 7 4 5 2 2 2" xfId="45140"/>
    <cellStyle name="Normal 5 7 4 5 2 3" xfId="24100"/>
    <cellStyle name="Normal 5 7 4 5 2 4" xfId="34513"/>
    <cellStyle name="Normal 5 7 4 5 2 5" xfId="39978"/>
    <cellStyle name="Normal 5 7 4 5 3" xfId="6764"/>
    <cellStyle name="Normal 5 7 4 5 3 2" xfId="16646"/>
    <cellStyle name="Normal 5 7 4 5 3 3" xfId="26566"/>
    <cellStyle name="Normal 5 7 4 5 3 4" xfId="47606"/>
    <cellStyle name="Normal 5 7 4 5 4" xfId="9234"/>
    <cellStyle name="Normal 5 7 4 5 4 2" xfId="19116"/>
    <cellStyle name="Normal 5 7 4 5 4 3" xfId="29036"/>
    <cellStyle name="Normal 5 7 4 5 4 4" xfId="50076"/>
    <cellStyle name="Normal 5 7 4 5 5" xfId="11712"/>
    <cellStyle name="Normal 5 7 4 5 5 2" xfId="42672"/>
    <cellStyle name="Normal 5 7 4 5 6" xfId="21632"/>
    <cellStyle name="Normal 5 7 4 5 7" xfId="31333"/>
    <cellStyle name="Normal 5 7 4 5 8" xfId="36799"/>
    <cellStyle name="Normal 5 7 4 6" xfId="2603"/>
    <cellStyle name="Normal 5 7 4 6 2" xfId="5071"/>
    <cellStyle name="Normal 5 7 4 6 2 2" xfId="14953"/>
    <cellStyle name="Normal 5 7 4 6 2 2 2" xfId="45913"/>
    <cellStyle name="Normal 5 7 4 6 2 3" xfId="24873"/>
    <cellStyle name="Normal 5 7 4 6 2 4" xfId="35287"/>
    <cellStyle name="Normal 5 7 4 6 2 5" xfId="40751"/>
    <cellStyle name="Normal 5 7 4 6 3" xfId="7537"/>
    <cellStyle name="Normal 5 7 4 6 3 2" xfId="17419"/>
    <cellStyle name="Normal 5 7 4 6 3 3" xfId="27339"/>
    <cellStyle name="Normal 5 7 4 6 3 4" xfId="48379"/>
    <cellStyle name="Normal 5 7 4 6 4" xfId="10007"/>
    <cellStyle name="Normal 5 7 4 6 4 2" xfId="19889"/>
    <cellStyle name="Normal 5 7 4 6 4 3" xfId="29809"/>
    <cellStyle name="Normal 5 7 4 6 4 4" xfId="50849"/>
    <cellStyle name="Normal 5 7 4 6 5" xfId="12485"/>
    <cellStyle name="Normal 5 7 4 6 5 2" xfId="43445"/>
    <cellStyle name="Normal 5 7 4 6 6" xfId="22405"/>
    <cellStyle name="Normal 5 7 4 6 7" xfId="32333"/>
    <cellStyle name="Normal 5 7 4 6 8" xfId="37799"/>
    <cellStyle name="Normal 5 7 4 7" xfId="3114"/>
    <cellStyle name="Normal 5 7 4 7 2" xfId="12996"/>
    <cellStyle name="Normal 5 7 4 7 2 2" xfId="43956"/>
    <cellStyle name="Normal 5 7 4 7 3" xfId="22916"/>
    <cellStyle name="Normal 5 7 4 7 4" xfId="33369"/>
    <cellStyle name="Normal 5 7 4 7 5" xfId="38835"/>
    <cellStyle name="Normal 5 7 4 8" xfId="5621"/>
    <cellStyle name="Normal 5 7 4 8 2" xfId="15503"/>
    <cellStyle name="Normal 5 7 4 8 3" xfId="25423"/>
    <cellStyle name="Normal 5 7 4 8 4" xfId="46463"/>
    <cellStyle name="Normal 5 7 4 9" xfId="8091"/>
    <cellStyle name="Normal 5 7 4 9 2" xfId="17973"/>
    <cellStyle name="Normal 5 7 4 9 3" xfId="27893"/>
    <cellStyle name="Normal 5 7 4 9 4" xfId="48933"/>
    <cellStyle name="Normal 5 7 5" xfId="303"/>
    <cellStyle name="Normal 5 7 5 10" xfId="10606"/>
    <cellStyle name="Normal 5 7 5 10 2" xfId="41566"/>
    <cellStyle name="Normal 5 7 5 11" xfId="20526"/>
    <cellStyle name="Normal 5 7 5 12" xfId="30368"/>
    <cellStyle name="Normal 5 7 5 13" xfId="35834"/>
    <cellStyle name="Normal 5 7 5 2" xfId="1208"/>
    <cellStyle name="Normal 5 7 5 2 2" xfId="3425"/>
    <cellStyle name="Normal 5 7 5 2 2 2" xfId="13307"/>
    <cellStyle name="Normal 5 7 5 2 2 2 2" xfId="44267"/>
    <cellStyle name="Normal 5 7 5 2 2 3" xfId="23227"/>
    <cellStyle name="Normal 5 7 5 2 2 4" xfId="31644"/>
    <cellStyle name="Normal 5 7 5 2 2 5" xfId="37110"/>
    <cellStyle name="Normal 5 7 5 2 3" xfId="6437"/>
    <cellStyle name="Normal 5 7 5 2 3 2" xfId="16319"/>
    <cellStyle name="Normal 5 7 5 2 3 2 2" xfId="47279"/>
    <cellStyle name="Normal 5 7 5 2 3 3" xfId="26239"/>
    <cellStyle name="Normal 5 7 5 2 3 4" xfId="32644"/>
    <cellStyle name="Normal 5 7 5 2 3 5" xfId="38110"/>
    <cellStyle name="Normal 5 7 5 2 4" xfId="8907"/>
    <cellStyle name="Normal 5 7 5 2 4 2" xfId="18789"/>
    <cellStyle name="Normal 5 7 5 2 4 2 2" xfId="49749"/>
    <cellStyle name="Normal 5 7 5 2 4 3" xfId="28709"/>
    <cellStyle name="Normal 5 7 5 2 4 4" xfId="34186"/>
    <cellStyle name="Normal 5 7 5 2 4 5" xfId="39651"/>
    <cellStyle name="Normal 5 7 5 2 5" xfId="11385"/>
    <cellStyle name="Normal 5 7 5 2 5 2" xfId="42345"/>
    <cellStyle name="Normal 5 7 5 2 6" xfId="21305"/>
    <cellStyle name="Normal 5 7 5 2 7" xfId="30642"/>
    <cellStyle name="Normal 5 7 5 2 8" xfId="36108"/>
    <cellStyle name="Normal 5 7 5 3" xfId="1209"/>
    <cellStyle name="Normal 5 7 5 3 2" xfId="3662"/>
    <cellStyle name="Normal 5 7 5 3 2 2" xfId="13544"/>
    <cellStyle name="Normal 5 7 5 3 2 2 2" xfId="44504"/>
    <cellStyle name="Normal 5 7 5 3 2 3" xfId="23464"/>
    <cellStyle name="Normal 5 7 5 3 2 4" xfId="31881"/>
    <cellStyle name="Normal 5 7 5 3 2 5" xfId="37347"/>
    <cellStyle name="Normal 5 7 5 3 3" xfId="6438"/>
    <cellStyle name="Normal 5 7 5 3 3 2" xfId="16320"/>
    <cellStyle name="Normal 5 7 5 3 3 2 2" xfId="47280"/>
    <cellStyle name="Normal 5 7 5 3 3 3" xfId="26240"/>
    <cellStyle name="Normal 5 7 5 3 3 4" xfId="32881"/>
    <cellStyle name="Normal 5 7 5 3 3 5" xfId="38347"/>
    <cellStyle name="Normal 5 7 5 3 4" xfId="8908"/>
    <cellStyle name="Normal 5 7 5 3 4 2" xfId="18790"/>
    <cellStyle name="Normal 5 7 5 3 4 2 2" xfId="49750"/>
    <cellStyle name="Normal 5 7 5 3 4 3" xfId="28710"/>
    <cellStyle name="Normal 5 7 5 3 4 4" xfId="34187"/>
    <cellStyle name="Normal 5 7 5 3 4 5" xfId="39652"/>
    <cellStyle name="Normal 5 7 5 3 5" xfId="11386"/>
    <cellStyle name="Normal 5 7 5 3 5 2" xfId="42346"/>
    <cellStyle name="Normal 5 7 5 3 6" xfId="21306"/>
    <cellStyle name="Normal 5 7 5 3 7" xfId="30879"/>
    <cellStyle name="Normal 5 7 5 3 8" xfId="36345"/>
    <cellStyle name="Normal 5 7 5 4" xfId="1210"/>
    <cellStyle name="Normal 5 7 5 4 2" xfId="3904"/>
    <cellStyle name="Normal 5 7 5 4 2 2" xfId="13786"/>
    <cellStyle name="Normal 5 7 5 4 2 2 2" xfId="44746"/>
    <cellStyle name="Normal 5 7 5 4 2 3" xfId="23706"/>
    <cellStyle name="Normal 5 7 5 4 2 4" xfId="32123"/>
    <cellStyle name="Normal 5 7 5 4 2 5" xfId="37589"/>
    <cellStyle name="Normal 5 7 5 4 3" xfId="6439"/>
    <cellStyle name="Normal 5 7 5 4 3 2" xfId="16321"/>
    <cellStyle name="Normal 5 7 5 4 3 2 2" xfId="47281"/>
    <cellStyle name="Normal 5 7 5 4 3 3" xfId="26241"/>
    <cellStyle name="Normal 5 7 5 4 3 4" xfId="33123"/>
    <cellStyle name="Normal 5 7 5 4 3 5" xfId="38589"/>
    <cellStyle name="Normal 5 7 5 4 4" xfId="8909"/>
    <cellStyle name="Normal 5 7 5 4 4 2" xfId="18791"/>
    <cellStyle name="Normal 5 7 5 4 4 2 2" xfId="49751"/>
    <cellStyle name="Normal 5 7 5 4 4 3" xfId="28711"/>
    <cellStyle name="Normal 5 7 5 4 4 4" xfId="34188"/>
    <cellStyle name="Normal 5 7 5 4 4 5" xfId="39653"/>
    <cellStyle name="Normal 5 7 5 4 5" xfId="11387"/>
    <cellStyle name="Normal 5 7 5 4 5 2" xfId="42347"/>
    <cellStyle name="Normal 5 7 5 4 6" xfId="21307"/>
    <cellStyle name="Normal 5 7 5 4 7" xfId="31121"/>
    <cellStyle name="Normal 5 7 5 4 8" xfId="36587"/>
    <cellStyle name="Normal 5 7 5 5" xfId="1572"/>
    <cellStyle name="Normal 5 7 5 5 2" xfId="4335"/>
    <cellStyle name="Normal 5 7 5 5 2 2" xfId="14217"/>
    <cellStyle name="Normal 5 7 5 5 2 2 2" xfId="45177"/>
    <cellStyle name="Normal 5 7 5 5 2 3" xfId="24137"/>
    <cellStyle name="Normal 5 7 5 5 2 4" xfId="34550"/>
    <cellStyle name="Normal 5 7 5 5 2 5" xfId="40015"/>
    <cellStyle name="Normal 5 7 5 5 3" xfId="6801"/>
    <cellStyle name="Normal 5 7 5 5 3 2" xfId="16683"/>
    <cellStyle name="Normal 5 7 5 5 3 3" xfId="26603"/>
    <cellStyle name="Normal 5 7 5 5 3 4" xfId="47643"/>
    <cellStyle name="Normal 5 7 5 5 4" xfId="9271"/>
    <cellStyle name="Normal 5 7 5 5 4 2" xfId="19153"/>
    <cellStyle name="Normal 5 7 5 5 4 3" xfId="29073"/>
    <cellStyle name="Normal 5 7 5 5 4 4" xfId="50113"/>
    <cellStyle name="Normal 5 7 5 5 5" xfId="11749"/>
    <cellStyle name="Normal 5 7 5 5 5 2" xfId="42709"/>
    <cellStyle name="Normal 5 7 5 5 6" xfId="21669"/>
    <cellStyle name="Normal 5 7 5 5 7" xfId="31370"/>
    <cellStyle name="Normal 5 7 5 5 8" xfId="36836"/>
    <cellStyle name="Normal 5 7 5 6" xfId="2640"/>
    <cellStyle name="Normal 5 7 5 6 2" xfId="5108"/>
    <cellStyle name="Normal 5 7 5 6 2 2" xfId="14990"/>
    <cellStyle name="Normal 5 7 5 6 2 2 2" xfId="45950"/>
    <cellStyle name="Normal 5 7 5 6 2 3" xfId="24910"/>
    <cellStyle name="Normal 5 7 5 6 2 4" xfId="35324"/>
    <cellStyle name="Normal 5 7 5 6 2 5" xfId="40788"/>
    <cellStyle name="Normal 5 7 5 6 3" xfId="7574"/>
    <cellStyle name="Normal 5 7 5 6 3 2" xfId="17456"/>
    <cellStyle name="Normal 5 7 5 6 3 3" xfId="27376"/>
    <cellStyle name="Normal 5 7 5 6 3 4" xfId="48416"/>
    <cellStyle name="Normal 5 7 5 6 4" xfId="10044"/>
    <cellStyle name="Normal 5 7 5 6 4 2" xfId="19926"/>
    <cellStyle name="Normal 5 7 5 6 4 3" xfId="29846"/>
    <cellStyle name="Normal 5 7 5 6 4 4" xfId="50886"/>
    <cellStyle name="Normal 5 7 5 6 5" xfId="12522"/>
    <cellStyle name="Normal 5 7 5 6 5 2" xfId="43482"/>
    <cellStyle name="Normal 5 7 5 6 6" xfId="22442"/>
    <cellStyle name="Normal 5 7 5 6 7" xfId="32370"/>
    <cellStyle name="Normal 5 7 5 6 8" xfId="37836"/>
    <cellStyle name="Normal 5 7 5 7" xfId="3151"/>
    <cellStyle name="Normal 5 7 5 7 2" xfId="13033"/>
    <cellStyle name="Normal 5 7 5 7 2 2" xfId="43993"/>
    <cellStyle name="Normal 5 7 5 7 3" xfId="22953"/>
    <cellStyle name="Normal 5 7 5 7 4" xfId="33406"/>
    <cellStyle name="Normal 5 7 5 7 5" xfId="38872"/>
    <cellStyle name="Normal 5 7 5 8" xfId="5658"/>
    <cellStyle name="Normal 5 7 5 8 2" xfId="15540"/>
    <cellStyle name="Normal 5 7 5 8 3" xfId="25460"/>
    <cellStyle name="Normal 5 7 5 8 4" xfId="46500"/>
    <cellStyle name="Normal 5 7 5 9" xfId="8128"/>
    <cellStyle name="Normal 5 7 5 9 2" xfId="18010"/>
    <cellStyle name="Normal 5 7 5 9 3" xfId="27930"/>
    <cellStyle name="Normal 5 7 5 9 4" xfId="48970"/>
    <cellStyle name="Normal 5 7 6" xfId="343"/>
    <cellStyle name="Normal 5 7 6 10" xfId="10646"/>
    <cellStyle name="Normal 5 7 6 10 2" xfId="41606"/>
    <cellStyle name="Normal 5 7 6 11" xfId="20566"/>
    <cellStyle name="Normal 5 7 6 12" xfId="30408"/>
    <cellStyle name="Normal 5 7 6 13" xfId="35874"/>
    <cellStyle name="Normal 5 7 6 2" xfId="1211"/>
    <cellStyle name="Normal 5 7 6 2 2" xfId="3465"/>
    <cellStyle name="Normal 5 7 6 2 2 2" xfId="13347"/>
    <cellStyle name="Normal 5 7 6 2 2 2 2" xfId="44307"/>
    <cellStyle name="Normal 5 7 6 2 2 3" xfId="23267"/>
    <cellStyle name="Normal 5 7 6 2 2 4" xfId="31684"/>
    <cellStyle name="Normal 5 7 6 2 2 5" xfId="37150"/>
    <cellStyle name="Normal 5 7 6 2 3" xfId="6440"/>
    <cellStyle name="Normal 5 7 6 2 3 2" xfId="16322"/>
    <cellStyle name="Normal 5 7 6 2 3 2 2" xfId="47282"/>
    <cellStyle name="Normal 5 7 6 2 3 3" xfId="26242"/>
    <cellStyle name="Normal 5 7 6 2 3 4" xfId="32684"/>
    <cellStyle name="Normal 5 7 6 2 3 5" xfId="38150"/>
    <cellStyle name="Normal 5 7 6 2 4" xfId="8910"/>
    <cellStyle name="Normal 5 7 6 2 4 2" xfId="18792"/>
    <cellStyle name="Normal 5 7 6 2 4 2 2" xfId="49752"/>
    <cellStyle name="Normal 5 7 6 2 4 3" xfId="28712"/>
    <cellStyle name="Normal 5 7 6 2 4 4" xfId="34189"/>
    <cellStyle name="Normal 5 7 6 2 4 5" xfId="39654"/>
    <cellStyle name="Normal 5 7 6 2 5" xfId="11388"/>
    <cellStyle name="Normal 5 7 6 2 5 2" xfId="42348"/>
    <cellStyle name="Normal 5 7 6 2 6" xfId="21308"/>
    <cellStyle name="Normal 5 7 6 2 7" xfId="30682"/>
    <cellStyle name="Normal 5 7 6 2 8" xfId="36148"/>
    <cellStyle name="Normal 5 7 6 3" xfId="1212"/>
    <cellStyle name="Normal 5 7 6 3 2" xfId="3702"/>
    <cellStyle name="Normal 5 7 6 3 2 2" xfId="13584"/>
    <cellStyle name="Normal 5 7 6 3 2 2 2" xfId="44544"/>
    <cellStyle name="Normal 5 7 6 3 2 3" xfId="23504"/>
    <cellStyle name="Normal 5 7 6 3 2 4" xfId="31921"/>
    <cellStyle name="Normal 5 7 6 3 2 5" xfId="37387"/>
    <cellStyle name="Normal 5 7 6 3 3" xfId="6441"/>
    <cellStyle name="Normal 5 7 6 3 3 2" xfId="16323"/>
    <cellStyle name="Normal 5 7 6 3 3 2 2" xfId="47283"/>
    <cellStyle name="Normal 5 7 6 3 3 3" xfId="26243"/>
    <cellStyle name="Normal 5 7 6 3 3 4" xfId="32921"/>
    <cellStyle name="Normal 5 7 6 3 3 5" xfId="38387"/>
    <cellStyle name="Normal 5 7 6 3 4" xfId="8911"/>
    <cellStyle name="Normal 5 7 6 3 4 2" xfId="18793"/>
    <cellStyle name="Normal 5 7 6 3 4 2 2" xfId="49753"/>
    <cellStyle name="Normal 5 7 6 3 4 3" xfId="28713"/>
    <cellStyle name="Normal 5 7 6 3 4 4" xfId="34190"/>
    <cellStyle name="Normal 5 7 6 3 4 5" xfId="39655"/>
    <cellStyle name="Normal 5 7 6 3 5" xfId="11389"/>
    <cellStyle name="Normal 5 7 6 3 5 2" xfId="42349"/>
    <cellStyle name="Normal 5 7 6 3 6" xfId="21309"/>
    <cellStyle name="Normal 5 7 6 3 7" xfId="30919"/>
    <cellStyle name="Normal 5 7 6 3 8" xfId="36385"/>
    <cellStyle name="Normal 5 7 6 4" xfId="1213"/>
    <cellStyle name="Normal 5 7 6 4 2" xfId="3944"/>
    <cellStyle name="Normal 5 7 6 4 2 2" xfId="13826"/>
    <cellStyle name="Normal 5 7 6 4 2 2 2" xfId="44786"/>
    <cellStyle name="Normal 5 7 6 4 2 3" xfId="23746"/>
    <cellStyle name="Normal 5 7 6 4 2 4" xfId="32163"/>
    <cellStyle name="Normal 5 7 6 4 2 5" xfId="37629"/>
    <cellStyle name="Normal 5 7 6 4 3" xfId="6442"/>
    <cellStyle name="Normal 5 7 6 4 3 2" xfId="16324"/>
    <cellStyle name="Normal 5 7 6 4 3 2 2" xfId="47284"/>
    <cellStyle name="Normal 5 7 6 4 3 3" xfId="26244"/>
    <cellStyle name="Normal 5 7 6 4 3 4" xfId="33163"/>
    <cellStyle name="Normal 5 7 6 4 3 5" xfId="38629"/>
    <cellStyle name="Normal 5 7 6 4 4" xfId="8912"/>
    <cellStyle name="Normal 5 7 6 4 4 2" xfId="18794"/>
    <cellStyle name="Normal 5 7 6 4 4 2 2" xfId="49754"/>
    <cellStyle name="Normal 5 7 6 4 4 3" xfId="28714"/>
    <cellStyle name="Normal 5 7 6 4 4 4" xfId="34191"/>
    <cellStyle name="Normal 5 7 6 4 4 5" xfId="39656"/>
    <cellStyle name="Normal 5 7 6 4 5" xfId="11390"/>
    <cellStyle name="Normal 5 7 6 4 5 2" xfId="42350"/>
    <cellStyle name="Normal 5 7 6 4 6" xfId="21310"/>
    <cellStyle name="Normal 5 7 6 4 7" xfId="31161"/>
    <cellStyle name="Normal 5 7 6 4 8" xfId="36627"/>
    <cellStyle name="Normal 5 7 6 5" xfId="1612"/>
    <cellStyle name="Normal 5 7 6 5 2" xfId="4375"/>
    <cellStyle name="Normal 5 7 6 5 2 2" xfId="14257"/>
    <cellStyle name="Normal 5 7 6 5 2 2 2" xfId="45217"/>
    <cellStyle name="Normal 5 7 6 5 2 3" xfId="24177"/>
    <cellStyle name="Normal 5 7 6 5 2 4" xfId="34590"/>
    <cellStyle name="Normal 5 7 6 5 2 5" xfId="40055"/>
    <cellStyle name="Normal 5 7 6 5 3" xfId="6841"/>
    <cellStyle name="Normal 5 7 6 5 3 2" xfId="16723"/>
    <cellStyle name="Normal 5 7 6 5 3 3" xfId="26643"/>
    <cellStyle name="Normal 5 7 6 5 3 4" xfId="47683"/>
    <cellStyle name="Normal 5 7 6 5 4" xfId="9311"/>
    <cellStyle name="Normal 5 7 6 5 4 2" xfId="19193"/>
    <cellStyle name="Normal 5 7 6 5 4 3" xfId="29113"/>
    <cellStyle name="Normal 5 7 6 5 4 4" xfId="50153"/>
    <cellStyle name="Normal 5 7 6 5 5" xfId="11789"/>
    <cellStyle name="Normal 5 7 6 5 5 2" xfId="42749"/>
    <cellStyle name="Normal 5 7 6 5 6" xfId="21709"/>
    <cellStyle name="Normal 5 7 6 5 7" xfId="31410"/>
    <cellStyle name="Normal 5 7 6 5 8" xfId="36876"/>
    <cellStyle name="Normal 5 7 6 6" xfId="2680"/>
    <cellStyle name="Normal 5 7 6 6 2" xfId="5148"/>
    <cellStyle name="Normal 5 7 6 6 2 2" xfId="15030"/>
    <cellStyle name="Normal 5 7 6 6 2 2 2" xfId="45990"/>
    <cellStyle name="Normal 5 7 6 6 2 3" xfId="24950"/>
    <cellStyle name="Normal 5 7 6 6 2 4" xfId="35364"/>
    <cellStyle name="Normal 5 7 6 6 2 5" xfId="40828"/>
    <cellStyle name="Normal 5 7 6 6 3" xfId="7614"/>
    <cellStyle name="Normal 5 7 6 6 3 2" xfId="17496"/>
    <cellStyle name="Normal 5 7 6 6 3 3" xfId="27416"/>
    <cellStyle name="Normal 5 7 6 6 3 4" xfId="48456"/>
    <cellStyle name="Normal 5 7 6 6 4" xfId="10084"/>
    <cellStyle name="Normal 5 7 6 6 4 2" xfId="19966"/>
    <cellStyle name="Normal 5 7 6 6 4 3" xfId="29886"/>
    <cellStyle name="Normal 5 7 6 6 4 4" xfId="50926"/>
    <cellStyle name="Normal 5 7 6 6 5" xfId="12562"/>
    <cellStyle name="Normal 5 7 6 6 5 2" xfId="43522"/>
    <cellStyle name="Normal 5 7 6 6 6" xfId="22482"/>
    <cellStyle name="Normal 5 7 6 6 7" xfId="32410"/>
    <cellStyle name="Normal 5 7 6 6 8" xfId="37876"/>
    <cellStyle name="Normal 5 7 6 7" xfId="3191"/>
    <cellStyle name="Normal 5 7 6 7 2" xfId="13073"/>
    <cellStyle name="Normal 5 7 6 7 2 2" xfId="44033"/>
    <cellStyle name="Normal 5 7 6 7 3" xfId="22993"/>
    <cellStyle name="Normal 5 7 6 7 4" xfId="33446"/>
    <cellStyle name="Normal 5 7 6 7 5" xfId="38912"/>
    <cellStyle name="Normal 5 7 6 8" xfId="5698"/>
    <cellStyle name="Normal 5 7 6 8 2" xfId="15580"/>
    <cellStyle name="Normal 5 7 6 8 3" xfId="25500"/>
    <cellStyle name="Normal 5 7 6 8 4" xfId="46540"/>
    <cellStyle name="Normal 5 7 6 9" xfId="8168"/>
    <cellStyle name="Normal 5 7 6 9 2" xfId="18050"/>
    <cellStyle name="Normal 5 7 6 9 3" xfId="27970"/>
    <cellStyle name="Normal 5 7 6 9 4" xfId="49010"/>
    <cellStyle name="Normal 5 7 7" xfId="122"/>
    <cellStyle name="Normal 5 7 7 10" xfId="35911"/>
    <cellStyle name="Normal 5 7 7 2" xfId="1403"/>
    <cellStyle name="Normal 5 7 7 2 2" xfId="4166"/>
    <cellStyle name="Normal 5 7 7 2 2 2" xfId="14048"/>
    <cellStyle name="Normal 5 7 7 2 2 2 2" xfId="45008"/>
    <cellStyle name="Normal 5 7 7 2 2 3" xfId="23968"/>
    <cellStyle name="Normal 5 7 7 2 2 4" xfId="34381"/>
    <cellStyle name="Normal 5 7 7 2 2 5" xfId="39846"/>
    <cellStyle name="Normal 5 7 7 2 3" xfId="6632"/>
    <cellStyle name="Normal 5 7 7 2 3 2" xfId="16514"/>
    <cellStyle name="Normal 5 7 7 2 3 3" xfId="26434"/>
    <cellStyle name="Normal 5 7 7 2 3 4" xfId="47474"/>
    <cellStyle name="Normal 5 7 7 2 4" xfId="9102"/>
    <cellStyle name="Normal 5 7 7 2 4 2" xfId="18984"/>
    <cellStyle name="Normal 5 7 7 2 4 3" xfId="28904"/>
    <cellStyle name="Normal 5 7 7 2 4 4" xfId="49944"/>
    <cellStyle name="Normal 5 7 7 2 5" xfId="11580"/>
    <cellStyle name="Normal 5 7 7 2 5 2" xfId="42540"/>
    <cellStyle name="Normal 5 7 7 2 6" xfId="21500"/>
    <cellStyle name="Normal 5 7 7 2 7" xfId="31447"/>
    <cellStyle name="Normal 5 7 7 2 8" xfId="36913"/>
    <cellStyle name="Normal 5 7 7 3" xfId="2471"/>
    <cellStyle name="Normal 5 7 7 3 2" xfId="4939"/>
    <cellStyle name="Normal 5 7 7 3 2 2" xfId="14821"/>
    <cellStyle name="Normal 5 7 7 3 2 2 2" xfId="45781"/>
    <cellStyle name="Normal 5 7 7 3 2 3" xfId="24741"/>
    <cellStyle name="Normal 5 7 7 3 2 4" xfId="35155"/>
    <cellStyle name="Normal 5 7 7 3 2 5" xfId="40619"/>
    <cellStyle name="Normal 5 7 7 3 3" xfId="7405"/>
    <cellStyle name="Normal 5 7 7 3 3 2" xfId="17287"/>
    <cellStyle name="Normal 5 7 7 3 3 3" xfId="27207"/>
    <cellStyle name="Normal 5 7 7 3 3 4" xfId="48247"/>
    <cellStyle name="Normal 5 7 7 3 4" xfId="9875"/>
    <cellStyle name="Normal 5 7 7 3 4 2" xfId="19757"/>
    <cellStyle name="Normal 5 7 7 3 4 3" xfId="29677"/>
    <cellStyle name="Normal 5 7 7 3 4 4" xfId="50717"/>
    <cellStyle name="Normal 5 7 7 3 5" xfId="12353"/>
    <cellStyle name="Normal 5 7 7 3 5 2" xfId="43313"/>
    <cellStyle name="Normal 5 7 7 3 6" xfId="22273"/>
    <cellStyle name="Normal 5 7 7 3 7" xfId="32447"/>
    <cellStyle name="Normal 5 7 7 3 8" xfId="37913"/>
    <cellStyle name="Normal 5 7 7 4" xfId="3228"/>
    <cellStyle name="Normal 5 7 7 4 2" xfId="13110"/>
    <cellStyle name="Normal 5 7 7 4 2 2" xfId="44070"/>
    <cellStyle name="Normal 5 7 7 4 3" xfId="23030"/>
    <cellStyle name="Normal 5 7 7 4 4" xfId="33237"/>
    <cellStyle name="Normal 5 7 7 4 5" xfId="38703"/>
    <cellStyle name="Normal 5 7 7 5" xfId="5489"/>
    <cellStyle name="Normal 5 7 7 5 2" xfId="15371"/>
    <cellStyle name="Normal 5 7 7 5 3" xfId="25291"/>
    <cellStyle name="Normal 5 7 7 5 4" xfId="46331"/>
    <cellStyle name="Normal 5 7 7 6" xfId="7959"/>
    <cellStyle name="Normal 5 7 7 6 2" xfId="17841"/>
    <cellStyle name="Normal 5 7 7 6 3" xfId="27761"/>
    <cellStyle name="Normal 5 7 7 6 4" xfId="48801"/>
    <cellStyle name="Normal 5 7 7 7" xfId="10437"/>
    <cellStyle name="Normal 5 7 7 7 2" xfId="41397"/>
    <cellStyle name="Normal 5 7 7 8" xfId="20357"/>
    <cellStyle name="Normal 5 7 7 9" xfId="30445"/>
    <cellStyle name="Normal 5 7 8" xfId="371"/>
    <cellStyle name="Normal 5 7 8 10" xfId="35939"/>
    <cellStyle name="Normal 5 7 8 2" xfId="1640"/>
    <cellStyle name="Normal 5 7 8 2 2" xfId="4403"/>
    <cellStyle name="Normal 5 7 8 2 2 2" xfId="14285"/>
    <cellStyle name="Normal 5 7 8 2 2 2 2" xfId="45245"/>
    <cellStyle name="Normal 5 7 8 2 2 3" xfId="24205"/>
    <cellStyle name="Normal 5 7 8 2 2 4" xfId="34618"/>
    <cellStyle name="Normal 5 7 8 2 2 5" xfId="40083"/>
    <cellStyle name="Normal 5 7 8 2 3" xfId="6869"/>
    <cellStyle name="Normal 5 7 8 2 3 2" xfId="16751"/>
    <cellStyle name="Normal 5 7 8 2 3 3" xfId="26671"/>
    <cellStyle name="Normal 5 7 8 2 3 4" xfId="47711"/>
    <cellStyle name="Normal 5 7 8 2 4" xfId="9339"/>
    <cellStyle name="Normal 5 7 8 2 4 2" xfId="19221"/>
    <cellStyle name="Normal 5 7 8 2 4 3" xfId="29141"/>
    <cellStyle name="Normal 5 7 8 2 4 4" xfId="50181"/>
    <cellStyle name="Normal 5 7 8 2 5" xfId="11817"/>
    <cellStyle name="Normal 5 7 8 2 5 2" xfId="42777"/>
    <cellStyle name="Normal 5 7 8 2 6" xfId="21737"/>
    <cellStyle name="Normal 5 7 8 2 7" xfId="31475"/>
    <cellStyle name="Normal 5 7 8 2 8" xfId="36941"/>
    <cellStyle name="Normal 5 7 8 3" xfId="2708"/>
    <cellStyle name="Normal 5 7 8 3 2" xfId="5176"/>
    <cellStyle name="Normal 5 7 8 3 2 2" xfId="15058"/>
    <cellStyle name="Normal 5 7 8 3 2 2 2" xfId="46018"/>
    <cellStyle name="Normal 5 7 8 3 2 3" xfId="24978"/>
    <cellStyle name="Normal 5 7 8 3 2 4" xfId="35392"/>
    <cellStyle name="Normal 5 7 8 3 2 5" xfId="40856"/>
    <cellStyle name="Normal 5 7 8 3 3" xfId="7642"/>
    <cellStyle name="Normal 5 7 8 3 3 2" xfId="17524"/>
    <cellStyle name="Normal 5 7 8 3 3 3" xfId="27444"/>
    <cellStyle name="Normal 5 7 8 3 3 4" xfId="48484"/>
    <cellStyle name="Normal 5 7 8 3 4" xfId="10112"/>
    <cellStyle name="Normal 5 7 8 3 4 2" xfId="19994"/>
    <cellStyle name="Normal 5 7 8 3 4 3" xfId="29914"/>
    <cellStyle name="Normal 5 7 8 3 4 4" xfId="50954"/>
    <cellStyle name="Normal 5 7 8 3 5" xfId="12590"/>
    <cellStyle name="Normal 5 7 8 3 5 2" xfId="43550"/>
    <cellStyle name="Normal 5 7 8 3 6" xfId="22510"/>
    <cellStyle name="Normal 5 7 8 3 7" xfId="32475"/>
    <cellStyle name="Normal 5 7 8 3 8" xfId="37941"/>
    <cellStyle name="Normal 5 7 8 4" xfId="3256"/>
    <cellStyle name="Normal 5 7 8 4 2" xfId="13138"/>
    <cellStyle name="Normal 5 7 8 4 2 2" xfId="44098"/>
    <cellStyle name="Normal 5 7 8 4 3" xfId="23058"/>
    <cellStyle name="Normal 5 7 8 4 4" xfId="33474"/>
    <cellStyle name="Normal 5 7 8 4 5" xfId="38940"/>
    <cellStyle name="Normal 5 7 8 5" xfId="5726"/>
    <cellStyle name="Normal 5 7 8 5 2" xfId="15608"/>
    <cellStyle name="Normal 5 7 8 5 3" xfId="25528"/>
    <cellStyle name="Normal 5 7 8 5 4" xfId="46568"/>
    <cellStyle name="Normal 5 7 8 6" xfId="8196"/>
    <cellStyle name="Normal 5 7 8 6 2" xfId="18078"/>
    <cellStyle name="Normal 5 7 8 6 3" xfId="27998"/>
    <cellStyle name="Normal 5 7 8 6 4" xfId="49038"/>
    <cellStyle name="Normal 5 7 8 7" xfId="10674"/>
    <cellStyle name="Normal 5 7 8 7 2" xfId="41634"/>
    <cellStyle name="Normal 5 7 8 8" xfId="20594"/>
    <cellStyle name="Normal 5 7 8 9" xfId="30473"/>
    <cellStyle name="Normal 5 7 9" xfId="408"/>
    <cellStyle name="Normal 5 7 9 10" xfId="36176"/>
    <cellStyle name="Normal 5 7 9 2" xfId="1677"/>
    <cellStyle name="Normal 5 7 9 2 2" xfId="4440"/>
    <cellStyle name="Normal 5 7 9 2 2 2" xfId="14322"/>
    <cellStyle name="Normal 5 7 9 2 2 2 2" xfId="45282"/>
    <cellStyle name="Normal 5 7 9 2 2 3" xfId="24242"/>
    <cellStyle name="Normal 5 7 9 2 2 4" xfId="34655"/>
    <cellStyle name="Normal 5 7 9 2 2 5" xfId="40120"/>
    <cellStyle name="Normal 5 7 9 2 3" xfId="6906"/>
    <cellStyle name="Normal 5 7 9 2 3 2" xfId="16788"/>
    <cellStyle name="Normal 5 7 9 2 3 3" xfId="26708"/>
    <cellStyle name="Normal 5 7 9 2 3 4" xfId="47748"/>
    <cellStyle name="Normal 5 7 9 2 4" xfId="9376"/>
    <cellStyle name="Normal 5 7 9 2 4 2" xfId="19258"/>
    <cellStyle name="Normal 5 7 9 2 4 3" xfId="29178"/>
    <cellStyle name="Normal 5 7 9 2 4 4" xfId="50218"/>
    <cellStyle name="Normal 5 7 9 2 5" xfId="11854"/>
    <cellStyle name="Normal 5 7 9 2 5 2" xfId="42814"/>
    <cellStyle name="Normal 5 7 9 2 6" xfId="21774"/>
    <cellStyle name="Normal 5 7 9 2 7" xfId="31712"/>
    <cellStyle name="Normal 5 7 9 2 8" xfId="37178"/>
    <cellStyle name="Normal 5 7 9 3" xfId="2745"/>
    <cellStyle name="Normal 5 7 9 3 2" xfId="5213"/>
    <cellStyle name="Normal 5 7 9 3 2 2" xfId="15095"/>
    <cellStyle name="Normal 5 7 9 3 2 2 2" xfId="46055"/>
    <cellStyle name="Normal 5 7 9 3 2 3" xfId="25015"/>
    <cellStyle name="Normal 5 7 9 3 2 4" xfId="35429"/>
    <cellStyle name="Normal 5 7 9 3 2 5" xfId="40893"/>
    <cellStyle name="Normal 5 7 9 3 3" xfId="7679"/>
    <cellStyle name="Normal 5 7 9 3 3 2" xfId="17561"/>
    <cellStyle name="Normal 5 7 9 3 3 3" xfId="27481"/>
    <cellStyle name="Normal 5 7 9 3 3 4" xfId="48521"/>
    <cellStyle name="Normal 5 7 9 3 4" xfId="10149"/>
    <cellStyle name="Normal 5 7 9 3 4 2" xfId="20031"/>
    <cellStyle name="Normal 5 7 9 3 4 3" xfId="29951"/>
    <cellStyle name="Normal 5 7 9 3 4 4" xfId="50991"/>
    <cellStyle name="Normal 5 7 9 3 5" xfId="12627"/>
    <cellStyle name="Normal 5 7 9 3 5 2" xfId="43587"/>
    <cellStyle name="Normal 5 7 9 3 6" xfId="22547"/>
    <cellStyle name="Normal 5 7 9 3 7" xfId="32712"/>
    <cellStyle name="Normal 5 7 9 3 8" xfId="38178"/>
    <cellStyle name="Normal 5 7 9 4" xfId="3493"/>
    <cellStyle name="Normal 5 7 9 4 2" xfId="13375"/>
    <cellStyle name="Normal 5 7 9 4 2 2" xfId="44335"/>
    <cellStyle name="Normal 5 7 9 4 3" xfId="23295"/>
    <cellStyle name="Normal 5 7 9 4 4" xfId="33511"/>
    <cellStyle name="Normal 5 7 9 4 5" xfId="38977"/>
    <cellStyle name="Normal 5 7 9 5" xfId="5763"/>
    <cellStyle name="Normal 5 7 9 5 2" xfId="15645"/>
    <cellStyle name="Normal 5 7 9 5 3" xfId="25565"/>
    <cellStyle name="Normal 5 7 9 5 4" xfId="46605"/>
    <cellStyle name="Normal 5 7 9 6" xfId="8233"/>
    <cellStyle name="Normal 5 7 9 6 2" xfId="18115"/>
    <cellStyle name="Normal 5 7 9 6 3" xfId="28035"/>
    <cellStyle name="Normal 5 7 9 6 4" xfId="49075"/>
    <cellStyle name="Normal 5 7 9 7" xfId="10711"/>
    <cellStyle name="Normal 5 7 9 7 2" xfId="41671"/>
    <cellStyle name="Normal 5 7 9 8" xfId="20631"/>
    <cellStyle name="Normal 5 7 9 9" xfId="30710"/>
    <cellStyle name="Normal 5 8" xfId="84"/>
    <cellStyle name="Normal 5 8 10" xfId="7933"/>
    <cellStyle name="Normal 5 8 10 2" xfId="17815"/>
    <cellStyle name="Normal 5 8 10 3" xfId="27735"/>
    <cellStyle name="Normal 5 8 10 4" xfId="48775"/>
    <cellStyle name="Normal 5 8 11" xfId="10411"/>
    <cellStyle name="Normal 5 8 11 2" xfId="41371"/>
    <cellStyle name="Normal 5 8 12" xfId="20331"/>
    <cellStyle name="Normal 5 8 13" xfId="30213"/>
    <cellStyle name="Normal 5 8 14" xfId="35679"/>
    <cellStyle name="Normal 5 8 15" xfId="51408"/>
    <cellStyle name="Normal 5 8 16" xfId="52080"/>
    <cellStyle name="Normal 5 8 2" xfId="191"/>
    <cellStyle name="Normal 5 8 2 10" xfId="10494"/>
    <cellStyle name="Normal 5 8 2 10 2" xfId="41454"/>
    <cellStyle name="Normal 5 8 2 11" xfId="20414"/>
    <cellStyle name="Normal 5 8 2 12" xfId="30256"/>
    <cellStyle name="Normal 5 8 2 13" xfId="35722"/>
    <cellStyle name="Normal 5 8 2 14" xfId="51633"/>
    <cellStyle name="Normal 5 8 2 15" xfId="52304"/>
    <cellStyle name="Normal 5 8 2 2" xfId="1214"/>
    <cellStyle name="Normal 5 8 2 2 2" xfId="3313"/>
    <cellStyle name="Normal 5 8 2 2 2 2" xfId="13195"/>
    <cellStyle name="Normal 5 8 2 2 2 2 2" xfId="44155"/>
    <cellStyle name="Normal 5 8 2 2 2 3" xfId="23115"/>
    <cellStyle name="Normal 5 8 2 2 2 4" xfId="31532"/>
    <cellStyle name="Normal 5 8 2 2 2 5" xfId="36998"/>
    <cellStyle name="Normal 5 8 2 2 3" xfId="6443"/>
    <cellStyle name="Normal 5 8 2 2 3 2" xfId="16325"/>
    <cellStyle name="Normal 5 8 2 2 3 2 2" xfId="47285"/>
    <cellStyle name="Normal 5 8 2 2 3 3" xfId="26245"/>
    <cellStyle name="Normal 5 8 2 2 3 4" xfId="32532"/>
    <cellStyle name="Normal 5 8 2 2 3 5" xfId="37998"/>
    <cellStyle name="Normal 5 8 2 2 4" xfId="8913"/>
    <cellStyle name="Normal 5 8 2 2 4 2" xfId="18795"/>
    <cellStyle name="Normal 5 8 2 2 4 2 2" xfId="49755"/>
    <cellStyle name="Normal 5 8 2 2 4 3" xfId="28715"/>
    <cellStyle name="Normal 5 8 2 2 4 4" xfId="34192"/>
    <cellStyle name="Normal 5 8 2 2 4 5" xfId="39657"/>
    <cellStyle name="Normal 5 8 2 2 5" xfId="11391"/>
    <cellStyle name="Normal 5 8 2 2 5 2" xfId="42351"/>
    <cellStyle name="Normal 5 8 2 2 6" xfId="21311"/>
    <cellStyle name="Normal 5 8 2 2 7" xfId="30530"/>
    <cellStyle name="Normal 5 8 2 2 8" xfId="35996"/>
    <cellStyle name="Normal 5 8 2 3" xfId="1215"/>
    <cellStyle name="Normal 5 8 2 3 2" xfId="3550"/>
    <cellStyle name="Normal 5 8 2 3 2 2" xfId="13432"/>
    <cellStyle name="Normal 5 8 2 3 2 2 2" xfId="44392"/>
    <cellStyle name="Normal 5 8 2 3 2 3" xfId="23352"/>
    <cellStyle name="Normal 5 8 2 3 2 4" xfId="31769"/>
    <cellStyle name="Normal 5 8 2 3 2 5" xfId="37235"/>
    <cellStyle name="Normal 5 8 2 3 3" xfId="6444"/>
    <cellStyle name="Normal 5 8 2 3 3 2" xfId="16326"/>
    <cellStyle name="Normal 5 8 2 3 3 2 2" xfId="47286"/>
    <cellStyle name="Normal 5 8 2 3 3 3" xfId="26246"/>
    <cellStyle name="Normal 5 8 2 3 3 4" xfId="32769"/>
    <cellStyle name="Normal 5 8 2 3 3 5" xfId="38235"/>
    <cellStyle name="Normal 5 8 2 3 4" xfId="8914"/>
    <cellStyle name="Normal 5 8 2 3 4 2" xfId="18796"/>
    <cellStyle name="Normal 5 8 2 3 4 2 2" xfId="49756"/>
    <cellStyle name="Normal 5 8 2 3 4 3" xfId="28716"/>
    <cellStyle name="Normal 5 8 2 3 4 4" xfId="34193"/>
    <cellStyle name="Normal 5 8 2 3 4 5" xfId="39658"/>
    <cellStyle name="Normal 5 8 2 3 5" xfId="11392"/>
    <cellStyle name="Normal 5 8 2 3 5 2" xfId="42352"/>
    <cellStyle name="Normal 5 8 2 3 6" xfId="21312"/>
    <cellStyle name="Normal 5 8 2 3 7" xfId="30767"/>
    <cellStyle name="Normal 5 8 2 3 8" xfId="36233"/>
    <cellStyle name="Normal 5 8 2 4" xfId="1216"/>
    <cellStyle name="Normal 5 8 2 4 2" xfId="3792"/>
    <cellStyle name="Normal 5 8 2 4 2 2" xfId="13674"/>
    <cellStyle name="Normal 5 8 2 4 2 2 2" xfId="44634"/>
    <cellStyle name="Normal 5 8 2 4 2 3" xfId="23594"/>
    <cellStyle name="Normal 5 8 2 4 2 4" xfId="32011"/>
    <cellStyle name="Normal 5 8 2 4 2 5" xfId="37477"/>
    <cellStyle name="Normal 5 8 2 4 3" xfId="6445"/>
    <cellStyle name="Normal 5 8 2 4 3 2" xfId="16327"/>
    <cellStyle name="Normal 5 8 2 4 3 2 2" xfId="47287"/>
    <cellStyle name="Normal 5 8 2 4 3 3" xfId="26247"/>
    <cellStyle name="Normal 5 8 2 4 3 4" xfId="33011"/>
    <cellStyle name="Normal 5 8 2 4 3 5" xfId="38477"/>
    <cellStyle name="Normal 5 8 2 4 4" xfId="8915"/>
    <cellStyle name="Normal 5 8 2 4 4 2" xfId="18797"/>
    <cellStyle name="Normal 5 8 2 4 4 2 2" xfId="49757"/>
    <cellStyle name="Normal 5 8 2 4 4 3" xfId="28717"/>
    <cellStyle name="Normal 5 8 2 4 4 4" xfId="34194"/>
    <cellStyle name="Normal 5 8 2 4 4 5" xfId="39659"/>
    <cellStyle name="Normal 5 8 2 4 5" xfId="11393"/>
    <cellStyle name="Normal 5 8 2 4 5 2" xfId="42353"/>
    <cellStyle name="Normal 5 8 2 4 6" xfId="21313"/>
    <cellStyle name="Normal 5 8 2 4 7" xfId="31009"/>
    <cellStyle name="Normal 5 8 2 4 8" xfId="36475"/>
    <cellStyle name="Normal 5 8 2 5" xfId="1460"/>
    <cellStyle name="Normal 5 8 2 5 2" xfId="4223"/>
    <cellStyle name="Normal 5 8 2 5 2 2" xfId="14105"/>
    <cellStyle name="Normal 5 8 2 5 2 2 2" xfId="45065"/>
    <cellStyle name="Normal 5 8 2 5 2 3" xfId="24025"/>
    <cellStyle name="Normal 5 8 2 5 2 4" xfId="34438"/>
    <cellStyle name="Normal 5 8 2 5 2 5" xfId="39903"/>
    <cellStyle name="Normal 5 8 2 5 3" xfId="6689"/>
    <cellStyle name="Normal 5 8 2 5 3 2" xfId="16571"/>
    <cellStyle name="Normal 5 8 2 5 3 3" xfId="26491"/>
    <cellStyle name="Normal 5 8 2 5 3 4" xfId="47531"/>
    <cellStyle name="Normal 5 8 2 5 4" xfId="9159"/>
    <cellStyle name="Normal 5 8 2 5 4 2" xfId="19041"/>
    <cellStyle name="Normal 5 8 2 5 4 3" xfId="28961"/>
    <cellStyle name="Normal 5 8 2 5 4 4" xfId="50001"/>
    <cellStyle name="Normal 5 8 2 5 5" xfId="11637"/>
    <cellStyle name="Normal 5 8 2 5 5 2" xfId="42597"/>
    <cellStyle name="Normal 5 8 2 5 6" xfId="21557"/>
    <cellStyle name="Normal 5 8 2 5 7" xfId="31258"/>
    <cellStyle name="Normal 5 8 2 5 8" xfId="36724"/>
    <cellStyle name="Normal 5 8 2 6" xfId="2528"/>
    <cellStyle name="Normal 5 8 2 6 2" xfId="4996"/>
    <cellStyle name="Normal 5 8 2 6 2 2" xfId="14878"/>
    <cellStyle name="Normal 5 8 2 6 2 2 2" xfId="45838"/>
    <cellStyle name="Normal 5 8 2 6 2 3" xfId="24798"/>
    <cellStyle name="Normal 5 8 2 6 2 4" xfId="35212"/>
    <cellStyle name="Normal 5 8 2 6 2 5" xfId="40676"/>
    <cellStyle name="Normal 5 8 2 6 3" xfId="7462"/>
    <cellStyle name="Normal 5 8 2 6 3 2" xfId="17344"/>
    <cellStyle name="Normal 5 8 2 6 3 3" xfId="27264"/>
    <cellStyle name="Normal 5 8 2 6 3 4" xfId="48304"/>
    <cellStyle name="Normal 5 8 2 6 4" xfId="9932"/>
    <cellStyle name="Normal 5 8 2 6 4 2" xfId="19814"/>
    <cellStyle name="Normal 5 8 2 6 4 3" xfId="29734"/>
    <cellStyle name="Normal 5 8 2 6 4 4" xfId="50774"/>
    <cellStyle name="Normal 5 8 2 6 5" xfId="12410"/>
    <cellStyle name="Normal 5 8 2 6 5 2" xfId="43370"/>
    <cellStyle name="Normal 5 8 2 6 6" xfId="22330"/>
    <cellStyle name="Normal 5 8 2 6 7" xfId="32258"/>
    <cellStyle name="Normal 5 8 2 6 8" xfId="37724"/>
    <cellStyle name="Normal 5 8 2 7" xfId="3039"/>
    <cellStyle name="Normal 5 8 2 7 2" xfId="12921"/>
    <cellStyle name="Normal 5 8 2 7 2 2" xfId="43881"/>
    <cellStyle name="Normal 5 8 2 7 3" xfId="22841"/>
    <cellStyle name="Normal 5 8 2 7 4" xfId="33294"/>
    <cellStyle name="Normal 5 8 2 7 5" xfId="38760"/>
    <cellStyle name="Normal 5 8 2 8" xfId="5546"/>
    <cellStyle name="Normal 5 8 2 8 2" xfId="15428"/>
    <cellStyle name="Normal 5 8 2 8 3" xfId="25348"/>
    <cellStyle name="Normal 5 8 2 8 4" xfId="46388"/>
    <cellStyle name="Normal 5 8 2 9" xfId="8016"/>
    <cellStyle name="Normal 5 8 2 9 2" xfId="17898"/>
    <cellStyle name="Normal 5 8 2 9 3" xfId="27818"/>
    <cellStyle name="Normal 5 8 2 9 4" xfId="48858"/>
    <cellStyle name="Normal 5 8 3" xfId="136"/>
    <cellStyle name="Normal 5 8 3 10" xfId="35953"/>
    <cellStyle name="Normal 5 8 3 11" xfId="51858"/>
    <cellStyle name="Normal 5 8 3 12" xfId="52528"/>
    <cellStyle name="Normal 5 8 3 2" xfId="1417"/>
    <cellStyle name="Normal 5 8 3 2 2" xfId="4180"/>
    <cellStyle name="Normal 5 8 3 2 2 2" xfId="14062"/>
    <cellStyle name="Normal 5 8 3 2 2 2 2" xfId="45022"/>
    <cellStyle name="Normal 5 8 3 2 2 3" xfId="23982"/>
    <cellStyle name="Normal 5 8 3 2 2 4" xfId="34395"/>
    <cellStyle name="Normal 5 8 3 2 2 5" xfId="39860"/>
    <cellStyle name="Normal 5 8 3 2 3" xfId="6646"/>
    <cellStyle name="Normal 5 8 3 2 3 2" xfId="16528"/>
    <cellStyle name="Normal 5 8 3 2 3 3" xfId="26448"/>
    <cellStyle name="Normal 5 8 3 2 3 4" xfId="47488"/>
    <cellStyle name="Normal 5 8 3 2 4" xfId="9116"/>
    <cellStyle name="Normal 5 8 3 2 4 2" xfId="18998"/>
    <cellStyle name="Normal 5 8 3 2 4 3" xfId="28918"/>
    <cellStyle name="Normal 5 8 3 2 4 4" xfId="49958"/>
    <cellStyle name="Normal 5 8 3 2 5" xfId="11594"/>
    <cellStyle name="Normal 5 8 3 2 5 2" xfId="42554"/>
    <cellStyle name="Normal 5 8 3 2 6" xfId="21514"/>
    <cellStyle name="Normal 5 8 3 2 7" xfId="31489"/>
    <cellStyle name="Normal 5 8 3 2 8" xfId="36955"/>
    <cellStyle name="Normal 5 8 3 3" xfId="2485"/>
    <cellStyle name="Normal 5 8 3 3 2" xfId="4953"/>
    <cellStyle name="Normal 5 8 3 3 2 2" xfId="14835"/>
    <cellStyle name="Normal 5 8 3 3 2 2 2" xfId="45795"/>
    <cellStyle name="Normal 5 8 3 3 2 3" xfId="24755"/>
    <cellStyle name="Normal 5 8 3 3 2 4" xfId="35169"/>
    <cellStyle name="Normal 5 8 3 3 2 5" xfId="40633"/>
    <cellStyle name="Normal 5 8 3 3 3" xfId="7419"/>
    <cellStyle name="Normal 5 8 3 3 3 2" xfId="17301"/>
    <cellStyle name="Normal 5 8 3 3 3 3" xfId="27221"/>
    <cellStyle name="Normal 5 8 3 3 3 4" xfId="48261"/>
    <cellStyle name="Normal 5 8 3 3 4" xfId="9889"/>
    <cellStyle name="Normal 5 8 3 3 4 2" xfId="19771"/>
    <cellStyle name="Normal 5 8 3 3 4 3" xfId="29691"/>
    <cellStyle name="Normal 5 8 3 3 4 4" xfId="50731"/>
    <cellStyle name="Normal 5 8 3 3 5" xfId="12367"/>
    <cellStyle name="Normal 5 8 3 3 5 2" xfId="43327"/>
    <cellStyle name="Normal 5 8 3 3 6" xfId="22287"/>
    <cellStyle name="Normal 5 8 3 3 7" xfId="32489"/>
    <cellStyle name="Normal 5 8 3 3 8" xfId="37955"/>
    <cellStyle name="Normal 5 8 3 4" xfId="3270"/>
    <cellStyle name="Normal 5 8 3 4 2" xfId="13152"/>
    <cellStyle name="Normal 5 8 3 4 2 2" xfId="44112"/>
    <cellStyle name="Normal 5 8 3 4 3" xfId="23072"/>
    <cellStyle name="Normal 5 8 3 4 4" xfId="33251"/>
    <cellStyle name="Normal 5 8 3 4 5" xfId="38717"/>
    <cellStyle name="Normal 5 8 3 5" xfId="5503"/>
    <cellStyle name="Normal 5 8 3 5 2" xfId="15385"/>
    <cellStyle name="Normal 5 8 3 5 3" xfId="25305"/>
    <cellStyle name="Normal 5 8 3 5 4" xfId="46345"/>
    <cellStyle name="Normal 5 8 3 6" xfId="7973"/>
    <cellStyle name="Normal 5 8 3 6 2" xfId="17855"/>
    <cellStyle name="Normal 5 8 3 6 3" xfId="27775"/>
    <cellStyle name="Normal 5 8 3 6 4" xfId="48815"/>
    <cellStyle name="Normal 5 8 3 7" xfId="10451"/>
    <cellStyle name="Normal 5 8 3 7 2" xfId="41411"/>
    <cellStyle name="Normal 5 8 3 8" xfId="20371"/>
    <cellStyle name="Normal 5 8 3 9" xfId="30487"/>
    <cellStyle name="Normal 5 8 4" xfId="1217"/>
    <cellStyle name="Normal 5 8 4 2" xfId="3507"/>
    <cellStyle name="Normal 5 8 4 2 2" xfId="13389"/>
    <cellStyle name="Normal 5 8 4 2 2 2" xfId="44349"/>
    <cellStyle name="Normal 5 8 4 2 3" xfId="23309"/>
    <cellStyle name="Normal 5 8 4 2 4" xfId="31726"/>
    <cellStyle name="Normal 5 8 4 2 5" xfId="37192"/>
    <cellStyle name="Normal 5 8 4 3" xfId="6446"/>
    <cellStyle name="Normal 5 8 4 3 2" xfId="16328"/>
    <cellStyle name="Normal 5 8 4 3 2 2" xfId="47288"/>
    <cellStyle name="Normal 5 8 4 3 3" xfId="26248"/>
    <cellStyle name="Normal 5 8 4 3 4" xfId="32726"/>
    <cellStyle name="Normal 5 8 4 3 5" xfId="38192"/>
    <cellStyle name="Normal 5 8 4 4" xfId="8916"/>
    <cellStyle name="Normal 5 8 4 4 2" xfId="18798"/>
    <cellStyle name="Normal 5 8 4 4 2 2" xfId="49758"/>
    <cellStyle name="Normal 5 8 4 4 3" xfId="28718"/>
    <cellStyle name="Normal 5 8 4 4 4" xfId="34195"/>
    <cellStyle name="Normal 5 8 4 4 5" xfId="39660"/>
    <cellStyle name="Normal 5 8 4 5" xfId="11394"/>
    <cellStyle name="Normal 5 8 4 5 2" xfId="42354"/>
    <cellStyle name="Normal 5 8 4 6" xfId="21314"/>
    <cellStyle name="Normal 5 8 4 7" xfId="30724"/>
    <cellStyle name="Normal 5 8 4 8" xfId="36190"/>
    <cellStyle name="Normal 5 8 5" xfId="1218"/>
    <cellStyle name="Normal 5 8 5 2" xfId="3749"/>
    <cellStyle name="Normal 5 8 5 2 2" xfId="13631"/>
    <cellStyle name="Normal 5 8 5 2 2 2" xfId="44591"/>
    <cellStyle name="Normal 5 8 5 2 3" xfId="23551"/>
    <cellStyle name="Normal 5 8 5 2 4" xfId="31968"/>
    <cellStyle name="Normal 5 8 5 2 5" xfId="37434"/>
    <cellStyle name="Normal 5 8 5 3" xfId="6447"/>
    <cellStyle name="Normal 5 8 5 3 2" xfId="16329"/>
    <cellStyle name="Normal 5 8 5 3 2 2" xfId="47289"/>
    <cellStyle name="Normal 5 8 5 3 3" xfId="26249"/>
    <cellStyle name="Normal 5 8 5 3 4" xfId="32968"/>
    <cellStyle name="Normal 5 8 5 3 5" xfId="38434"/>
    <cellStyle name="Normal 5 8 5 4" xfId="8917"/>
    <cellStyle name="Normal 5 8 5 4 2" xfId="18799"/>
    <cellStyle name="Normal 5 8 5 4 2 2" xfId="49759"/>
    <cellStyle name="Normal 5 8 5 4 3" xfId="28719"/>
    <cellStyle name="Normal 5 8 5 4 4" xfId="34196"/>
    <cellStyle name="Normal 5 8 5 4 5" xfId="39661"/>
    <cellStyle name="Normal 5 8 5 5" xfId="11395"/>
    <cellStyle name="Normal 5 8 5 5 2" xfId="42355"/>
    <cellStyle name="Normal 5 8 5 6" xfId="21315"/>
    <cellStyle name="Normal 5 8 5 7" xfId="30966"/>
    <cellStyle name="Normal 5 8 5 8" xfId="36432"/>
    <cellStyle name="Normal 5 8 6" xfId="1377"/>
    <cellStyle name="Normal 5 8 6 2" xfId="4140"/>
    <cellStyle name="Normal 5 8 6 2 2" xfId="14022"/>
    <cellStyle name="Normal 5 8 6 2 2 2" xfId="44982"/>
    <cellStyle name="Normal 5 8 6 2 3" xfId="23942"/>
    <cellStyle name="Normal 5 8 6 2 4" xfId="34355"/>
    <cellStyle name="Normal 5 8 6 2 5" xfId="39820"/>
    <cellStyle name="Normal 5 8 6 3" xfId="6606"/>
    <cellStyle name="Normal 5 8 6 3 2" xfId="16488"/>
    <cellStyle name="Normal 5 8 6 3 3" xfId="26408"/>
    <cellStyle name="Normal 5 8 6 3 4" xfId="47448"/>
    <cellStyle name="Normal 5 8 6 4" xfId="9076"/>
    <cellStyle name="Normal 5 8 6 4 2" xfId="18958"/>
    <cellStyle name="Normal 5 8 6 4 3" xfId="28878"/>
    <cellStyle name="Normal 5 8 6 4 4" xfId="49918"/>
    <cellStyle name="Normal 5 8 6 5" xfId="11554"/>
    <cellStyle name="Normal 5 8 6 5 2" xfId="42514"/>
    <cellStyle name="Normal 5 8 6 6" xfId="21474"/>
    <cellStyle name="Normal 5 8 6 7" xfId="31215"/>
    <cellStyle name="Normal 5 8 6 8" xfId="36681"/>
    <cellStyle name="Normal 5 8 7" xfId="2445"/>
    <cellStyle name="Normal 5 8 7 2" xfId="4913"/>
    <cellStyle name="Normal 5 8 7 2 2" xfId="14795"/>
    <cellStyle name="Normal 5 8 7 2 2 2" xfId="45755"/>
    <cellStyle name="Normal 5 8 7 2 3" xfId="24715"/>
    <cellStyle name="Normal 5 8 7 2 4" xfId="35129"/>
    <cellStyle name="Normal 5 8 7 2 5" xfId="40593"/>
    <cellStyle name="Normal 5 8 7 3" xfId="7379"/>
    <cellStyle name="Normal 5 8 7 3 2" xfId="17261"/>
    <cellStyle name="Normal 5 8 7 3 3" xfId="27181"/>
    <cellStyle name="Normal 5 8 7 3 4" xfId="48221"/>
    <cellStyle name="Normal 5 8 7 4" xfId="9849"/>
    <cellStyle name="Normal 5 8 7 4 2" xfId="19731"/>
    <cellStyle name="Normal 5 8 7 4 3" xfId="29651"/>
    <cellStyle name="Normal 5 8 7 4 4" xfId="50691"/>
    <cellStyle name="Normal 5 8 7 5" xfId="12327"/>
    <cellStyle name="Normal 5 8 7 5 2" xfId="43287"/>
    <cellStyle name="Normal 5 8 7 6" xfId="22247"/>
    <cellStyle name="Normal 5 8 7 7" xfId="32215"/>
    <cellStyle name="Normal 5 8 7 8" xfId="37681"/>
    <cellStyle name="Normal 5 8 8" xfId="2996"/>
    <cellStyle name="Normal 5 8 8 2" xfId="12878"/>
    <cellStyle name="Normal 5 8 8 2 2" xfId="43838"/>
    <cellStyle name="Normal 5 8 8 3" xfId="22798"/>
    <cellStyle name="Normal 5 8 8 4" xfId="33211"/>
    <cellStyle name="Normal 5 8 8 5" xfId="38677"/>
    <cellStyle name="Normal 5 8 9" xfId="5463"/>
    <cellStyle name="Normal 5 8 9 2" xfId="15345"/>
    <cellStyle name="Normal 5 8 9 2 2" xfId="46305"/>
    <cellStyle name="Normal 5 8 9 3" xfId="25265"/>
    <cellStyle name="Normal 5 8 9 4" xfId="41300"/>
    <cellStyle name="Normal 5 9" xfId="139"/>
    <cellStyle name="Normal 5 9 10" xfId="7976"/>
    <cellStyle name="Normal 5 9 10 2" xfId="17858"/>
    <cellStyle name="Normal 5 9 10 3" xfId="27778"/>
    <cellStyle name="Normal 5 9 10 4" xfId="48818"/>
    <cellStyle name="Normal 5 9 11" xfId="10454"/>
    <cellStyle name="Normal 5 9 11 2" xfId="41414"/>
    <cellStyle name="Normal 5 9 12" xfId="20374"/>
    <cellStyle name="Normal 5 9 13" xfId="30216"/>
    <cellStyle name="Normal 5 9 14" xfId="35682"/>
    <cellStyle name="Normal 5 9 15" xfId="51416"/>
    <cellStyle name="Normal 5 9 16" xfId="52088"/>
    <cellStyle name="Normal 5 9 2" xfId="194"/>
    <cellStyle name="Normal 5 9 2 10" xfId="10497"/>
    <cellStyle name="Normal 5 9 2 10 2" xfId="41457"/>
    <cellStyle name="Normal 5 9 2 11" xfId="20417"/>
    <cellStyle name="Normal 5 9 2 12" xfId="30259"/>
    <cellStyle name="Normal 5 9 2 13" xfId="35725"/>
    <cellStyle name="Normal 5 9 2 14" xfId="51641"/>
    <cellStyle name="Normal 5 9 2 15" xfId="52312"/>
    <cellStyle name="Normal 5 9 2 2" xfId="1219"/>
    <cellStyle name="Normal 5 9 2 2 2" xfId="3316"/>
    <cellStyle name="Normal 5 9 2 2 2 2" xfId="13198"/>
    <cellStyle name="Normal 5 9 2 2 2 2 2" xfId="44158"/>
    <cellStyle name="Normal 5 9 2 2 2 3" xfId="23118"/>
    <cellStyle name="Normal 5 9 2 2 2 4" xfId="31535"/>
    <cellStyle name="Normal 5 9 2 2 2 5" xfId="37001"/>
    <cellStyle name="Normal 5 9 2 2 3" xfId="6448"/>
    <cellStyle name="Normal 5 9 2 2 3 2" xfId="16330"/>
    <cellStyle name="Normal 5 9 2 2 3 2 2" xfId="47290"/>
    <cellStyle name="Normal 5 9 2 2 3 3" xfId="26250"/>
    <cellStyle name="Normal 5 9 2 2 3 4" xfId="32535"/>
    <cellStyle name="Normal 5 9 2 2 3 5" xfId="38001"/>
    <cellStyle name="Normal 5 9 2 2 4" xfId="8918"/>
    <cellStyle name="Normal 5 9 2 2 4 2" xfId="18800"/>
    <cellStyle name="Normal 5 9 2 2 4 2 2" xfId="49760"/>
    <cellStyle name="Normal 5 9 2 2 4 3" xfId="28720"/>
    <cellStyle name="Normal 5 9 2 2 4 4" xfId="34197"/>
    <cellStyle name="Normal 5 9 2 2 4 5" xfId="39662"/>
    <cellStyle name="Normal 5 9 2 2 5" xfId="11396"/>
    <cellStyle name="Normal 5 9 2 2 5 2" xfId="42356"/>
    <cellStyle name="Normal 5 9 2 2 6" xfId="21316"/>
    <cellStyle name="Normal 5 9 2 2 7" xfId="30533"/>
    <cellStyle name="Normal 5 9 2 2 8" xfId="35999"/>
    <cellStyle name="Normal 5 9 2 3" xfId="1220"/>
    <cellStyle name="Normal 5 9 2 3 2" xfId="3553"/>
    <cellStyle name="Normal 5 9 2 3 2 2" xfId="13435"/>
    <cellStyle name="Normal 5 9 2 3 2 2 2" xfId="44395"/>
    <cellStyle name="Normal 5 9 2 3 2 3" xfId="23355"/>
    <cellStyle name="Normal 5 9 2 3 2 4" xfId="31772"/>
    <cellStyle name="Normal 5 9 2 3 2 5" xfId="37238"/>
    <cellStyle name="Normal 5 9 2 3 3" xfId="6449"/>
    <cellStyle name="Normal 5 9 2 3 3 2" xfId="16331"/>
    <cellStyle name="Normal 5 9 2 3 3 2 2" xfId="47291"/>
    <cellStyle name="Normal 5 9 2 3 3 3" xfId="26251"/>
    <cellStyle name="Normal 5 9 2 3 3 4" xfId="32772"/>
    <cellStyle name="Normal 5 9 2 3 3 5" xfId="38238"/>
    <cellStyle name="Normal 5 9 2 3 4" xfId="8919"/>
    <cellStyle name="Normal 5 9 2 3 4 2" xfId="18801"/>
    <cellStyle name="Normal 5 9 2 3 4 2 2" xfId="49761"/>
    <cellStyle name="Normal 5 9 2 3 4 3" xfId="28721"/>
    <cellStyle name="Normal 5 9 2 3 4 4" xfId="34198"/>
    <cellStyle name="Normal 5 9 2 3 4 5" xfId="39663"/>
    <cellStyle name="Normal 5 9 2 3 5" xfId="11397"/>
    <cellStyle name="Normal 5 9 2 3 5 2" xfId="42357"/>
    <cellStyle name="Normal 5 9 2 3 6" xfId="21317"/>
    <cellStyle name="Normal 5 9 2 3 7" xfId="30770"/>
    <cellStyle name="Normal 5 9 2 3 8" xfId="36236"/>
    <cellStyle name="Normal 5 9 2 4" xfId="1221"/>
    <cellStyle name="Normal 5 9 2 4 2" xfId="3795"/>
    <cellStyle name="Normal 5 9 2 4 2 2" xfId="13677"/>
    <cellStyle name="Normal 5 9 2 4 2 2 2" xfId="44637"/>
    <cellStyle name="Normal 5 9 2 4 2 3" xfId="23597"/>
    <cellStyle name="Normal 5 9 2 4 2 4" xfId="32014"/>
    <cellStyle name="Normal 5 9 2 4 2 5" xfId="37480"/>
    <cellStyle name="Normal 5 9 2 4 3" xfId="6450"/>
    <cellStyle name="Normal 5 9 2 4 3 2" xfId="16332"/>
    <cellStyle name="Normal 5 9 2 4 3 2 2" xfId="47292"/>
    <cellStyle name="Normal 5 9 2 4 3 3" xfId="26252"/>
    <cellStyle name="Normal 5 9 2 4 3 4" xfId="33014"/>
    <cellStyle name="Normal 5 9 2 4 3 5" xfId="38480"/>
    <cellStyle name="Normal 5 9 2 4 4" xfId="8920"/>
    <cellStyle name="Normal 5 9 2 4 4 2" xfId="18802"/>
    <cellStyle name="Normal 5 9 2 4 4 2 2" xfId="49762"/>
    <cellStyle name="Normal 5 9 2 4 4 3" xfId="28722"/>
    <cellStyle name="Normal 5 9 2 4 4 4" xfId="34199"/>
    <cellStyle name="Normal 5 9 2 4 4 5" xfId="39664"/>
    <cellStyle name="Normal 5 9 2 4 5" xfId="11398"/>
    <cellStyle name="Normal 5 9 2 4 5 2" xfId="42358"/>
    <cellStyle name="Normal 5 9 2 4 6" xfId="21318"/>
    <cellStyle name="Normal 5 9 2 4 7" xfId="31012"/>
    <cellStyle name="Normal 5 9 2 4 8" xfId="36478"/>
    <cellStyle name="Normal 5 9 2 5" xfId="1463"/>
    <cellStyle name="Normal 5 9 2 5 2" xfId="4226"/>
    <cellStyle name="Normal 5 9 2 5 2 2" xfId="14108"/>
    <cellStyle name="Normal 5 9 2 5 2 2 2" xfId="45068"/>
    <cellStyle name="Normal 5 9 2 5 2 3" xfId="24028"/>
    <cellStyle name="Normal 5 9 2 5 2 4" xfId="34441"/>
    <cellStyle name="Normal 5 9 2 5 2 5" xfId="39906"/>
    <cellStyle name="Normal 5 9 2 5 3" xfId="6692"/>
    <cellStyle name="Normal 5 9 2 5 3 2" xfId="16574"/>
    <cellStyle name="Normal 5 9 2 5 3 3" xfId="26494"/>
    <cellStyle name="Normal 5 9 2 5 3 4" xfId="47534"/>
    <cellStyle name="Normal 5 9 2 5 4" xfId="9162"/>
    <cellStyle name="Normal 5 9 2 5 4 2" xfId="19044"/>
    <cellStyle name="Normal 5 9 2 5 4 3" xfId="28964"/>
    <cellStyle name="Normal 5 9 2 5 4 4" xfId="50004"/>
    <cellStyle name="Normal 5 9 2 5 5" xfId="11640"/>
    <cellStyle name="Normal 5 9 2 5 5 2" xfId="42600"/>
    <cellStyle name="Normal 5 9 2 5 6" xfId="21560"/>
    <cellStyle name="Normal 5 9 2 5 7" xfId="31261"/>
    <cellStyle name="Normal 5 9 2 5 8" xfId="36727"/>
    <cellStyle name="Normal 5 9 2 6" xfId="2531"/>
    <cellStyle name="Normal 5 9 2 6 2" xfId="4999"/>
    <cellStyle name="Normal 5 9 2 6 2 2" xfId="14881"/>
    <cellStyle name="Normal 5 9 2 6 2 2 2" xfId="45841"/>
    <cellStyle name="Normal 5 9 2 6 2 3" xfId="24801"/>
    <cellStyle name="Normal 5 9 2 6 2 4" xfId="35215"/>
    <cellStyle name="Normal 5 9 2 6 2 5" xfId="40679"/>
    <cellStyle name="Normal 5 9 2 6 3" xfId="7465"/>
    <cellStyle name="Normal 5 9 2 6 3 2" xfId="17347"/>
    <cellStyle name="Normal 5 9 2 6 3 3" xfId="27267"/>
    <cellStyle name="Normal 5 9 2 6 3 4" xfId="48307"/>
    <cellStyle name="Normal 5 9 2 6 4" xfId="9935"/>
    <cellStyle name="Normal 5 9 2 6 4 2" xfId="19817"/>
    <cellStyle name="Normal 5 9 2 6 4 3" xfId="29737"/>
    <cellStyle name="Normal 5 9 2 6 4 4" xfId="50777"/>
    <cellStyle name="Normal 5 9 2 6 5" xfId="12413"/>
    <cellStyle name="Normal 5 9 2 6 5 2" xfId="43373"/>
    <cellStyle name="Normal 5 9 2 6 6" xfId="22333"/>
    <cellStyle name="Normal 5 9 2 6 7" xfId="32261"/>
    <cellStyle name="Normal 5 9 2 6 8" xfId="37727"/>
    <cellStyle name="Normal 5 9 2 7" xfId="3042"/>
    <cellStyle name="Normal 5 9 2 7 2" xfId="12924"/>
    <cellStyle name="Normal 5 9 2 7 2 2" xfId="43884"/>
    <cellStyle name="Normal 5 9 2 7 3" xfId="22844"/>
    <cellStyle name="Normal 5 9 2 7 4" xfId="33297"/>
    <cellStyle name="Normal 5 9 2 7 5" xfId="38763"/>
    <cellStyle name="Normal 5 9 2 8" xfId="5549"/>
    <cellStyle name="Normal 5 9 2 8 2" xfId="15431"/>
    <cellStyle name="Normal 5 9 2 8 3" xfId="25351"/>
    <cellStyle name="Normal 5 9 2 8 4" xfId="46391"/>
    <cellStyle name="Normal 5 9 2 9" xfId="8019"/>
    <cellStyle name="Normal 5 9 2 9 2" xfId="17901"/>
    <cellStyle name="Normal 5 9 2 9 3" xfId="27821"/>
    <cellStyle name="Normal 5 9 2 9 4" xfId="48861"/>
    <cellStyle name="Normal 5 9 3" xfId="1222"/>
    <cellStyle name="Normal 5 9 3 10" xfId="52536"/>
    <cellStyle name="Normal 5 9 3 2" xfId="3273"/>
    <cellStyle name="Normal 5 9 3 2 2" xfId="13155"/>
    <cellStyle name="Normal 5 9 3 2 2 2" xfId="44115"/>
    <cellStyle name="Normal 5 9 3 2 3" xfId="23075"/>
    <cellStyle name="Normal 5 9 3 2 4" xfId="31492"/>
    <cellStyle name="Normal 5 9 3 2 5" xfId="36958"/>
    <cellStyle name="Normal 5 9 3 3" xfId="6451"/>
    <cellStyle name="Normal 5 9 3 3 2" xfId="16333"/>
    <cellStyle name="Normal 5 9 3 3 2 2" xfId="47293"/>
    <cellStyle name="Normal 5 9 3 3 3" xfId="26253"/>
    <cellStyle name="Normal 5 9 3 3 4" xfId="32492"/>
    <cellStyle name="Normal 5 9 3 3 5" xfId="37958"/>
    <cellStyle name="Normal 5 9 3 4" xfId="8921"/>
    <cellStyle name="Normal 5 9 3 4 2" xfId="18803"/>
    <cellStyle name="Normal 5 9 3 4 2 2" xfId="49763"/>
    <cellStyle name="Normal 5 9 3 4 3" xfId="28723"/>
    <cellStyle name="Normal 5 9 3 4 4" xfId="34200"/>
    <cellStyle name="Normal 5 9 3 4 5" xfId="39665"/>
    <cellStyle name="Normal 5 9 3 5" xfId="11399"/>
    <cellStyle name="Normal 5 9 3 5 2" xfId="42359"/>
    <cellStyle name="Normal 5 9 3 6" xfId="21319"/>
    <cellStyle name="Normal 5 9 3 7" xfId="30490"/>
    <cellStyle name="Normal 5 9 3 8" xfId="35956"/>
    <cellStyle name="Normal 5 9 3 9" xfId="51866"/>
    <cellStyle name="Normal 5 9 4" xfId="1223"/>
    <cellStyle name="Normal 5 9 4 2" xfId="3510"/>
    <cellStyle name="Normal 5 9 4 2 2" xfId="13392"/>
    <cellStyle name="Normal 5 9 4 2 2 2" xfId="44352"/>
    <cellStyle name="Normal 5 9 4 2 3" xfId="23312"/>
    <cellStyle name="Normal 5 9 4 2 4" xfId="31729"/>
    <cellStyle name="Normal 5 9 4 2 5" xfId="37195"/>
    <cellStyle name="Normal 5 9 4 3" xfId="6452"/>
    <cellStyle name="Normal 5 9 4 3 2" xfId="16334"/>
    <cellStyle name="Normal 5 9 4 3 2 2" xfId="47294"/>
    <cellStyle name="Normal 5 9 4 3 3" xfId="26254"/>
    <cellStyle name="Normal 5 9 4 3 4" xfId="32729"/>
    <cellStyle name="Normal 5 9 4 3 5" xfId="38195"/>
    <cellStyle name="Normal 5 9 4 4" xfId="8922"/>
    <cellStyle name="Normal 5 9 4 4 2" xfId="18804"/>
    <cellStyle name="Normal 5 9 4 4 2 2" xfId="49764"/>
    <cellStyle name="Normal 5 9 4 4 3" xfId="28724"/>
    <cellStyle name="Normal 5 9 4 4 4" xfId="34201"/>
    <cellStyle name="Normal 5 9 4 4 5" xfId="39666"/>
    <cellStyle name="Normal 5 9 4 5" xfId="11400"/>
    <cellStyle name="Normal 5 9 4 5 2" xfId="42360"/>
    <cellStyle name="Normal 5 9 4 6" xfId="21320"/>
    <cellStyle name="Normal 5 9 4 7" xfId="30727"/>
    <cellStyle name="Normal 5 9 4 8" xfId="36193"/>
    <cellStyle name="Normal 5 9 5" xfId="1224"/>
    <cellStyle name="Normal 5 9 5 2" xfId="3752"/>
    <cellStyle name="Normal 5 9 5 2 2" xfId="13634"/>
    <cellStyle name="Normal 5 9 5 2 2 2" xfId="44594"/>
    <cellStyle name="Normal 5 9 5 2 3" xfId="23554"/>
    <cellStyle name="Normal 5 9 5 2 4" xfId="31971"/>
    <cellStyle name="Normal 5 9 5 2 5" xfId="37437"/>
    <cellStyle name="Normal 5 9 5 3" xfId="6453"/>
    <cellStyle name="Normal 5 9 5 3 2" xfId="16335"/>
    <cellStyle name="Normal 5 9 5 3 2 2" xfId="47295"/>
    <cellStyle name="Normal 5 9 5 3 3" xfId="26255"/>
    <cellStyle name="Normal 5 9 5 3 4" xfId="32971"/>
    <cellStyle name="Normal 5 9 5 3 5" xfId="38437"/>
    <cellStyle name="Normal 5 9 5 4" xfId="8923"/>
    <cellStyle name="Normal 5 9 5 4 2" xfId="18805"/>
    <cellStyle name="Normal 5 9 5 4 2 2" xfId="49765"/>
    <cellStyle name="Normal 5 9 5 4 3" xfId="28725"/>
    <cellStyle name="Normal 5 9 5 4 4" xfId="34202"/>
    <cellStyle name="Normal 5 9 5 4 5" xfId="39667"/>
    <cellStyle name="Normal 5 9 5 5" xfId="11401"/>
    <cellStyle name="Normal 5 9 5 5 2" xfId="42361"/>
    <cellStyle name="Normal 5 9 5 6" xfId="21321"/>
    <cellStyle name="Normal 5 9 5 7" xfId="30969"/>
    <cellStyle name="Normal 5 9 5 8" xfId="36435"/>
    <cellStyle name="Normal 5 9 6" xfId="1420"/>
    <cellStyle name="Normal 5 9 6 2" xfId="4183"/>
    <cellStyle name="Normal 5 9 6 2 2" xfId="14065"/>
    <cellStyle name="Normal 5 9 6 2 2 2" xfId="45025"/>
    <cellStyle name="Normal 5 9 6 2 3" xfId="23985"/>
    <cellStyle name="Normal 5 9 6 2 4" xfId="34398"/>
    <cellStyle name="Normal 5 9 6 2 5" xfId="39863"/>
    <cellStyle name="Normal 5 9 6 3" xfId="6649"/>
    <cellStyle name="Normal 5 9 6 3 2" xfId="16531"/>
    <cellStyle name="Normal 5 9 6 3 3" xfId="26451"/>
    <cellStyle name="Normal 5 9 6 3 4" xfId="47491"/>
    <cellStyle name="Normal 5 9 6 4" xfId="9119"/>
    <cellStyle name="Normal 5 9 6 4 2" xfId="19001"/>
    <cellStyle name="Normal 5 9 6 4 3" xfId="28921"/>
    <cellStyle name="Normal 5 9 6 4 4" xfId="49961"/>
    <cellStyle name="Normal 5 9 6 5" xfId="11597"/>
    <cellStyle name="Normal 5 9 6 5 2" xfId="42557"/>
    <cellStyle name="Normal 5 9 6 6" xfId="21517"/>
    <cellStyle name="Normal 5 9 6 7" xfId="31218"/>
    <cellStyle name="Normal 5 9 6 8" xfId="36684"/>
    <cellStyle name="Normal 5 9 7" xfId="2488"/>
    <cellStyle name="Normal 5 9 7 2" xfId="4956"/>
    <cellStyle name="Normal 5 9 7 2 2" xfId="14838"/>
    <cellStyle name="Normal 5 9 7 2 2 2" xfId="45798"/>
    <cellStyle name="Normal 5 9 7 2 3" xfId="24758"/>
    <cellStyle name="Normal 5 9 7 2 4" xfId="35172"/>
    <cellStyle name="Normal 5 9 7 2 5" xfId="40636"/>
    <cellStyle name="Normal 5 9 7 3" xfId="7422"/>
    <cellStyle name="Normal 5 9 7 3 2" xfId="17304"/>
    <cellStyle name="Normal 5 9 7 3 3" xfId="27224"/>
    <cellStyle name="Normal 5 9 7 3 4" xfId="48264"/>
    <cellStyle name="Normal 5 9 7 4" xfId="9892"/>
    <cellStyle name="Normal 5 9 7 4 2" xfId="19774"/>
    <cellStyle name="Normal 5 9 7 4 3" xfId="29694"/>
    <cellStyle name="Normal 5 9 7 4 4" xfId="50734"/>
    <cellStyle name="Normal 5 9 7 5" xfId="12370"/>
    <cellStyle name="Normal 5 9 7 5 2" xfId="43330"/>
    <cellStyle name="Normal 5 9 7 6" xfId="22290"/>
    <cellStyle name="Normal 5 9 7 7" xfId="32218"/>
    <cellStyle name="Normal 5 9 7 8" xfId="37684"/>
    <cellStyle name="Normal 5 9 8" xfId="2999"/>
    <cellStyle name="Normal 5 9 8 2" xfId="12881"/>
    <cellStyle name="Normal 5 9 8 2 2" xfId="43841"/>
    <cellStyle name="Normal 5 9 8 3" xfId="22801"/>
    <cellStyle name="Normal 5 9 8 4" xfId="33254"/>
    <cellStyle name="Normal 5 9 8 5" xfId="38720"/>
    <cellStyle name="Normal 5 9 9" xfId="5506"/>
    <cellStyle name="Normal 5 9 9 2" xfId="15388"/>
    <cellStyle name="Normal 5 9 9 2 2" xfId="46348"/>
    <cellStyle name="Normal 5 9 9 3" xfId="25308"/>
    <cellStyle name="Normal 5 9 9 4" xfId="41308"/>
    <cellStyle name="Normal 6" xfId="26"/>
    <cellStyle name="Normal 6 10" xfId="41167"/>
    <cellStyle name="Normal 6 2" xfId="151"/>
    <cellStyle name="Normal 6 2 2" xfId="671"/>
    <cellStyle name="Normal 6 2 2 10" xfId="33649"/>
    <cellStyle name="Normal 6 2 2 11" xfId="39114"/>
    <cellStyle name="Normal 6 2 2 2" xfId="1814"/>
    <cellStyle name="Normal 6 2 2 2 2" xfId="4577"/>
    <cellStyle name="Normal 6 2 2 2 2 2" xfId="14459"/>
    <cellStyle name="Normal 6 2 2 2 2 3" xfId="24379"/>
    <cellStyle name="Normal 6 2 2 2 2 4" xfId="45419"/>
    <cellStyle name="Normal 6 2 2 2 3" xfId="7043"/>
    <cellStyle name="Normal 6 2 2 2 3 2" xfId="16925"/>
    <cellStyle name="Normal 6 2 2 2 3 3" xfId="26845"/>
    <cellStyle name="Normal 6 2 2 2 3 4" xfId="47885"/>
    <cellStyle name="Normal 6 2 2 2 4" xfId="9513"/>
    <cellStyle name="Normal 6 2 2 2 4 2" xfId="19395"/>
    <cellStyle name="Normal 6 2 2 2 4 3" xfId="29315"/>
    <cellStyle name="Normal 6 2 2 2 4 4" xfId="50355"/>
    <cellStyle name="Normal 6 2 2 2 5" xfId="11991"/>
    <cellStyle name="Normal 6 2 2 2 5 2" xfId="42951"/>
    <cellStyle name="Normal 6 2 2 2 6" xfId="21911"/>
    <cellStyle name="Normal 6 2 2 2 7" xfId="34792"/>
    <cellStyle name="Normal 6 2 2 2 8" xfId="40257"/>
    <cellStyle name="Normal 6 2 2 3" xfId="1943"/>
    <cellStyle name="Normal 6 2 2 3 2" xfId="4706"/>
    <cellStyle name="Normal 6 2 2 3 2 2" xfId="14588"/>
    <cellStyle name="Normal 6 2 2 3 2 3" xfId="24508"/>
    <cellStyle name="Normal 6 2 2 3 2 4" xfId="45548"/>
    <cellStyle name="Normal 6 2 2 3 3" xfId="7172"/>
    <cellStyle name="Normal 6 2 2 3 3 2" xfId="17054"/>
    <cellStyle name="Normal 6 2 2 3 3 3" xfId="26974"/>
    <cellStyle name="Normal 6 2 2 3 3 4" xfId="48014"/>
    <cellStyle name="Normal 6 2 2 3 4" xfId="9642"/>
    <cellStyle name="Normal 6 2 2 3 4 2" xfId="19524"/>
    <cellStyle name="Normal 6 2 2 3 4 3" xfId="29444"/>
    <cellStyle name="Normal 6 2 2 3 4 4" xfId="50484"/>
    <cellStyle name="Normal 6 2 2 3 5" xfId="12120"/>
    <cellStyle name="Normal 6 2 2 3 5 2" xfId="43080"/>
    <cellStyle name="Normal 6 2 2 3 6" xfId="22040"/>
    <cellStyle name="Normal 6 2 2 3 7" xfId="34921"/>
    <cellStyle name="Normal 6 2 2 3 8" xfId="40386"/>
    <cellStyle name="Normal 6 2 2 4" xfId="2882"/>
    <cellStyle name="Normal 6 2 2 4 2" xfId="5350"/>
    <cellStyle name="Normal 6 2 2 4 2 2" xfId="15232"/>
    <cellStyle name="Normal 6 2 2 4 2 3" xfId="25152"/>
    <cellStyle name="Normal 6 2 2 4 2 4" xfId="46192"/>
    <cellStyle name="Normal 6 2 2 4 3" xfId="7816"/>
    <cellStyle name="Normal 6 2 2 4 3 2" xfId="17698"/>
    <cellStyle name="Normal 6 2 2 4 3 3" xfId="27618"/>
    <cellStyle name="Normal 6 2 2 4 3 4" xfId="48658"/>
    <cellStyle name="Normal 6 2 2 4 4" xfId="10286"/>
    <cellStyle name="Normal 6 2 2 4 4 2" xfId="20168"/>
    <cellStyle name="Normal 6 2 2 4 4 3" xfId="30088"/>
    <cellStyle name="Normal 6 2 2 4 4 4" xfId="51128"/>
    <cellStyle name="Normal 6 2 2 4 5" xfId="12764"/>
    <cellStyle name="Normal 6 2 2 4 5 2" xfId="43724"/>
    <cellStyle name="Normal 6 2 2 4 6" xfId="22684"/>
    <cellStyle name="Normal 6 2 2 4 7" xfId="35566"/>
    <cellStyle name="Normal 6 2 2 4 8" xfId="41030"/>
    <cellStyle name="Normal 6 2 2 5" xfId="4003"/>
    <cellStyle name="Normal 6 2 2 5 2" xfId="13885"/>
    <cellStyle name="Normal 6 2 2 5 3" xfId="23805"/>
    <cellStyle name="Normal 6 2 2 5 4" xfId="44845"/>
    <cellStyle name="Normal 6 2 2 6" xfId="5900"/>
    <cellStyle name="Normal 6 2 2 6 2" xfId="15782"/>
    <cellStyle name="Normal 6 2 2 6 3" xfId="25702"/>
    <cellStyle name="Normal 6 2 2 6 4" xfId="46742"/>
    <cellStyle name="Normal 6 2 2 7" xfId="8370"/>
    <cellStyle name="Normal 6 2 2 7 2" xfId="18252"/>
    <cellStyle name="Normal 6 2 2 7 3" xfId="28172"/>
    <cellStyle name="Normal 6 2 2 7 4" xfId="49212"/>
    <cellStyle name="Normal 6 2 2 8" xfId="10848"/>
    <cellStyle name="Normal 6 2 2 8 2" xfId="41808"/>
    <cellStyle name="Normal 6 2 2 9" xfId="20768"/>
    <cellStyle name="Normal 6 2 3" xfId="1988"/>
    <cellStyle name="Normal 6 2 3 2" xfId="4751"/>
    <cellStyle name="Normal 6 2 3 2 2" xfId="14633"/>
    <cellStyle name="Normal 6 2 3 2 3" xfId="24553"/>
    <cellStyle name="Normal 6 2 3 2 4" xfId="45593"/>
    <cellStyle name="Normal 6 2 3 3" xfId="7217"/>
    <cellStyle name="Normal 6 2 3 3 2" xfId="17099"/>
    <cellStyle name="Normal 6 2 3 3 3" xfId="27019"/>
    <cellStyle name="Normal 6 2 3 3 4" xfId="48059"/>
    <cellStyle name="Normal 6 2 3 4" xfId="9687"/>
    <cellStyle name="Normal 6 2 3 4 2" xfId="19569"/>
    <cellStyle name="Normal 6 2 3 4 3" xfId="29489"/>
    <cellStyle name="Normal 6 2 3 4 4" xfId="50529"/>
    <cellStyle name="Normal 6 2 3 5" xfId="12165"/>
    <cellStyle name="Normal 6 2 3 5 2" xfId="43125"/>
    <cellStyle name="Normal 6 2 3 6" xfId="22085"/>
    <cellStyle name="Normal 6 2 3 7" xfId="34966"/>
    <cellStyle name="Normal 6 2 3 8" xfId="40431"/>
    <cellStyle name="Normal 6 2 4" xfId="2033"/>
    <cellStyle name="Normal 6 2 4 2" xfId="4796"/>
    <cellStyle name="Normal 6 2 4 2 2" xfId="14678"/>
    <cellStyle name="Normal 6 2 4 2 3" xfId="24598"/>
    <cellStyle name="Normal 6 2 4 2 4" xfId="45638"/>
    <cellStyle name="Normal 6 2 4 3" xfId="7262"/>
    <cellStyle name="Normal 6 2 4 3 2" xfId="17144"/>
    <cellStyle name="Normal 6 2 4 3 3" xfId="27064"/>
    <cellStyle name="Normal 6 2 4 3 4" xfId="48104"/>
    <cellStyle name="Normal 6 2 4 4" xfId="9732"/>
    <cellStyle name="Normal 6 2 4 4 2" xfId="19614"/>
    <cellStyle name="Normal 6 2 4 4 3" xfId="29534"/>
    <cellStyle name="Normal 6 2 4 4 4" xfId="50574"/>
    <cellStyle name="Normal 6 2 4 5" xfId="12210"/>
    <cellStyle name="Normal 6 2 4 5 2" xfId="43170"/>
    <cellStyle name="Normal 6 2 4 6" xfId="22130"/>
    <cellStyle name="Normal 6 2 4 7" xfId="35011"/>
    <cellStyle name="Normal 6 2 4 8" xfId="40476"/>
    <cellStyle name="Normal 6 2 5" xfId="2228"/>
    <cellStyle name="Normal 6 2 5 2" xfId="4843"/>
    <cellStyle name="Normal 6 2 5 2 2" xfId="14725"/>
    <cellStyle name="Normal 6 2 5 2 3" xfId="24645"/>
    <cellStyle name="Normal 6 2 5 2 4" xfId="45685"/>
    <cellStyle name="Normal 6 2 5 3" xfId="7309"/>
    <cellStyle name="Normal 6 2 5 3 2" xfId="17191"/>
    <cellStyle name="Normal 6 2 5 3 3" xfId="27111"/>
    <cellStyle name="Normal 6 2 5 3 4" xfId="48151"/>
    <cellStyle name="Normal 6 2 5 4" xfId="9779"/>
    <cellStyle name="Normal 6 2 5 4 2" xfId="19661"/>
    <cellStyle name="Normal 6 2 5 4 3" xfId="29581"/>
    <cellStyle name="Normal 6 2 5 4 4" xfId="50621"/>
    <cellStyle name="Normal 6 2 5 5" xfId="12257"/>
    <cellStyle name="Normal 6 2 5 5 2" xfId="43217"/>
    <cellStyle name="Normal 6 2 5 6" xfId="22177"/>
    <cellStyle name="Normal 6 2 5 7" xfId="35059"/>
    <cellStyle name="Normal 6 2 5 8" xfId="40523"/>
    <cellStyle name="Normal 6 2 6" xfId="1898"/>
    <cellStyle name="Normal 6 2 6 2" xfId="4661"/>
    <cellStyle name="Normal 6 2 6 2 2" xfId="14543"/>
    <cellStyle name="Normal 6 2 6 2 3" xfId="24463"/>
    <cellStyle name="Normal 6 2 6 2 4" xfId="45503"/>
    <cellStyle name="Normal 6 2 6 3" xfId="7127"/>
    <cellStyle name="Normal 6 2 6 3 2" xfId="17009"/>
    <cellStyle name="Normal 6 2 6 3 3" xfId="26929"/>
    <cellStyle name="Normal 6 2 6 3 4" xfId="47969"/>
    <cellStyle name="Normal 6 2 6 4" xfId="9597"/>
    <cellStyle name="Normal 6 2 6 4 2" xfId="19479"/>
    <cellStyle name="Normal 6 2 6 4 3" xfId="29399"/>
    <cellStyle name="Normal 6 2 6 4 4" xfId="50439"/>
    <cellStyle name="Normal 6 2 6 5" xfId="12075"/>
    <cellStyle name="Normal 6 2 6 5 2" xfId="43035"/>
    <cellStyle name="Normal 6 2 6 6" xfId="21995"/>
    <cellStyle name="Normal 6 2 6 7" xfId="34876"/>
    <cellStyle name="Normal 6 2 6 8" xfId="40341"/>
    <cellStyle name="Normal 6 3" xfId="93"/>
    <cellStyle name="Normal 6 3 2" xfId="679"/>
    <cellStyle name="Normal 6 3 2 10" xfId="33657"/>
    <cellStyle name="Normal 6 3 2 11" xfId="39122"/>
    <cellStyle name="Normal 6 3 2 2" xfId="1822"/>
    <cellStyle name="Normal 6 3 2 2 2" xfId="4585"/>
    <cellStyle name="Normal 6 3 2 2 2 2" xfId="14467"/>
    <cellStyle name="Normal 6 3 2 2 2 3" xfId="24387"/>
    <cellStyle name="Normal 6 3 2 2 2 4" xfId="45427"/>
    <cellStyle name="Normal 6 3 2 2 3" xfId="7051"/>
    <cellStyle name="Normal 6 3 2 2 3 2" xfId="16933"/>
    <cellStyle name="Normal 6 3 2 2 3 3" xfId="26853"/>
    <cellStyle name="Normal 6 3 2 2 3 4" xfId="47893"/>
    <cellStyle name="Normal 6 3 2 2 4" xfId="9521"/>
    <cellStyle name="Normal 6 3 2 2 4 2" xfId="19403"/>
    <cellStyle name="Normal 6 3 2 2 4 3" xfId="29323"/>
    <cellStyle name="Normal 6 3 2 2 4 4" xfId="50363"/>
    <cellStyle name="Normal 6 3 2 2 5" xfId="11999"/>
    <cellStyle name="Normal 6 3 2 2 5 2" xfId="42959"/>
    <cellStyle name="Normal 6 3 2 2 6" xfId="21919"/>
    <cellStyle name="Normal 6 3 2 2 7" xfId="34800"/>
    <cellStyle name="Normal 6 3 2 2 8" xfId="40265"/>
    <cellStyle name="Normal 6 3 2 3" xfId="1954"/>
    <cellStyle name="Normal 6 3 2 3 2" xfId="4717"/>
    <cellStyle name="Normal 6 3 2 3 2 2" xfId="14599"/>
    <cellStyle name="Normal 6 3 2 3 2 3" xfId="24519"/>
    <cellStyle name="Normal 6 3 2 3 2 4" xfId="45559"/>
    <cellStyle name="Normal 6 3 2 3 3" xfId="7183"/>
    <cellStyle name="Normal 6 3 2 3 3 2" xfId="17065"/>
    <cellStyle name="Normal 6 3 2 3 3 3" xfId="26985"/>
    <cellStyle name="Normal 6 3 2 3 3 4" xfId="48025"/>
    <cellStyle name="Normal 6 3 2 3 4" xfId="9653"/>
    <cellStyle name="Normal 6 3 2 3 4 2" xfId="19535"/>
    <cellStyle name="Normal 6 3 2 3 4 3" xfId="29455"/>
    <cellStyle name="Normal 6 3 2 3 4 4" xfId="50495"/>
    <cellStyle name="Normal 6 3 2 3 5" xfId="12131"/>
    <cellStyle name="Normal 6 3 2 3 5 2" xfId="43091"/>
    <cellStyle name="Normal 6 3 2 3 6" xfId="22051"/>
    <cellStyle name="Normal 6 3 2 3 7" xfId="34932"/>
    <cellStyle name="Normal 6 3 2 3 8" xfId="40397"/>
    <cellStyle name="Normal 6 3 2 4" xfId="2890"/>
    <cellStyle name="Normal 6 3 2 4 2" xfId="5358"/>
    <cellStyle name="Normal 6 3 2 4 2 2" xfId="15240"/>
    <cellStyle name="Normal 6 3 2 4 2 3" xfId="25160"/>
    <cellStyle name="Normal 6 3 2 4 2 4" xfId="46200"/>
    <cellStyle name="Normal 6 3 2 4 3" xfId="7824"/>
    <cellStyle name="Normal 6 3 2 4 3 2" xfId="17706"/>
    <cellStyle name="Normal 6 3 2 4 3 3" xfId="27626"/>
    <cellStyle name="Normal 6 3 2 4 3 4" xfId="48666"/>
    <cellStyle name="Normal 6 3 2 4 4" xfId="10294"/>
    <cellStyle name="Normal 6 3 2 4 4 2" xfId="20176"/>
    <cellStyle name="Normal 6 3 2 4 4 3" xfId="30096"/>
    <cellStyle name="Normal 6 3 2 4 4 4" xfId="51136"/>
    <cellStyle name="Normal 6 3 2 4 5" xfId="12772"/>
    <cellStyle name="Normal 6 3 2 4 5 2" xfId="43732"/>
    <cellStyle name="Normal 6 3 2 4 6" xfId="22692"/>
    <cellStyle name="Normal 6 3 2 4 7" xfId="35574"/>
    <cellStyle name="Normal 6 3 2 4 8" xfId="41038"/>
    <cellStyle name="Normal 6 3 2 5" xfId="4025"/>
    <cellStyle name="Normal 6 3 2 5 2" xfId="13907"/>
    <cellStyle name="Normal 6 3 2 5 3" xfId="23827"/>
    <cellStyle name="Normal 6 3 2 5 4" xfId="44867"/>
    <cellStyle name="Normal 6 3 2 6" xfId="5908"/>
    <cellStyle name="Normal 6 3 2 6 2" xfId="15790"/>
    <cellStyle name="Normal 6 3 2 6 3" xfId="25710"/>
    <cellStyle name="Normal 6 3 2 6 4" xfId="46750"/>
    <cellStyle name="Normal 6 3 2 7" xfId="8378"/>
    <cellStyle name="Normal 6 3 2 7 2" xfId="18260"/>
    <cellStyle name="Normal 6 3 2 7 3" xfId="28180"/>
    <cellStyle name="Normal 6 3 2 7 4" xfId="49220"/>
    <cellStyle name="Normal 6 3 2 8" xfId="10856"/>
    <cellStyle name="Normal 6 3 2 8 2" xfId="41816"/>
    <cellStyle name="Normal 6 3 2 9" xfId="20776"/>
    <cellStyle name="Normal 6 3 3" xfId="1999"/>
    <cellStyle name="Normal 6 3 3 2" xfId="4762"/>
    <cellStyle name="Normal 6 3 3 2 2" xfId="14644"/>
    <cellStyle name="Normal 6 3 3 2 3" xfId="24564"/>
    <cellStyle name="Normal 6 3 3 2 4" xfId="45604"/>
    <cellStyle name="Normal 6 3 3 3" xfId="7228"/>
    <cellStyle name="Normal 6 3 3 3 2" xfId="17110"/>
    <cellStyle name="Normal 6 3 3 3 3" xfId="27030"/>
    <cellStyle name="Normal 6 3 3 3 4" xfId="48070"/>
    <cellStyle name="Normal 6 3 3 4" xfId="9698"/>
    <cellStyle name="Normal 6 3 3 4 2" xfId="19580"/>
    <cellStyle name="Normal 6 3 3 4 3" xfId="29500"/>
    <cellStyle name="Normal 6 3 3 4 4" xfId="50540"/>
    <cellStyle name="Normal 6 3 3 5" xfId="12176"/>
    <cellStyle name="Normal 6 3 3 5 2" xfId="43136"/>
    <cellStyle name="Normal 6 3 3 6" xfId="22096"/>
    <cellStyle name="Normal 6 3 3 7" xfId="34977"/>
    <cellStyle name="Normal 6 3 3 8" xfId="40442"/>
    <cellStyle name="Normal 6 3 4" xfId="2044"/>
    <cellStyle name="Normal 6 3 4 2" xfId="4807"/>
    <cellStyle name="Normal 6 3 4 2 2" xfId="14689"/>
    <cellStyle name="Normal 6 3 4 2 3" xfId="24609"/>
    <cellStyle name="Normal 6 3 4 2 4" xfId="45649"/>
    <cellStyle name="Normal 6 3 4 3" xfId="7273"/>
    <cellStyle name="Normal 6 3 4 3 2" xfId="17155"/>
    <cellStyle name="Normal 6 3 4 3 3" xfId="27075"/>
    <cellStyle name="Normal 6 3 4 3 4" xfId="48115"/>
    <cellStyle name="Normal 6 3 4 4" xfId="9743"/>
    <cellStyle name="Normal 6 3 4 4 2" xfId="19625"/>
    <cellStyle name="Normal 6 3 4 4 3" xfId="29545"/>
    <cellStyle name="Normal 6 3 4 4 4" xfId="50585"/>
    <cellStyle name="Normal 6 3 4 5" xfId="12221"/>
    <cellStyle name="Normal 6 3 4 5 2" xfId="43181"/>
    <cellStyle name="Normal 6 3 4 6" xfId="22141"/>
    <cellStyle name="Normal 6 3 4 7" xfId="35022"/>
    <cellStyle name="Normal 6 3 4 8" xfId="40487"/>
    <cellStyle name="Normal 6 3 5" xfId="2253"/>
    <cellStyle name="Normal 6 3 5 2" xfId="4858"/>
    <cellStyle name="Normal 6 3 5 2 2" xfId="14740"/>
    <cellStyle name="Normal 6 3 5 2 3" xfId="24660"/>
    <cellStyle name="Normal 6 3 5 2 4" xfId="45700"/>
    <cellStyle name="Normal 6 3 5 3" xfId="7324"/>
    <cellStyle name="Normal 6 3 5 3 2" xfId="17206"/>
    <cellStyle name="Normal 6 3 5 3 3" xfId="27126"/>
    <cellStyle name="Normal 6 3 5 3 4" xfId="48166"/>
    <cellStyle name="Normal 6 3 5 4" xfId="9794"/>
    <cellStyle name="Normal 6 3 5 4 2" xfId="19676"/>
    <cellStyle name="Normal 6 3 5 4 3" xfId="29596"/>
    <cellStyle name="Normal 6 3 5 4 4" xfId="50636"/>
    <cellStyle name="Normal 6 3 5 5" xfId="12272"/>
    <cellStyle name="Normal 6 3 5 5 2" xfId="43232"/>
    <cellStyle name="Normal 6 3 5 6" xfId="22192"/>
    <cellStyle name="Normal 6 3 5 7" xfId="35074"/>
    <cellStyle name="Normal 6 3 5 8" xfId="40538"/>
    <cellStyle name="Normal 6 3 6" xfId="1909"/>
    <cellStyle name="Normal 6 3 6 2" xfId="4672"/>
    <cellStyle name="Normal 6 3 6 2 2" xfId="14554"/>
    <cellStyle name="Normal 6 3 6 2 3" xfId="24474"/>
    <cellStyle name="Normal 6 3 6 2 4" xfId="45514"/>
    <cellStyle name="Normal 6 3 6 3" xfId="7138"/>
    <cellStyle name="Normal 6 3 6 3 2" xfId="17020"/>
    <cellStyle name="Normal 6 3 6 3 3" xfId="26940"/>
    <cellStyle name="Normal 6 3 6 3 4" xfId="47980"/>
    <cellStyle name="Normal 6 3 6 4" xfId="9608"/>
    <cellStyle name="Normal 6 3 6 4 2" xfId="19490"/>
    <cellStyle name="Normal 6 3 6 4 3" xfId="29410"/>
    <cellStyle name="Normal 6 3 6 4 4" xfId="50450"/>
    <cellStyle name="Normal 6 3 6 5" xfId="12086"/>
    <cellStyle name="Normal 6 3 6 5 2" xfId="43046"/>
    <cellStyle name="Normal 6 3 6 6" xfId="22006"/>
    <cellStyle name="Normal 6 3 6 7" xfId="34887"/>
    <cellStyle name="Normal 6 3 6 8" xfId="40352"/>
    <cellStyle name="Normal 6 4" xfId="696"/>
    <cellStyle name="Normal 6 4 10" xfId="10873"/>
    <cellStyle name="Normal 6 4 10 2" xfId="41833"/>
    <cellStyle name="Normal 6 4 11" xfId="20793"/>
    <cellStyle name="Normal 6 4 12" xfId="33674"/>
    <cellStyle name="Normal 6 4 13" xfId="39139"/>
    <cellStyle name="Normal 6 4 2" xfId="1839"/>
    <cellStyle name="Normal 6 4 2 2" xfId="1972"/>
    <cellStyle name="Normal 6 4 2 2 2" xfId="4735"/>
    <cellStyle name="Normal 6 4 2 2 2 2" xfId="14617"/>
    <cellStyle name="Normal 6 4 2 2 2 3" xfId="24537"/>
    <cellStyle name="Normal 6 4 2 2 2 4" xfId="45577"/>
    <cellStyle name="Normal 6 4 2 2 3" xfId="7201"/>
    <cellStyle name="Normal 6 4 2 2 3 2" xfId="17083"/>
    <cellStyle name="Normal 6 4 2 2 3 3" xfId="27003"/>
    <cellStyle name="Normal 6 4 2 2 3 4" xfId="48043"/>
    <cellStyle name="Normal 6 4 2 2 4" xfId="9671"/>
    <cellStyle name="Normal 6 4 2 2 4 2" xfId="19553"/>
    <cellStyle name="Normal 6 4 2 2 4 3" xfId="29473"/>
    <cellStyle name="Normal 6 4 2 2 4 4" xfId="50513"/>
    <cellStyle name="Normal 6 4 2 2 5" xfId="12149"/>
    <cellStyle name="Normal 6 4 2 2 5 2" xfId="43109"/>
    <cellStyle name="Normal 6 4 2 2 6" xfId="22069"/>
    <cellStyle name="Normal 6 4 2 2 7" xfId="34950"/>
    <cellStyle name="Normal 6 4 2 2 8" xfId="40415"/>
    <cellStyle name="Normal 6 4 2 3" xfId="4602"/>
    <cellStyle name="Normal 6 4 2 3 2" xfId="14484"/>
    <cellStyle name="Normal 6 4 2 3 3" xfId="24404"/>
    <cellStyle name="Normal 6 4 2 3 4" xfId="45444"/>
    <cellStyle name="Normal 6 4 2 4" xfId="7068"/>
    <cellStyle name="Normal 6 4 2 4 2" xfId="16950"/>
    <cellStyle name="Normal 6 4 2 4 3" xfId="26870"/>
    <cellStyle name="Normal 6 4 2 4 4" xfId="47910"/>
    <cellStyle name="Normal 6 4 2 5" xfId="9538"/>
    <cellStyle name="Normal 6 4 2 5 2" xfId="19420"/>
    <cellStyle name="Normal 6 4 2 5 3" xfId="29340"/>
    <cellStyle name="Normal 6 4 2 5 4" xfId="50380"/>
    <cellStyle name="Normal 6 4 2 6" xfId="12016"/>
    <cellStyle name="Normal 6 4 2 6 2" xfId="42976"/>
    <cellStyle name="Normal 6 4 2 7" xfId="21936"/>
    <cellStyle name="Normal 6 4 2 8" xfId="34817"/>
    <cellStyle name="Normal 6 4 2 9" xfId="40282"/>
    <cellStyle name="Normal 6 4 3" xfId="2017"/>
    <cellStyle name="Normal 6 4 3 2" xfId="4780"/>
    <cellStyle name="Normal 6 4 3 2 2" xfId="14662"/>
    <cellStyle name="Normal 6 4 3 2 3" xfId="24582"/>
    <cellStyle name="Normal 6 4 3 2 4" xfId="45622"/>
    <cellStyle name="Normal 6 4 3 3" xfId="7246"/>
    <cellStyle name="Normal 6 4 3 3 2" xfId="17128"/>
    <cellStyle name="Normal 6 4 3 3 3" xfId="27048"/>
    <cellStyle name="Normal 6 4 3 3 4" xfId="48088"/>
    <cellStyle name="Normal 6 4 3 4" xfId="9716"/>
    <cellStyle name="Normal 6 4 3 4 2" xfId="19598"/>
    <cellStyle name="Normal 6 4 3 4 3" xfId="29518"/>
    <cellStyle name="Normal 6 4 3 4 4" xfId="50558"/>
    <cellStyle name="Normal 6 4 3 5" xfId="12194"/>
    <cellStyle name="Normal 6 4 3 5 2" xfId="43154"/>
    <cellStyle name="Normal 6 4 3 6" xfId="22114"/>
    <cellStyle name="Normal 6 4 3 7" xfId="34995"/>
    <cellStyle name="Normal 6 4 3 8" xfId="40460"/>
    <cellStyle name="Normal 6 4 4" xfId="2062"/>
    <cellStyle name="Normal 6 4 4 2" xfId="4825"/>
    <cellStyle name="Normal 6 4 4 2 2" xfId="14707"/>
    <cellStyle name="Normal 6 4 4 2 3" xfId="24627"/>
    <cellStyle name="Normal 6 4 4 2 4" xfId="45667"/>
    <cellStyle name="Normal 6 4 4 3" xfId="7291"/>
    <cellStyle name="Normal 6 4 4 3 2" xfId="17173"/>
    <cellStyle name="Normal 6 4 4 3 3" xfId="27093"/>
    <cellStyle name="Normal 6 4 4 3 4" xfId="48133"/>
    <cellStyle name="Normal 6 4 4 4" xfId="9761"/>
    <cellStyle name="Normal 6 4 4 4 2" xfId="19643"/>
    <cellStyle name="Normal 6 4 4 4 3" xfId="29563"/>
    <cellStyle name="Normal 6 4 4 4 4" xfId="50603"/>
    <cellStyle name="Normal 6 4 4 5" xfId="12239"/>
    <cellStyle name="Normal 6 4 4 5 2" xfId="43199"/>
    <cellStyle name="Normal 6 4 4 6" xfId="22159"/>
    <cellStyle name="Normal 6 4 4 7" xfId="35040"/>
    <cellStyle name="Normal 6 4 4 8" xfId="40505"/>
    <cellStyle name="Normal 6 4 5" xfId="1927"/>
    <cellStyle name="Normal 6 4 5 2" xfId="4690"/>
    <cellStyle name="Normal 6 4 5 2 2" xfId="14572"/>
    <cellStyle name="Normal 6 4 5 2 3" xfId="24492"/>
    <cellStyle name="Normal 6 4 5 2 4" xfId="45532"/>
    <cellStyle name="Normal 6 4 5 3" xfId="7156"/>
    <cellStyle name="Normal 6 4 5 3 2" xfId="17038"/>
    <cellStyle name="Normal 6 4 5 3 3" xfId="26958"/>
    <cellStyle name="Normal 6 4 5 3 4" xfId="47998"/>
    <cellStyle name="Normal 6 4 5 4" xfId="9626"/>
    <cellStyle name="Normal 6 4 5 4 2" xfId="19508"/>
    <cellStyle name="Normal 6 4 5 4 3" xfId="29428"/>
    <cellStyle name="Normal 6 4 5 4 4" xfId="50468"/>
    <cellStyle name="Normal 6 4 5 5" xfId="12104"/>
    <cellStyle name="Normal 6 4 5 5 2" xfId="43064"/>
    <cellStyle name="Normal 6 4 5 6" xfId="22024"/>
    <cellStyle name="Normal 6 4 5 7" xfId="34905"/>
    <cellStyle name="Normal 6 4 5 8" xfId="40370"/>
    <cellStyle name="Normal 6 4 6" xfId="2907"/>
    <cellStyle name="Normal 6 4 6 2" xfId="5375"/>
    <cellStyle name="Normal 6 4 6 2 2" xfId="15257"/>
    <cellStyle name="Normal 6 4 6 2 3" xfId="25177"/>
    <cellStyle name="Normal 6 4 6 2 4" xfId="46217"/>
    <cellStyle name="Normal 6 4 6 3" xfId="7841"/>
    <cellStyle name="Normal 6 4 6 3 2" xfId="17723"/>
    <cellStyle name="Normal 6 4 6 3 3" xfId="27643"/>
    <cellStyle name="Normal 6 4 6 3 4" xfId="48683"/>
    <cellStyle name="Normal 6 4 6 4" xfId="10311"/>
    <cellStyle name="Normal 6 4 6 4 2" xfId="20193"/>
    <cellStyle name="Normal 6 4 6 4 3" xfId="30113"/>
    <cellStyle name="Normal 6 4 6 4 4" xfId="51153"/>
    <cellStyle name="Normal 6 4 6 5" xfId="12789"/>
    <cellStyle name="Normal 6 4 6 5 2" xfId="43749"/>
    <cellStyle name="Normal 6 4 6 6" xfId="22709"/>
    <cellStyle name="Normal 6 4 6 7" xfId="35591"/>
    <cellStyle name="Normal 6 4 6 8" xfId="41055"/>
    <cellStyle name="Normal 6 4 7" xfId="4102"/>
    <cellStyle name="Normal 6 4 7 2" xfId="13984"/>
    <cellStyle name="Normal 6 4 7 3" xfId="23904"/>
    <cellStyle name="Normal 6 4 7 4" xfId="44944"/>
    <cellStyle name="Normal 6 4 8" xfId="5925"/>
    <cellStyle name="Normal 6 4 8 2" xfId="15807"/>
    <cellStyle name="Normal 6 4 8 3" xfId="25727"/>
    <cellStyle name="Normal 6 4 8 4" xfId="46767"/>
    <cellStyle name="Normal 6 4 9" xfId="8395"/>
    <cellStyle name="Normal 6 4 9 2" xfId="18277"/>
    <cellStyle name="Normal 6 4 9 3" xfId="28197"/>
    <cellStyle name="Normal 6 4 9 4" xfId="49237"/>
    <cellStyle name="Normal 6 5" xfId="629"/>
    <cellStyle name="Normal 6 5 10" xfId="33643"/>
    <cellStyle name="Normal 6 5 11" xfId="39108"/>
    <cellStyle name="Normal 6 5 2" xfId="1808"/>
    <cellStyle name="Normal 6 5 2 2" xfId="4571"/>
    <cellStyle name="Normal 6 5 2 2 2" xfId="14453"/>
    <cellStyle name="Normal 6 5 2 2 3" xfId="24373"/>
    <cellStyle name="Normal 6 5 2 2 4" xfId="45413"/>
    <cellStyle name="Normal 6 5 2 3" xfId="7037"/>
    <cellStyle name="Normal 6 5 2 3 2" xfId="16919"/>
    <cellStyle name="Normal 6 5 2 3 3" xfId="26839"/>
    <cellStyle name="Normal 6 5 2 3 4" xfId="47879"/>
    <cellStyle name="Normal 6 5 2 4" xfId="9507"/>
    <cellStyle name="Normal 6 5 2 4 2" xfId="19389"/>
    <cellStyle name="Normal 6 5 2 4 3" xfId="29309"/>
    <cellStyle name="Normal 6 5 2 4 4" xfId="50349"/>
    <cellStyle name="Normal 6 5 2 5" xfId="11985"/>
    <cellStyle name="Normal 6 5 2 5 2" xfId="42945"/>
    <cellStyle name="Normal 6 5 2 6" xfId="21905"/>
    <cellStyle name="Normal 6 5 2 7" xfId="34786"/>
    <cellStyle name="Normal 6 5 2 8" xfId="40251"/>
    <cellStyle name="Normal 6 5 3" xfId="1932"/>
    <cellStyle name="Normal 6 5 3 2" xfId="4695"/>
    <cellStyle name="Normal 6 5 3 2 2" xfId="14577"/>
    <cellStyle name="Normal 6 5 3 2 3" xfId="24497"/>
    <cellStyle name="Normal 6 5 3 2 4" xfId="45537"/>
    <cellStyle name="Normal 6 5 3 3" xfId="7161"/>
    <cellStyle name="Normal 6 5 3 3 2" xfId="17043"/>
    <cellStyle name="Normal 6 5 3 3 3" xfId="26963"/>
    <cellStyle name="Normal 6 5 3 3 4" xfId="48003"/>
    <cellStyle name="Normal 6 5 3 4" xfId="9631"/>
    <cellStyle name="Normal 6 5 3 4 2" xfId="19513"/>
    <cellStyle name="Normal 6 5 3 4 3" xfId="29433"/>
    <cellStyle name="Normal 6 5 3 4 4" xfId="50473"/>
    <cellStyle name="Normal 6 5 3 5" xfId="12109"/>
    <cellStyle name="Normal 6 5 3 5 2" xfId="43069"/>
    <cellStyle name="Normal 6 5 3 6" xfId="22029"/>
    <cellStyle name="Normal 6 5 3 7" xfId="34910"/>
    <cellStyle name="Normal 6 5 3 8" xfId="40375"/>
    <cellStyle name="Normal 6 5 4" xfId="2876"/>
    <cellStyle name="Normal 6 5 4 2" xfId="5344"/>
    <cellStyle name="Normal 6 5 4 2 2" xfId="15226"/>
    <cellStyle name="Normal 6 5 4 2 3" xfId="25146"/>
    <cellStyle name="Normal 6 5 4 2 4" xfId="46186"/>
    <cellStyle name="Normal 6 5 4 3" xfId="7810"/>
    <cellStyle name="Normal 6 5 4 3 2" xfId="17692"/>
    <cellStyle name="Normal 6 5 4 3 3" xfId="27612"/>
    <cellStyle name="Normal 6 5 4 3 4" xfId="48652"/>
    <cellStyle name="Normal 6 5 4 4" xfId="10280"/>
    <cellStyle name="Normal 6 5 4 4 2" xfId="20162"/>
    <cellStyle name="Normal 6 5 4 4 3" xfId="30082"/>
    <cellStyle name="Normal 6 5 4 4 4" xfId="51122"/>
    <cellStyle name="Normal 6 5 4 5" xfId="12758"/>
    <cellStyle name="Normal 6 5 4 5 2" xfId="43718"/>
    <cellStyle name="Normal 6 5 4 6" xfId="22678"/>
    <cellStyle name="Normal 6 5 4 7" xfId="35560"/>
    <cellStyle name="Normal 6 5 4 8" xfId="41024"/>
    <cellStyle name="Normal 6 5 5" xfId="4017"/>
    <cellStyle name="Normal 6 5 5 2" xfId="13899"/>
    <cellStyle name="Normal 6 5 5 3" xfId="23819"/>
    <cellStyle name="Normal 6 5 5 4" xfId="44859"/>
    <cellStyle name="Normal 6 5 6" xfId="5894"/>
    <cellStyle name="Normal 6 5 6 2" xfId="15776"/>
    <cellStyle name="Normal 6 5 6 3" xfId="25696"/>
    <cellStyle name="Normal 6 5 6 4" xfId="46736"/>
    <cellStyle name="Normal 6 5 7" xfId="8364"/>
    <cellStyle name="Normal 6 5 7 2" xfId="18246"/>
    <cellStyle name="Normal 6 5 7 3" xfId="28166"/>
    <cellStyle name="Normal 6 5 7 4" xfId="49206"/>
    <cellStyle name="Normal 6 5 8" xfId="10842"/>
    <cellStyle name="Normal 6 5 8 2" xfId="41802"/>
    <cellStyle name="Normal 6 5 9" xfId="20762"/>
    <cellStyle name="Normal 6 6" xfId="1977"/>
    <cellStyle name="Normal 6 6 2" xfId="4740"/>
    <cellStyle name="Normal 6 6 2 2" xfId="14622"/>
    <cellStyle name="Normal 6 6 2 3" xfId="24542"/>
    <cellStyle name="Normal 6 6 2 4" xfId="45582"/>
    <cellStyle name="Normal 6 6 3" xfId="7206"/>
    <cellStyle name="Normal 6 6 3 2" xfId="17088"/>
    <cellStyle name="Normal 6 6 3 3" xfId="27008"/>
    <cellStyle name="Normal 6 6 3 4" xfId="48048"/>
    <cellStyle name="Normal 6 6 4" xfId="9676"/>
    <cellStyle name="Normal 6 6 4 2" xfId="19558"/>
    <cellStyle name="Normal 6 6 4 3" xfId="29478"/>
    <cellStyle name="Normal 6 6 4 4" xfId="50518"/>
    <cellStyle name="Normal 6 6 5" xfId="12154"/>
    <cellStyle name="Normal 6 6 5 2" xfId="43114"/>
    <cellStyle name="Normal 6 6 6" xfId="22074"/>
    <cellStyle name="Normal 6 6 7" xfId="34955"/>
    <cellStyle name="Normal 6 6 8" xfId="40420"/>
    <cellStyle name="Normal 6 7" xfId="2022"/>
    <cellStyle name="Normal 6 7 2" xfId="4785"/>
    <cellStyle name="Normal 6 7 2 2" xfId="14667"/>
    <cellStyle name="Normal 6 7 2 3" xfId="24587"/>
    <cellStyle name="Normal 6 7 2 4" xfId="45627"/>
    <cellStyle name="Normal 6 7 3" xfId="7251"/>
    <cellStyle name="Normal 6 7 3 2" xfId="17133"/>
    <cellStyle name="Normal 6 7 3 3" xfId="27053"/>
    <cellStyle name="Normal 6 7 3 4" xfId="48093"/>
    <cellStyle name="Normal 6 7 4" xfId="9721"/>
    <cellStyle name="Normal 6 7 4 2" xfId="19603"/>
    <cellStyle name="Normal 6 7 4 3" xfId="29523"/>
    <cellStyle name="Normal 6 7 4 4" xfId="50563"/>
    <cellStyle name="Normal 6 7 5" xfId="12199"/>
    <cellStyle name="Normal 6 7 5 2" xfId="43159"/>
    <cellStyle name="Normal 6 7 6" xfId="22119"/>
    <cellStyle name="Normal 6 7 7" xfId="35000"/>
    <cellStyle name="Normal 6 7 8" xfId="40465"/>
    <cellStyle name="Normal 6 8" xfId="2076"/>
    <cellStyle name="Normal 6 8 2" xfId="4836"/>
    <cellStyle name="Normal 6 8 2 2" xfId="14718"/>
    <cellStyle name="Normal 6 8 2 3" xfId="24638"/>
    <cellStyle name="Normal 6 8 2 4" xfId="45678"/>
    <cellStyle name="Normal 6 8 3" xfId="7302"/>
    <cellStyle name="Normal 6 8 3 2" xfId="17184"/>
    <cellStyle name="Normal 6 8 3 3" xfId="27104"/>
    <cellStyle name="Normal 6 8 3 4" xfId="48144"/>
    <cellStyle name="Normal 6 8 4" xfId="9772"/>
    <cellStyle name="Normal 6 8 4 2" xfId="19654"/>
    <cellStyle name="Normal 6 8 4 3" xfId="29574"/>
    <cellStyle name="Normal 6 8 4 4" xfId="50614"/>
    <cellStyle name="Normal 6 8 5" xfId="12250"/>
    <cellStyle name="Normal 6 8 5 2" xfId="43210"/>
    <cellStyle name="Normal 6 8 6" xfId="22170"/>
    <cellStyle name="Normal 6 8 7" xfId="35051"/>
    <cellStyle name="Normal 6 8 8" xfId="40516"/>
    <cellStyle name="Normal 6 9" xfId="1887"/>
    <cellStyle name="Normal 6 9 2" xfId="4650"/>
    <cellStyle name="Normal 6 9 2 2" xfId="14532"/>
    <cellStyle name="Normal 6 9 2 3" xfId="24452"/>
    <cellStyle name="Normal 6 9 2 4" xfId="45492"/>
    <cellStyle name="Normal 6 9 3" xfId="7116"/>
    <cellStyle name="Normal 6 9 3 2" xfId="16998"/>
    <cellStyle name="Normal 6 9 3 3" xfId="26918"/>
    <cellStyle name="Normal 6 9 3 4" xfId="47958"/>
    <cellStyle name="Normal 6 9 4" xfId="9586"/>
    <cellStyle name="Normal 6 9 4 2" xfId="19468"/>
    <cellStyle name="Normal 6 9 4 3" xfId="29388"/>
    <cellStyle name="Normal 6 9 4 4" xfId="50428"/>
    <cellStyle name="Normal 6 9 5" xfId="12064"/>
    <cellStyle name="Normal 6 9 5 2" xfId="43024"/>
    <cellStyle name="Normal 6 9 6" xfId="21984"/>
    <cellStyle name="Normal 6 9 7" xfId="34865"/>
    <cellStyle name="Normal 6 9 8" xfId="40330"/>
    <cellStyle name="Normal 7" xfId="27"/>
    <cellStyle name="Normal 7 10" xfId="41160"/>
    <cellStyle name="Normal 7 11" xfId="51270"/>
    <cellStyle name="Normal 7 12" xfId="51942"/>
    <cellStyle name="Normal 7 2" xfId="152"/>
    <cellStyle name="Normal 7 2 2" xfId="673"/>
    <cellStyle name="Normal 7 2 2 10" xfId="33651"/>
    <cellStyle name="Normal 7 2 2 11" xfId="39116"/>
    <cellStyle name="Normal 7 2 2 12" xfId="51629"/>
    <cellStyle name="Normal 7 2 2 13" xfId="52300"/>
    <cellStyle name="Normal 7 2 2 2" xfId="1816"/>
    <cellStyle name="Normal 7 2 2 2 2" xfId="4579"/>
    <cellStyle name="Normal 7 2 2 2 2 2" xfId="14461"/>
    <cellStyle name="Normal 7 2 2 2 2 3" xfId="24381"/>
    <cellStyle name="Normal 7 2 2 2 2 4" xfId="45421"/>
    <cellStyle name="Normal 7 2 2 2 3" xfId="7045"/>
    <cellStyle name="Normal 7 2 2 2 3 2" xfId="16927"/>
    <cellStyle name="Normal 7 2 2 2 3 3" xfId="26847"/>
    <cellStyle name="Normal 7 2 2 2 3 4" xfId="47887"/>
    <cellStyle name="Normal 7 2 2 2 4" xfId="9515"/>
    <cellStyle name="Normal 7 2 2 2 4 2" xfId="19397"/>
    <cellStyle name="Normal 7 2 2 2 4 3" xfId="29317"/>
    <cellStyle name="Normal 7 2 2 2 4 4" xfId="50357"/>
    <cellStyle name="Normal 7 2 2 2 5" xfId="11993"/>
    <cellStyle name="Normal 7 2 2 2 5 2" xfId="42953"/>
    <cellStyle name="Normal 7 2 2 2 6" xfId="21913"/>
    <cellStyle name="Normal 7 2 2 2 7" xfId="34794"/>
    <cellStyle name="Normal 7 2 2 2 8" xfId="40259"/>
    <cellStyle name="Normal 7 2 2 3" xfId="1947"/>
    <cellStyle name="Normal 7 2 2 3 2" xfId="4710"/>
    <cellStyle name="Normal 7 2 2 3 2 2" xfId="14592"/>
    <cellStyle name="Normal 7 2 2 3 2 3" xfId="24512"/>
    <cellStyle name="Normal 7 2 2 3 2 4" xfId="45552"/>
    <cellStyle name="Normal 7 2 2 3 3" xfId="7176"/>
    <cellStyle name="Normal 7 2 2 3 3 2" xfId="17058"/>
    <cellStyle name="Normal 7 2 2 3 3 3" xfId="26978"/>
    <cellStyle name="Normal 7 2 2 3 3 4" xfId="48018"/>
    <cellStyle name="Normal 7 2 2 3 4" xfId="9646"/>
    <cellStyle name="Normal 7 2 2 3 4 2" xfId="19528"/>
    <cellStyle name="Normal 7 2 2 3 4 3" xfId="29448"/>
    <cellStyle name="Normal 7 2 2 3 4 4" xfId="50488"/>
    <cellStyle name="Normal 7 2 2 3 5" xfId="12124"/>
    <cellStyle name="Normal 7 2 2 3 5 2" xfId="43084"/>
    <cellStyle name="Normal 7 2 2 3 6" xfId="22044"/>
    <cellStyle name="Normal 7 2 2 3 7" xfId="34925"/>
    <cellStyle name="Normal 7 2 2 3 8" xfId="40390"/>
    <cellStyle name="Normal 7 2 2 4" xfId="2884"/>
    <cellStyle name="Normal 7 2 2 4 2" xfId="5352"/>
    <cellStyle name="Normal 7 2 2 4 2 2" xfId="15234"/>
    <cellStyle name="Normal 7 2 2 4 2 3" xfId="25154"/>
    <cellStyle name="Normal 7 2 2 4 2 4" xfId="46194"/>
    <cellStyle name="Normal 7 2 2 4 3" xfId="7818"/>
    <cellStyle name="Normal 7 2 2 4 3 2" xfId="17700"/>
    <cellStyle name="Normal 7 2 2 4 3 3" xfId="27620"/>
    <cellStyle name="Normal 7 2 2 4 3 4" xfId="48660"/>
    <cellStyle name="Normal 7 2 2 4 4" xfId="10288"/>
    <cellStyle name="Normal 7 2 2 4 4 2" xfId="20170"/>
    <cellStyle name="Normal 7 2 2 4 4 3" xfId="30090"/>
    <cellStyle name="Normal 7 2 2 4 4 4" xfId="51130"/>
    <cellStyle name="Normal 7 2 2 4 5" xfId="12766"/>
    <cellStyle name="Normal 7 2 2 4 5 2" xfId="43726"/>
    <cellStyle name="Normal 7 2 2 4 6" xfId="22686"/>
    <cellStyle name="Normal 7 2 2 4 7" xfId="35568"/>
    <cellStyle name="Normal 7 2 2 4 8" xfId="41032"/>
    <cellStyle name="Normal 7 2 2 5" xfId="4100"/>
    <cellStyle name="Normal 7 2 2 5 2" xfId="13982"/>
    <cellStyle name="Normal 7 2 2 5 3" xfId="23902"/>
    <cellStyle name="Normal 7 2 2 5 4" xfId="44942"/>
    <cellStyle name="Normal 7 2 2 6" xfId="5902"/>
    <cellStyle name="Normal 7 2 2 6 2" xfId="15784"/>
    <cellStyle name="Normal 7 2 2 6 3" xfId="25704"/>
    <cellStyle name="Normal 7 2 2 6 4" xfId="46744"/>
    <cellStyle name="Normal 7 2 2 7" xfId="8372"/>
    <cellStyle name="Normal 7 2 2 7 2" xfId="18254"/>
    <cellStyle name="Normal 7 2 2 7 3" xfId="28174"/>
    <cellStyle name="Normal 7 2 2 7 4" xfId="49214"/>
    <cellStyle name="Normal 7 2 2 8" xfId="10850"/>
    <cellStyle name="Normal 7 2 2 8 2" xfId="41810"/>
    <cellStyle name="Normal 7 2 2 9" xfId="20770"/>
    <cellStyle name="Normal 7 2 3" xfId="1992"/>
    <cellStyle name="Normal 7 2 3 10" xfId="52524"/>
    <cellStyle name="Normal 7 2 3 2" xfId="4755"/>
    <cellStyle name="Normal 7 2 3 2 2" xfId="14637"/>
    <cellStyle name="Normal 7 2 3 2 3" xfId="24557"/>
    <cellStyle name="Normal 7 2 3 2 4" xfId="45597"/>
    <cellStyle name="Normal 7 2 3 3" xfId="7221"/>
    <cellStyle name="Normal 7 2 3 3 2" xfId="17103"/>
    <cellStyle name="Normal 7 2 3 3 3" xfId="27023"/>
    <cellStyle name="Normal 7 2 3 3 4" xfId="48063"/>
    <cellStyle name="Normal 7 2 3 4" xfId="9691"/>
    <cellStyle name="Normal 7 2 3 4 2" xfId="19573"/>
    <cellStyle name="Normal 7 2 3 4 3" xfId="29493"/>
    <cellStyle name="Normal 7 2 3 4 4" xfId="50533"/>
    <cellStyle name="Normal 7 2 3 5" xfId="12169"/>
    <cellStyle name="Normal 7 2 3 5 2" xfId="43129"/>
    <cellStyle name="Normal 7 2 3 6" xfId="22089"/>
    <cellStyle name="Normal 7 2 3 7" xfId="34970"/>
    <cellStyle name="Normal 7 2 3 8" xfId="40435"/>
    <cellStyle name="Normal 7 2 3 9" xfId="51854"/>
    <cellStyle name="Normal 7 2 4" xfId="2037"/>
    <cellStyle name="Normal 7 2 4 2" xfId="4800"/>
    <cellStyle name="Normal 7 2 4 2 2" xfId="14682"/>
    <cellStyle name="Normal 7 2 4 2 3" xfId="24602"/>
    <cellStyle name="Normal 7 2 4 2 4" xfId="45642"/>
    <cellStyle name="Normal 7 2 4 3" xfId="7266"/>
    <cellStyle name="Normal 7 2 4 3 2" xfId="17148"/>
    <cellStyle name="Normal 7 2 4 3 3" xfId="27068"/>
    <cellStyle name="Normal 7 2 4 3 4" xfId="48108"/>
    <cellStyle name="Normal 7 2 4 4" xfId="9736"/>
    <cellStyle name="Normal 7 2 4 4 2" xfId="19618"/>
    <cellStyle name="Normal 7 2 4 4 3" xfId="29538"/>
    <cellStyle name="Normal 7 2 4 4 4" xfId="50578"/>
    <cellStyle name="Normal 7 2 4 5" xfId="12214"/>
    <cellStyle name="Normal 7 2 4 5 2" xfId="43174"/>
    <cellStyle name="Normal 7 2 4 6" xfId="22134"/>
    <cellStyle name="Normal 7 2 4 7" xfId="35015"/>
    <cellStyle name="Normal 7 2 4 8" xfId="40480"/>
    <cellStyle name="Normal 7 2 5" xfId="2246"/>
    <cellStyle name="Normal 7 2 5 2" xfId="4851"/>
    <cellStyle name="Normal 7 2 5 2 2" xfId="14733"/>
    <cellStyle name="Normal 7 2 5 2 3" xfId="24653"/>
    <cellStyle name="Normal 7 2 5 2 4" xfId="45693"/>
    <cellStyle name="Normal 7 2 5 3" xfId="7317"/>
    <cellStyle name="Normal 7 2 5 3 2" xfId="17199"/>
    <cellStyle name="Normal 7 2 5 3 3" xfId="27119"/>
    <cellStyle name="Normal 7 2 5 3 4" xfId="48159"/>
    <cellStyle name="Normal 7 2 5 4" xfId="9787"/>
    <cellStyle name="Normal 7 2 5 4 2" xfId="19669"/>
    <cellStyle name="Normal 7 2 5 4 3" xfId="29589"/>
    <cellStyle name="Normal 7 2 5 4 4" xfId="50629"/>
    <cellStyle name="Normal 7 2 5 5" xfId="12265"/>
    <cellStyle name="Normal 7 2 5 5 2" xfId="43225"/>
    <cellStyle name="Normal 7 2 5 6" xfId="22185"/>
    <cellStyle name="Normal 7 2 5 7" xfId="35067"/>
    <cellStyle name="Normal 7 2 5 8" xfId="40531"/>
    <cellStyle name="Normal 7 2 6" xfId="1902"/>
    <cellStyle name="Normal 7 2 6 2" xfId="4665"/>
    <cellStyle name="Normal 7 2 6 2 2" xfId="14547"/>
    <cellStyle name="Normal 7 2 6 2 3" xfId="24467"/>
    <cellStyle name="Normal 7 2 6 2 4" xfId="45507"/>
    <cellStyle name="Normal 7 2 6 3" xfId="7131"/>
    <cellStyle name="Normal 7 2 6 3 2" xfId="17013"/>
    <cellStyle name="Normal 7 2 6 3 3" xfId="26933"/>
    <cellStyle name="Normal 7 2 6 3 4" xfId="47973"/>
    <cellStyle name="Normal 7 2 6 4" xfId="9601"/>
    <cellStyle name="Normal 7 2 6 4 2" xfId="19483"/>
    <cellStyle name="Normal 7 2 6 4 3" xfId="29403"/>
    <cellStyle name="Normal 7 2 6 4 4" xfId="50443"/>
    <cellStyle name="Normal 7 2 6 5" xfId="12079"/>
    <cellStyle name="Normal 7 2 6 5 2" xfId="43039"/>
    <cellStyle name="Normal 7 2 6 6" xfId="21999"/>
    <cellStyle name="Normal 7 2 6 7" xfId="34880"/>
    <cellStyle name="Normal 7 2 6 8" xfId="40345"/>
    <cellStyle name="Normal 7 2 7" xfId="41296"/>
    <cellStyle name="Normal 7 2 8" xfId="51404"/>
    <cellStyle name="Normal 7 2 9" xfId="52076"/>
    <cellStyle name="Normal 7 3" xfId="94"/>
    <cellStyle name="Normal 7 3 2" xfId="682"/>
    <cellStyle name="Normal 7 3 2 10" xfId="33660"/>
    <cellStyle name="Normal 7 3 2 11" xfId="39125"/>
    <cellStyle name="Normal 7 3 2 2" xfId="1825"/>
    <cellStyle name="Normal 7 3 2 2 2" xfId="4588"/>
    <cellStyle name="Normal 7 3 2 2 2 2" xfId="14470"/>
    <cellStyle name="Normal 7 3 2 2 2 3" xfId="24390"/>
    <cellStyle name="Normal 7 3 2 2 2 4" xfId="45430"/>
    <cellStyle name="Normal 7 3 2 2 3" xfId="7054"/>
    <cellStyle name="Normal 7 3 2 2 3 2" xfId="16936"/>
    <cellStyle name="Normal 7 3 2 2 3 3" xfId="26856"/>
    <cellStyle name="Normal 7 3 2 2 3 4" xfId="47896"/>
    <cellStyle name="Normal 7 3 2 2 4" xfId="9524"/>
    <cellStyle name="Normal 7 3 2 2 4 2" xfId="19406"/>
    <cellStyle name="Normal 7 3 2 2 4 3" xfId="29326"/>
    <cellStyle name="Normal 7 3 2 2 4 4" xfId="50366"/>
    <cellStyle name="Normal 7 3 2 2 5" xfId="12002"/>
    <cellStyle name="Normal 7 3 2 2 5 2" xfId="42962"/>
    <cellStyle name="Normal 7 3 2 2 6" xfId="21922"/>
    <cellStyle name="Normal 7 3 2 2 7" xfId="34803"/>
    <cellStyle name="Normal 7 3 2 2 8" xfId="40268"/>
    <cellStyle name="Normal 7 3 2 3" xfId="1958"/>
    <cellStyle name="Normal 7 3 2 3 2" xfId="4721"/>
    <cellStyle name="Normal 7 3 2 3 2 2" xfId="14603"/>
    <cellStyle name="Normal 7 3 2 3 2 3" xfId="24523"/>
    <cellStyle name="Normal 7 3 2 3 2 4" xfId="45563"/>
    <cellStyle name="Normal 7 3 2 3 3" xfId="7187"/>
    <cellStyle name="Normal 7 3 2 3 3 2" xfId="17069"/>
    <cellStyle name="Normal 7 3 2 3 3 3" xfId="26989"/>
    <cellStyle name="Normal 7 3 2 3 3 4" xfId="48029"/>
    <cellStyle name="Normal 7 3 2 3 4" xfId="9657"/>
    <cellStyle name="Normal 7 3 2 3 4 2" xfId="19539"/>
    <cellStyle name="Normal 7 3 2 3 4 3" xfId="29459"/>
    <cellStyle name="Normal 7 3 2 3 4 4" xfId="50499"/>
    <cellStyle name="Normal 7 3 2 3 5" xfId="12135"/>
    <cellStyle name="Normal 7 3 2 3 5 2" xfId="43095"/>
    <cellStyle name="Normal 7 3 2 3 6" xfId="22055"/>
    <cellStyle name="Normal 7 3 2 3 7" xfId="34936"/>
    <cellStyle name="Normal 7 3 2 3 8" xfId="40401"/>
    <cellStyle name="Normal 7 3 2 4" xfId="2893"/>
    <cellStyle name="Normal 7 3 2 4 2" xfId="5361"/>
    <cellStyle name="Normal 7 3 2 4 2 2" xfId="15243"/>
    <cellStyle name="Normal 7 3 2 4 2 3" xfId="25163"/>
    <cellStyle name="Normal 7 3 2 4 2 4" xfId="46203"/>
    <cellStyle name="Normal 7 3 2 4 3" xfId="7827"/>
    <cellStyle name="Normal 7 3 2 4 3 2" xfId="17709"/>
    <cellStyle name="Normal 7 3 2 4 3 3" xfId="27629"/>
    <cellStyle name="Normal 7 3 2 4 3 4" xfId="48669"/>
    <cellStyle name="Normal 7 3 2 4 4" xfId="10297"/>
    <cellStyle name="Normal 7 3 2 4 4 2" xfId="20179"/>
    <cellStyle name="Normal 7 3 2 4 4 3" xfId="30099"/>
    <cellStyle name="Normal 7 3 2 4 4 4" xfId="51139"/>
    <cellStyle name="Normal 7 3 2 4 5" xfId="12775"/>
    <cellStyle name="Normal 7 3 2 4 5 2" xfId="43735"/>
    <cellStyle name="Normal 7 3 2 4 6" xfId="22695"/>
    <cellStyle name="Normal 7 3 2 4 7" xfId="35577"/>
    <cellStyle name="Normal 7 3 2 4 8" xfId="41041"/>
    <cellStyle name="Normal 7 3 2 5" xfId="4051"/>
    <cellStyle name="Normal 7 3 2 5 2" xfId="13933"/>
    <cellStyle name="Normal 7 3 2 5 3" xfId="23853"/>
    <cellStyle name="Normal 7 3 2 5 4" xfId="44893"/>
    <cellStyle name="Normal 7 3 2 6" xfId="5911"/>
    <cellStyle name="Normal 7 3 2 6 2" xfId="15793"/>
    <cellStyle name="Normal 7 3 2 6 3" xfId="25713"/>
    <cellStyle name="Normal 7 3 2 6 4" xfId="46753"/>
    <cellStyle name="Normal 7 3 2 7" xfId="8381"/>
    <cellStyle name="Normal 7 3 2 7 2" xfId="18263"/>
    <cellStyle name="Normal 7 3 2 7 3" xfId="28183"/>
    <cellStyle name="Normal 7 3 2 7 4" xfId="49223"/>
    <cellStyle name="Normal 7 3 2 8" xfId="10859"/>
    <cellStyle name="Normal 7 3 2 8 2" xfId="41819"/>
    <cellStyle name="Normal 7 3 2 9" xfId="20779"/>
    <cellStyle name="Normal 7 3 3" xfId="2003"/>
    <cellStyle name="Normal 7 3 3 2" xfId="4766"/>
    <cellStyle name="Normal 7 3 3 2 2" xfId="14648"/>
    <cellStyle name="Normal 7 3 3 2 3" xfId="24568"/>
    <cellStyle name="Normal 7 3 3 2 4" xfId="45608"/>
    <cellStyle name="Normal 7 3 3 3" xfId="7232"/>
    <cellStyle name="Normal 7 3 3 3 2" xfId="17114"/>
    <cellStyle name="Normal 7 3 3 3 3" xfId="27034"/>
    <cellStyle name="Normal 7 3 3 3 4" xfId="48074"/>
    <cellStyle name="Normal 7 3 3 4" xfId="9702"/>
    <cellStyle name="Normal 7 3 3 4 2" xfId="19584"/>
    <cellStyle name="Normal 7 3 3 4 3" xfId="29504"/>
    <cellStyle name="Normal 7 3 3 4 4" xfId="50544"/>
    <cellStyle name="Normal 7 3 3 5" xfId="12180"/>
    <cellStyle name="Normal 7 3 3 5 2" xfId="43140"/>
    <cellStyle name="Normal 7 3 3 6" xfId="22100"/>
    <cellStyle name="Normal 7 3 3 7" xfId="34981"/>
    <cellStyle name="Normal 7 3 3 8" xfId="40446"/>
    <cellStyle name="Normal 7 3 4" xfId="2048"/>
    <cellStyle name="Normal 7 3 4 2" xfId="4811"/>
    <cellStyle name="Normal 7 3 4 2 2" xfId="14693"/>
    <cellStyle name="Normal 7 3 4 2 3" xfId="24613"/>
    <cellStyle name="Normal 7 3 4 2 4" xfId="45653"/>
    <cellStyle name="Normal 7 3 4 3" xfId="7277"/>
    <cellStyle name="Normal 7 3 4 3 2" xfId="17159"/>
    <cellStyle name="Normal 7 3 4 3 3" xfId="27079"/>
    <cellStyle name="Normal 7 3 4 3 4" xfId="48119"/>
    <cellStyle name="Normal 7 3 4 4" xfId="9747"/>
    <cellStyle name="Normal 7 3 4 4 2" xfId="19629"/>
    <cellStyle name="Normal 7 3 4 4 3" xfId="29549"/>
    <cellStyle name="Normal 7 3 4 4 4" xfId="50589"/>
    <cellStyle name="Normal 7 3 4 5" xfId="12225"/>
    <cellStyle name="Normal 7 3 4 5 2" xfId="43185"/>
    <cellStyle name="Normal 7 3 4 6" xfId="22145"/>
    <cellStyle name="Normal 7 3 4 7" xfId="35026"/>
    <cellStyle name="Normal 7 3 4 8" xfId="40491"/>
    <cellStyle name="Normal 7 3 5" xfId="2257"/>
    <cellStyle name="Normal 7 3 5 2" xfId="4862"/>
    <cellStyle name="Normal 7 3 5 2 2" xfId="14744"/>
    <cellStyle name="Normal 7 3 5 2 3" xfId="24664"/>
    <cellStyle name="Normal 7 3 5 2 4" xfId="45704"/>
    <cellStyle name="Normal 7 3 5 3" xfId="7328"/>
    <cellStyle name="Normal 7 3 5 3 2" xfId="17210"/>
    <cellStyle name="Normal 7 3 5 3 3" xfId="27130"/>
    <cellStyle name="Normal 7 3 5 3 4" xfId="48170"/>
    <cellStyle name="Normal 7 3 5 4" xfId="9798"/>
    <cellStyle name="Normal 7 3 5 4 2" xfId="19680"/>
    <cellStyle name="Normal 7 3 5 4 3" xfId="29600"/>
    <cellStyle name="Normal 7 3 5 4 4" xfId="50640"/>
    <cellStyle name="Normal 7 3 5 5" xfId="12276"/>
    <cellStyle name="Normal 7 3 5 5 2" xfId="43236"/>
    <cellStyle name="Normal 7 3 5 6" xfId="22196"/>
    <cellStyle name="Normal 7 3 5 7" xfId="35078"/>
    <cellStyle name="Normal 7 3 5 8" xfId="40542"/>
    <cellStyle name="Normal 7 3 6" xfId="1913"/>
    <cellStyle name="Normal 7 3 6 2" xfId="4676"/>
    <cellStyle name="Normal 7 3 6 2 2" xfId="14558"/>
    <cellStyle name="Normal 7 3 6 2 3" xfId="24478"/>
    <cellStyle name="Normal 7 3 6 2 4" xfId="45518"/>
    <cellStyle name="Normal 7 3 6 3" xfId="7142"/>
    <cellStyle name="Normal 7 3 6 3 2" xfId="17024"/>
    <cellStyle name="Normal 7 3 6 3 3" xfId="26944"/>
    <cellStyle name="Normal 7 3 6 3 4" xfId="47984"/>
    <cellStyle name="Normal 7 3 6 4" xfId="9612"/>
    <cellStyle name="Normal 7 3 6 4 2" xfId="19494"/>
    <cellStyle name="Normal 7 3 6 4 3" xfId="29414"/>
    <cellStyle name="Normal 7 3 6 4 4" xfId="50454"/>
    <cellStyle name="Normal 7 3 6 5" xfId="12090"/>
    <cellStyle name="Normal 7 3 6 5 2" xfId="43050"/>
    <cellStyle name="Normal 7 3 6 6" xfId="22010"/>
    <cellStyle name="Normal 7 3 6 7" xfId="34891"/>
    <cellStyle name="Normal 7 3 6 8" xfId="40356"/>
    <cellStyle name="Normal 7 3 7" xfId="51495"/>
    <cellStyle name="Normal 7 3 8" xfId="52166"/>
    <cellStyle name="Normal 7 4" xfId="697"/>
    <cellStyle name="Normal 7 4 10" xfId="10874"/>
    <cellStyle name="Normal 7 4 10 2" xfId="41834"/>
    <cellStyle name="Normal 7 4 11" xfId="20794"/>
    <cellStyle name="Normal 7 4 12" xfId="33675"/>
    <cellStyle name="Normal 7 4 13" xfId="39140"/>
    <cellStyle name="Normal 7 4 14" xfId="51720"/>
    <cellStyle name="Normal 7 4 15" xfId="52390"/>
    <cellStyle name="Normal 7 4 2" xfId="1840"/>
    <cellStyle name="Normal 7 4 2 2" xfId="1973"/>
    <cellStyle name="Normal 7 4 2 2 2" xfId="4736"/>
    <cellStyle name="Normal 7 4 2 2 2 2" xfId="14618"/>
    <cellStyle name="Normal 7 4 2 2 2 3" xfId="24538"/>
    <cellStyle name="Normal 7 4 2 2 2 4" xfId="45578"/>
    <cellStyle name="Normal 7 4 2 2 3" xfId="7202"/>
    <cellStyle name="Normal 7 4 2 2 3 2" xfId="17084"/>
    <cellStyle name="Normal 7 4 2 2 3 3" xfId="27004"/>
    <cellStyle name="Normal 7 4 2 2 3 4" xfId="48044"/>
    <cellStyle name="Normal 7 4 2 2 4" xfId="9672"/>
    <cellStyle name="Normal 7 4 2 2 4 2" xfId="19554"/>
    <cellStyle name="Normal 7 4 2 2 4 3" xfId="29474"/>
    <cellStyle name="Normal 7 4 2 2 4 4" xfId="50514"/>
    <cellStyle name="Normal 7 4 2 2 5" xfId="12150"/>
    <cellStyle name="Normal 7 4 2 2 5 2" xfId="43110"/>
    <cellStyle name="Normal 7 4 2 2 6" xfId="22070"/>
    <cellStyle name="Normal 7 4 2 2 7" xfId="34951"/>
    <cellStyle name="Normal 7 4 2 2 8" xfId="40416"/>
    <cellStyle name="Normal 7 4 2 3" xfId="4603"/>
    <cellStyle name="Normal 7 4 2 3 2" xfId="14485"/>
    <cellStyle name="Normal 7 4 2 3 3" xfId="24405"/>
    <cellStyle name="Normal 7 4 2 3 4" xfId="45445"/>
    <cellStyle name="Normal 7 4 2 4" xfId="7069"/>
    <cellStyle name="Normal 7 4 2 4 2" xfId="16951"/>
    <cellStyle name="Normal 7 4 2 4 3" xfId="26871"/>
    <cellStyle name="Normal 7 4 2 4 4" xfId="47911"/>
    <cellStyle name="Normal 7 4 2 5" xfId="9539"/>
    <cellStyle name="Normal 7 4 2 5 2" xfId="19421"/>
    <cellStyle name="Normal 7 4 2 5 3" xfId="29341"/>
    <cellStyle name="Normal 7 4 2 5 4" xfId="50381"/>
    <cellStyle name="Normal 7 4 2 6" xfId="12017"/>
    <cellStyle name="Normal 7 4 2 6 2" xfId="42977"/>
    <cellStyle name="Normal 7 4 2 7" xfId="21937"/>
    <cellStyle name="Normal 7 4 2 8" xfId="34818"/>
    <cellStyle name="Normal 7 4 2 9" xfId="40283"/>
    <cellStyle name="Normal 7 4 3" xfId="2018"/>
    <cellStyle name="Normal 7 4 3 2" xfId="4781"/>
    <cellStyle name="Normal 7 4 3 2 2" xfId="14663"/>
    <cellStyle name="Normal 7 4 3 2 3" xfId="24583"/>
    <cellStyle name="Normal 7 4 3 2 4" xfId="45623"/>
    <cellStyle name="Normal 7 4 3 3" xfId="7247"/>
    <cellStyle name="Normal 7 4 3 3 2" xfId="17129"/>
    <cellStyle name="Normal 7 4 3 3 3" xfId="27049"/>
    <cellStyle name="Normal 7 4 3 3 4" xfId="48089"/>
    <cellStyle name="Normal 7 4 3 4" xfId="9717"/>
    <cellStyle name="Normal 7 4 3 4 2" xfId="19599"/>
    <cellStyle name="Normal 7 4 3 4 3" xfId="29519"/>
    <cellStyle name="Normal 7 4 3 4 4" xfId="50559"/>
    <cellStyle name="Normal 7 4 3 5" xfId="12195"/>
    <cellStyle name="Normal 7 4 3 5 2" xfId="43155"/>
    <cellStyle name="Normal 7 4 3 6" xfId="22115"/>
    <cellStyle name="Normal 7 4 3 7" xfId="34996"/>
    <cellStyle name="Normal 7 4 3 8" xfId="40461"/>
    <cellStyle name="Normal 7 4 4" xfId="2063"/>
    <cellStyle name="Normal 7 4 4 2" xfId="4826"/>
    <cellStyle name="Normal 7 4 4 2 2" xfId="14708"/>
    <cellStyle name="Normal 7 4 4 2 3" xfId="24628"/>
    <cellStyle name="Normal 7 4 4 2 4" xfId="45668"/>
    <cellStyle name="Normal 7 4 4 3" xfId="7292"/>
    <cellStyle name="Normal 7 4 4 3 2" xfId="17174"/>
    <cellStyle name="Normal 7 4 4 3 3" xfId="27094"/>
    <cellStyle name="Normal 7 4 4 3 4" xfId="48134"/>
    <cellStyle name="Normal 7 4 4 4" xfId="9762"/>
    <cellStyle name="Normal 7 4 4 4 2" xfId="19644"/>
    <cellStyle name="Normal 7 4 4 4 3" xfId="29564"/>
    <cellStyle name="Normal 7 4 4 4 4" xfId="50604"/>
    <cellStyle name="Normal 7 4 4 5" xfId="12240"/>
    <cellStyle name="Normal 7 4 4 5 2" xfId="43200"/>
    <cellStyle name="Normal 7 4 4 6" xfId="22160"/>
    <cellStyle name="Normal 7 4 4 7" xfId="35041"/>
    <cellStyle name="Normal 7 4 4 8" xfId="40506"/>
    <cellStyle name="Normal 7 4 5" xfId="1928"/>
    <cellStyle name="Normal 7 4 5 2" xfId="4691"/>
    <cellStyle name="Normal 7 4 5 2 2" xfId="14573"/>
    <cellStyle name="Normal 7 4 5 2 3" xfId="24493"/>
    <cellStyle name="Normal 7 4 5 2 4" xfId="45533"/>
    <cellStyle name="Normal 7 4 5 3" xfId="7157"/>
    <cellStyle name="Normal 7 4 5 3 2" xfId="17039"/>
    <cellStyle name="Normal 7 4 5 3 3" xfId="26959"/>
    <cellStyle name="Normal 7 4 5 3 4" xfId="47999"/>
    <cellStyle name="Normal 7 4 5 4" xfId="9627"/>
    <cellStyle name="Normal 7 4 5 4 2" xfId="19509"/>
    <cellStyle name="Normal 7 4 5 4 3" xfId="29429"/>
    <cellStyle name="Normal 7 4 5 4 4" xfId="50469"/>
    <cellStyle name="Normal 7 4 5 5" xfId="12105"/>
    <cellStyle name="Normal 7 4 5 5 2" xfId="43065"/>
    <cellStyle name="Normal 7 4 5 6" xfId="22025"/>
    <cellStyle name="Normal 7 4 5 7" xfId="34906"/>
    <cellStyle name="Normal 7 4 5 8" xfId="40371"/>
    <cellStyle name="Normal 7 4 6" xfId="2908"/>
    <cellStyle name="Normal 7 4 6 2" xfId="5376"/>
    <cellStyle name="Normal 7 4 6 2 2" xfId="15258"/>
    <cellStyle name="Normal 7 4 6 2 3" xfId="25178"/>
    <cellStyle name="Normal 7 4 6 2 4" xfId="46218"/>
    <cellStyle name="Normal 7 4 6 3" xfId="7842"/>
    <cellStyle name="Normal 7 4 6 3 2" xfId="17724"/>
    <cellStyle name="Normal 7 4 6 3 3" xfId="27644"/>
    <cellStyle name="Normal 7 4 6 3 4" xfId="48684"/>
    <cellStyle name="Normal 7 4 6 4" xfId="10312"/>
    <cellStyle name="Normal 7 4 6 4 2" xfId="20194"/>
    <cellStyle name="Normal 7 4 6 4 3" xfId="30114"/>
    <cellStyle name="Normal 7 4 6 4 4" xfId="51154"/>
    <cellStyle name="Normal 7 4 6 5" xfId="12790"/>
    <cellStyle name="Normal 7 4 6 5 2" xfId="43750"/>
    <cellStyle name="Normal 7 4 6 6" xfId="22710"/>
    <cellStyle name="Normal 7 4 6 7" xfId="35592"/>
    <cellStyle name="Normal 7 4 6 8" xfId="41056"/>
    <cellStyle name="Normal 7 4 7" xfId="4066"/>
    <cellStyle name="Normal 7 4 7 2" xfId="13948"/>
    <cellStyle name="Normal 7 4 7 3" xfId="23868"/>
    <cellStyle name="Normal 7 4 7 4" xfId="44908"/>
    <cellStyle name="Normal 7 4 8" xfId="5926"/>
    <cellStyle name="Normal 7 4 8 2" xfId="15808"/>
    <cellStyle name="Normal 7 4 8 3" xfId="25728"/>
    <cellStyle name="Normal 7 4 8 4" xfId="46768"/>
    <cellStyle name="Normal 7 4 9" xfId="8396"/>
    <cellStyle name="Normal 7 4 9 2" xfId="18278"/>
    <cellStyle name="Normal 7 4 9 3" xfId="28198"/>
    <cellStyle name="Normal 7 4 9 4" xfId="49238"/>
    <cellStyle name="Normal 7 5" xfId="631"/>
    <cellStyle name="Normal 7 5 10" xfId="33645"/>
    <cellStyle name="Normal 7 5 11" xfId="39110"/>
    <cellStyle name="Normal 7 5 2" xfId="1810"/>
    <cellStyle name="Normal 7 5 2 2" xfId="4573"/>
    <cellStyle name="Normal 7 5 2 2 2" xfId="14455"/>
    <cellStyle name="Normal 7 5 2 2 3" xfId="24375"/>
    <cellStyle name="Normal 7 5 2 2 4" xfId="45415"/>
    <cellStyle name="Normal 7 5 2 3" xfId="7039"/>
    <cellStyle name="Normal 7 5 2 3 2" xfId="16921"/>
    <cellStyle name="Normal 7 5 2 3 3" xfId="26841"/>
    <cellStyle name="Normal 7 5 2 3 4" xfId="47881"/>
    <cellStyle name="Normal 7 5 2 4" xfId="9509"/>
    <cellStyle name="Normal 7 5 2 4 2" xfId="19391"/>
    <cellStyle name="Normal 7 5 2 4 3" xfId="29311"/>
    <cellStyle name="Normal 7 5 2 4 4" xfId="50351"/>
    <cellStyle name="Normal 7 5 2 5" xfId="11987"/>
    <cellStyle name="Normal 7 5 2 5 2" xfId="42947"/>
    <cellStyle name="Normal 7 5 2 6" xfId="21907"/>
    <cellStyle name="Normal 7 5 2 7" xfId="34788"/>
    <cellStyle name="Normal 7 5 2 8" xfId="40253"/>
    <cellStyle name="Normal 7 5 3" xfId="1936"/>
    <cellStyle name="Normal 7 5 3 2" xfId="4699"/>
    <cellStyle name="Normal 7 5 3 2 2" xfId="14581"/>
    <cellStyle name="Normal 7 5 3 2 3" xfId="24501"/>
    <cellStyle name="Normal 7 5 3 2 4" xfId="45541"/>
    <cellStyle name="Normal 7 5 3 3" xfId="7165"/>
    <cellStyle name="Normal 7 5 3 3 2" xfId="17047"/>
    <cellStyle name="Normal 7 5 3 3 3" xfId="26967"/>
    <cellStyle name="Normal 7 5 3 3 4" xfId="48007"/>
    <cellStyle name="Normal 7 5 3 4" xfId="9635"/>
    <cellStyle name="Normal 7 5 3 4 2" xfId="19517"/>
    <cellStyle name="Normal 7 5 3 4 3" xfId="29437"/>
    <cellStyle name="Normal 7 5 3 4 4" xfId="50477"/>
    <cellStyle name="Normal 7 5 3 5" xfId="12113"/>
    <cellStyle name="Normal 7 5 3 5 2" xfId="43073"/>
    <cellStyle name="Normal 7 5 3 6" xfId="22033"/>
    <cellStyle name="Normal 7 5 3 7" xfId="34914"/>
    <cellStyle name="Normal 7 5 3 8" xfId="40379"/>
    <cellStyle name="Normal 7 5 4" xfId="2878"/>
    <cellStyle name="Normal 7 5 4 2" xfId="5346"/>
    <cellStyle name="Normal 7 5 4 2 2" xfId="15228"/>
    <cellStyle name="Normal 7 5 4 2 3" xfId="25148"/>
    <cellStyle name="Normal 7 5 4 2 4" xfId="46188"/>
    <cellStyle name="Normal 7 5 4 3" xfId="7812"/>
    <cellStyle name="Normal 7 5 4 3 2" xfId="17694"/>
    <cellStyle name="Normal 7 5 4 3 3" xfId="27614"/>
    <cellStyle name="Normal 7 5 4 3 4" xfId="48654"/>
    <cellStyle name="Normal 7 5 4 4" xfId="10282"/>
    <cellStyle name="Normal 7 5 4 4 2" xfId="20164"/>
    <cellStyle name="Normal 7 5 4 4 3" xfId="30084"/>
    <cellStyle name="Normal 7 5 4 4 4" xfId="51124"/>
    <cellStyle name="Normal 7 5 4 5" xfId="12760"/>
    <cellStyle name="Normal 7 5 4 5 2" xfId="43720"/>
    <cellStyle name="Normal 7 5 4 6" xfId="22680"/>
    <cellStyle name="Normal 7 5 4 7" xfId="35562"/>
    <cellStyle name="Normal 7 5 4 8" xfId="41026"/>
    <cellStyle name="Normal 7 5 5" xfId="4080"/>
    <cellStyle name="Normal 7 5 5 2" xfId="13962"/>
    <cellStyle name="Normal 7 5 5 3" xfId="23882"/>
    <cellStyle name="Normal 7 5 5 4" xfId="44922"/>
    <cellStyle name="Normal 7 5 6" xfId="5896"/>
    <cellStyle name="Normal 7 5 6 2" xfId="15778"/>
    <cellStyle name="Normal 7 5 6 3" xfId="25698"/>
    <cellStyle name="Normal 7 5 6 4" xfId="46738"/>
    <cellStyle name="Normal 7 5 7" xfId="8366"/>
    <cellStyle name="Normal 7 5 7 2" xfId="18248"/>
    <cellStyle name="Normal 7 5 7 3" xfId="28168"/>
    <cellStyle name="Normal 7 5 7 4" xfId="49208"/>
    <cellStyle name="Normal 7 5 8" xfId="10844"/>
    <cellStyle name="Normal 7 5 8 2" xfId="41804"/>
    <cellStyle name="Normal 7 5 9" xfId="20764"/>
    <cellStyle name="Normal 7 6" xfId="1981"/>
    <cellStyle name="Normal 7 6 2" xfId="4744"/>
    <cellStyle name="Normal 7 6 2 2" xfId="14626"/>
    <cellStyle name="Normal 7 6 2 3" xfId="24546"/>
    <cellStyle name="Normal 7 6 2 4" xfId="45586"/>
    <cellStyle name="Normal 7 6 3" xfId="7210"/>
    <cellStyle name="Normal 7 6 3 2" xfId="17092"/>
    <cellStyle name="Normal 7 6 3 3" xfId="27012"/>
    <cellStyle name="Normal 7 6 3 4" xfId="48052"/>
    <cellStyle name="Normal 7 6 4" xfId="9680"/>
    <cellStyle name="Normal 7 6 4 2" xfId="19562"/>
    <cellStyle name="Normal 7 6 4 3" xfId="29482"/>
    <cellStyle name="Normal 7 6 4 4" xfId="50522"/>
    <cellStyle name="Normal 7 6 5" xfId="12158"/>
    <cellStyle name="Normal 7 6 5 2" xfId="43118"/>
    <cellStyle name="Normal 7 6 6" xfId="22078"/>
    <cellStyle name="Normal 7 6 7" xfId="34959"/>
    <cellStyle name="Normal 7 6 8" xfId="40424"/>
    <cellStyle name="Normal 7 7" xfId="2026"/>
    <cellStyle name="Normal 7 7 2" xfId="4789"/>
    <cellStyle name="Normal 7 7 2 2" xfId="14671"/>
    <cellStyle name="Normal 7 7 2 3" xfId="24591"/>
    <cellStyle name="Normal 7 7 2 4" xfId="45631"/>
    <cellStyle name="Normal 7 7 3" xfId="7255"/>
    <cellStyle name="Normal 7 7 3 2" xfId="17137"/>
    <cellStyle name="Normal 7 7 3 3" xfId="27057"/>
    <cellStyle name="Normal 7 7 3 4" xfId="48097"/>
    <cellStyle name="Normal 7 7 4" xfId="9725"/>
    <cellStyle name="Normal 7 7 4 2" xfId="19607"/>
    <cellStyle name="Normal 7 7 4 3" xfId="29527"/>
    <cellStyle name="Normal 7 7 4 4" xfId="50567"/>
    <cellStyle name="Normal 7 7 5" xfId="12203"/>
    <cellStyle name="Normal 7 7 5 2" xfId="43163"/>
    <cellStyle name="Normal 7 7 6" xfId="22123"/>
    <cellStyle name="Normal 7 7 7" xfId="35004"/>
    <cellStyle name="Normal 7 7 8" xfId="40469"/>
    <cellStyle name="Normal 7 8" xfId="2221"/>
    <cellStyle name="Normal 7 8 2" xfId="4839"/>
    <cellStyle name="Normal 7 8 2 2" xfId="14721"/>
    <cellStyle name="Normal 7 8 2 3" xfId="24641"/>
    <cellStyle name="Normal 7 8 2 4" xfId="45681"/>
    <cellStyle name="Normal 7 8 3" xfId="7305"/>
    <cellStyle name="Normal 7 8 3 2" xfId="17187"/>
    <cellStyle name="Normal 7 8 3 3" xfId="27107"/>
    <cellStyle name="Normal 7 8 3 4" xfId="48147"/>
    <cellStyle name="Normal 7 8 4" xfId="9775"/>
    <cellStyle name="Normal 7 8 4 2" xfId="19657"/>
    <cellStyle name="Normal 7 8 4 3" xfId="29577"/>
    <cellStyle name="Normal 7 8 4 4" xfId="50617"/>
    <cellStyle name="Normal 7 8 5" xfId="12253"/>
    <cellStyle name="Normal 7 8 5 2" xfId="43213"/>
    <cellStyle name="Normal 7 8 6" xfId="22173"/>
    <cellStyle name="Normal 7 8 7" xfId="35055"/>
    <cellStyle name="Normal 7 8 8" xfId="40519"/>
    <cellStyle name="Normal 7 9" xfId="1891"/>
    <cellStyle name="Normal 7 9 2" xfId="4654"/>
    <cellStyle name="Normal 7 9 2 2" xfId="14536"/>
    <cellStyle name="Normal 7 9 2 3" xfId="24456"/>
    <cellStyle name="Normal 7 9 2 4" xfId="45496"/>
    <cellStyle name="Normal 7 9 3" xfId="7120"/>
    <cellStyle name="Normal 7 9 3 2" xfId="17002"/>
    <cellStyle name="Normal 7 9 3 3" xfId="26922"/>
    <cellStyle name="Normal 7 9 3 4" xfId="47962"/>
    <cellStyle name="Normal 7 9 4" xfId="9590"/>
    <cellStyle name="Normal 7 9 4 2" xfId="19472"/>
    <cellStyle name="Normal 7 9 4 3" xfId="29392"/>
    <cellStyle name="Normal 7 9 4 4" xfId="50432"/>
    <cellStyle name="Normal 7 9 5" xfId="12068"/>
    <cellStyle name="Normal 7 9 5 2" xfId="43028"/>
    <cellStyle name="Normal 7 9 6" xfId="21988"/>
    <cellStyle name="Normal 7 9 7" xfId="34869"/>
    <cellStyle name="Normal 7 9 8" xfId="40334"/>
    <cellStyle name="Normal 8" xfId="31"/>
    <cellStyle name="Normal 8 10" xfId="429"/>
    <cellStyle name="Normal 8 10 10" xfId="36402"/>
    <cellStyle name="Normal 8 10 2" xfId="1698"/>
    <cellStyle name="Normal 8 10 2 2" xfId="4461"/>
    <cellStyle name="Normal 8 10 2 2 2" xfId="14343"/>
    <cellStyle name="Normal 8 10 2 2 2 2" xfId="45303"/>
    <cellStyle name="Normal 8 10 2 2 3" xfId="24263"/>
    <cellStyle name="Normal 8 10 2 2 4" xfId="34676"/>
    <cellStyle name="Normal 8 10 2 2 5" xfId="40141"/>
    <cellStyle name="Normal 8 10 2 3" xfId="6927"/>
    <cellStyle name="Normal 8 10 2 3 2" xfId="16809"/>
    <cellStyle name="Normal 8 10 2 3 3" xfId="26729"/>
    <cellStyle name="Normal 8 10 2 3 4" xfId="47769"/>
    <cellStyle name="Normal 8 10 2 4" xfId="9397"/>
    <cellStyle name="Normal 8 10 2 4 2" xfId="19279"/>
    <cellStyle name="Normal 8 10 2 4 3" xfId="29199"/>
    <cellStyle name="Normal 8 10 2 4 4" xfId="50239"/>
    <cellStyle name="Normal 8 10 2 5" xfId="11875"/>
    <cellStyle name="Normal 8 10 2 5 2" xfId="42835"/>
    <cellStyle name="Normal 8 10 2 6" xfId="21795"/>
    <cellStyle name="Normal 8 10 2 7" xfId="31938"/>
    <cellStyle name="Normal 8 10 2 8" xfId="37404"/>
    <cellStyle name="Normal 8 10 3" xfId="2766"/>
    <cellStyle name="Normal 8 10 3 2" xfId="5234"/>
    <cellStyle name="Normal 8 10 3 2 2" xfId="15116"/>
    <cellStyle name="Normal 8 10 3 2 2 2" xfId="46076"/>
    <cellStyle name="Normal 8 10 3 2 3" xfId="25036"/>
    <cellStyle name="Normal 8 10 3 2 4" xfId="35450"/>
    <cellStyle name="Normal 8 10 3 2 5" xfId="40914"/>
    <cellStyle name="Normal 8 10 3 3" xfId="7700"/>
    <cellStyle name="Normal 8 10 3 3 2" xfId="17582"/>
    <cellStyle name="Normal 8 10 3 3 3" xfId="27502"/>
    <cellStyle name="Normal 8 10 3 3 4" xfId="48542"/>
    <cellStyle name="Normal 8 10 3 4" xfId="10170"/>
    <cellStyle name="Normal 8 10 3 4 2" xfId="20052"/>
    <cellStyle name="Normal 8 10 3 4 3" xfId="29972"/>
    <cellStyle name="Normal 8 10 3 4 4" xfId="51012"/>
    <cellStyle name="Normal 8 10 3 5" xfId="12648"/>
    <cellStyle name="Normal 8 10 3 5 2" xfId="43608"/>
    <cellStyle name="Normal 8 10 3 6" xfId="22568"/>
    <cellStyle name="Normal 8 10 3 7" xfId="32938"/>
    <cellStyle name="Normal 8 10 3 8" xfId="38404"/>
    <cellStyle name="Normal 8 10 4" xfId="3719"/>
    <cellStyle name="Normal 8 10 4 2" xfId="13601"/>
    <cellStyle name="Normal 8 10 4 2 2" xfId="44561"/>
    <cellStyle name="Normal 8 10 4 3" xfId="23521"/>
    <cellStyle name="Normal 8 10 4 4" xfId="33532"/>
    <cellStyle name="Normal 8 10 4 5" xfId="38998"/>
    <cellStyle name="Normal 8 10 5" xfId="5784"/>
    <cellStyle name="Normal 8 10 5 2" xfId="15666"/>
    <cellStyle name="Normal 8 10 5 3" xfId="25586"/>
    <cellStyle name="Normal 8 10 5 4" xfId="46626"/>
    <cellStyle name="Normal 8 10 6" xfId="8254"/>
    <cellStyle name="Normal 8 10 6 2" xfId="18136"/>
    <cellStyle name="Normal 8 10 6 3" xfId="28056"/>
    <cellStyle name="Normal 8 10 6 4" xfId="49096"/>
    <cellStyle name="Normal 8 10 7" xfId="10732"/>
    <cellStyle name="Normal 8 10 7 2" xfId="41692"/>
    <cellStyle name="Normal 8 10 8" xfId="20652"/>
    <cellStyle name="Normal 8 10 9" xfId="30936"/>
    <cellStyle name="Normal 8 11" xfId="466"/>
    <cellStyle name="Normal 8 11 10" xfId="36651"/>
    <cellStyle name="Normal 8 11 2" xfId="1735"/>
    <cellStyle name="Normal 8 11 2 2" xfId="4498"/>
    <cellStyle name="Normal 8 11 2 2 2" xfId="14380"/>
    <cellStyle name="Normal 8 11 2 2 3" xfId="24300"/>
    <cellStyle name="Normal 8 11 2 2 4" xfId="45340"/>
    <cellStyle name="Normal 8 11 2 3" xfId="6964"/>
    <cellStyle name="Normal 8 11 2 3 2" xfId="16846"/>
    <cellStyle name="Normal 8 11 2 3 3" xfId="26766"/>
    <cellStyle name="Normal 8 11 2 3 4" xfId="47806"/>
    <cellStyle name="Normal 8 11 2 4" xfId="9434"/>
    <cellStyle name="Normal 8 11 2 4 2" xfId="19316"/>
    <cellStyle name="Normal 8 11 2 4 3" xfId="29236"/>
    <cellStyle name="Normal 8 11 2 4 4" xfId="50276"/>
    <cellStyle name="Normal 8 11 2 5" xfId="11912"/>
    <cellStyle name="Normal 8 11 2 5 2" xfId="42872"/>
    <cellStyle name="Normal 8 11 2 6" xfId="21832"/>
    <cellStyle name="Normal 8 11 2 7" xfId="34713"/>
    <cellStyle name="Normal 8 11 2 8" xfId="40178"/>
    <cellStyle name="Normal 8 11 3" xfId="2803"/>
    <cellStyle name="Normal 8 11 3 2" xfId="5271"/>
    <cellStyle name="Normal 8 11 3 2 2" xfId="15153"/>
    <cellStyle name="Normal 8 11 3 2 3" xfId="25073"/>
    <cellStyle name="Normal 8 11 3 2 4" xfId="46113"/>
    <cellStyle name="Normal 8 11 3 3" xfId="7737"/>
    <cellStyle name="Normal 8 11 3 3 2" xfId="17619"/>
    <cellStyle name="Normal 8 11 3 3 3" xfId="27539"/>
    <cellStyle name="Normal 8 11 3 3 4" xfId="48579"/>
    <cellStyle name="Normal 8 11 3 4" xfId="10207"/>
    <cellStyle name="Normal 8 11 3 4 2" xfId="20089"/>
    <cellStyle name="Normal 8 11 3 4 3" xfId="30009"/>
    <cellStyle name="Normal 8 11 3 4 4" xfId="51049"/>
    <cellStyle name="Normal 8 11 3 5" xfId="12685"/>
    <cellStyle name="Normal 8 11 3 5 2" xfId="43645"/>
    <cellStyle name="Normal 8 11 3 6" xfId="22605"/>
    <cellStyle name="Normal 8 11 3 7" xfId="35487"/>
    <cellStyle name="Normal 8 11 3 8" xfId="40951"/>
    <cellStyle name="Normal 8 11 4" xfId="4031"/>
    <cellStyle name="Normal 8 11 4 2" xfId="13913"/>
    <cellStyle name="Normal 8 11 4 2 2" xfId="44873"/>
    <cellStyle name="Normal 8 11 4 3" xfId="23833"/>
    <cellStyle name="Normal 8 11 4 4" xfId="33569"/>
    <cellStyle name="Normal 8 11 4 5" xfId="39035"/>
    <cellStyle name="Normal 8 11 5" xfId="5821"/>
    <cellStyle name="Normal 8 11 5 2" xfId="15703"/>
    <cellStyle name="Normal 8 11 5 3" xfId="25623"/>
    <cellStyle name="Normal 8 11 5 4" xfId="46663"/>
    <cellStyle name="Normal 8 11 6" xfId="8291"/>
    <cellStyle name="Normal 8 11 6 2" xfId="18173"/>
    <cellStyle name="Normal 8 11 6 3" xfId="28093"/>
    <cellStyle name="Normal 8 11 6 4" xfId="49133"/>
    <cellStyle name="Normal 8 11 7" xfId="10769"/>
    <cellStyle name="Normal 8 11 7 2" xfId="41729"/>
    <cellStyle name="Normal 8 11 8" xfId="20689"/>
    <cellStyle name="Normal 8 11 9" xfId="31185"/>
    <cellStyle name="Normal 8 12" xfId="524"/>
    <cellStyle name="Normal 8 12 10" xfId="37651"/>
    <cellStyle name="Normal 8 12 2" xfId="1778"/>
    <cellStyle name="Normal 8 12 2 2" xfId="4541"/>
    <cellStyle name="Normal 8 12 2 2 2" xfId="14423"/>
    <cellStyle name="Normal 8 12 2 2 3" xfId="24343"/>
    <cellStyle name="Normal 8 12 2 2 4" xfId="45383"/>
    <cellStyle name="Normal 8 12 2 3" xfId="7007"/>
    <cellStyle name="Normal 8 12 2 3 2" xfId="16889"/>
    <cellStyle name="Normal 8 12 2 3 3" xfId="26809"/>
    <cellStyle name="Normal 8 12 2 3 4" xfId="47849"/>
    <cellStyle name="Normal 8 12 2 4" xfId="9477"/>
    <cellStyle name="Normal 8 12 2 4 2" xfId="19359"/>
    <cellStyle name="Normal 8 12 2 4 3" xfId="29279"/>
    <cellStyle name="Normal 8 12 2 4 4" xfId="50319"/>
    <cellStyle name="Normal 8 12 2 5" xfId="11955"/>
    <cellStyle name="Normal 8 12 2 5 2" xfId="42915"/>
    <cellStyle name="Normal 8 12 2 6" xfId="21875"/>
    <cellStyle name="Normal 8 12 2 7" xfId="34756"/>
    <cellStyle name="Normal 8 12 2 8" xfId="40221"/>
    <cellStyle name="Normal 8 12 3" xfId="2846"/>
    <cellStyle name="Normal 8 12 3 2" xfId="5314"/>
    <cellStyle name="Normal 8 12 3 2 2" xfId="15196"/>
    <cellStyle name="Normal 8 12 3 2 3" xfId="25116"/>
    <cellStyle name="Normal 8 12 3 2 4" xfId="46156"/>
    <cellStyle name="Normal 8 12 3 3" xfId="7780"/>
    <cellStyle name="Normal 8 12 3 3 2" xfId="17662"/>
    <cellStyle name="Normal 8 12 3 3 3" xfId="27582"/>
    <cellStyle name="Normal 8 12 3 3 4" xfId="48622"/>
    <cellStyle name="Normal 8 12 3 4" xfId="10250"/>
    <cellStyle name="Normal 8 12 3 4 2" xfId="20132"/>
    <cellStyle name="Normal 8 12 3 4 3" xfId="30052"/>
    <cellStyle name="Normal 8 12 3 4 4" xfId="51092"/>
    <cellStyle name="Normal 8 12 3 5" xfId="12728"/>
    <cellStyle name="Normal 8 12 3 5 2" xfId="43688"/>
    <cellStyle name="Normal 8 12 3 6" xfId="22648"/>
    <cellStyle name="Normal 8 12 3 7" xfId="35530"/>
    <cellStyle name="Normal 8 12 3 8" xfId="40994"/>
    <cellStyle name="Normal 8 12 4" xfId="4093"/>
    <cellStyle name="Normal 8 12 4 2" xfId="13975"/>
    <cellStyle name="Normal 8 12 4 2 2" xfId="44935"/>
    <cellStyle name="Normal 8 12 4 3" xfId="23895"/>
    <cellStyle name="Normal 8 12 4 4" xfId="33613"/>
    <cellStyle name="Normal 8 12 4 5" xfId="39078"/>
    <cellStyle name="Normal 8 12 5" xfId="5864"/>
    <cellStyle name="Normal 8 12 5 2" xfId="15746"/>
    <cellStyle name="Normal 8 12 5 3" xfId="25666"/>
    <cellStyle name="Normal 8 12 5 4" xfId="46706"/>
    <cellStyle name="Normal 8 12 6" xfId="8334"/>
    <cellStyle name="Normal 8 12 6 2" xfId="18216"/>
    <cellStyle name="Normal 8 12 6 3" xfId="28136"/>
    <cellStyle name="Normal 8 12 6 4" xfId="49176"/>
    <cellStyle name="Normal 8 12 7" xfId="10812"/>
    <cellStyle name="Normal 8 12 7 2" xfId="41772"/>
    <cellStyle name="Normal 8 12 8" xfId="20732"/>
    <cellStyle name="Normal 8 12 9" xfId="32185"/>
    <cellStyle name="Normal 8 13" xfId="708"/>
    <cellStyle name="Normal 8 13 10" xfId="39151"/>
    <cellStyle name="Normal 8 13 2" xfId="1851"/>
    <cellStyle name="Normal 8 13 2 2" xfId="4614"/>
    <cellStyle name="Normal 8 13 2 2 2" xfId="14496"/>
    <cellStyle name="Normal 8 13 2 2 3" xfId="24416"/>
    <cellStyle name="Normal 8 13 2 2 4" xfId="45456"/>
    <cellStyle name="Normal 8 13 2 3" xfId="7080"/>
    <cellStyle name="Normal 8 13 2 3 2" xfId="16962"/>
    <cellStyle name="Normal 8 13 2 3 3" xfId="26882"/>
    <cellStyle name="Normal 8 13 2 3 4" xfId="47922"/>
    <cellStyle name="Normal 8 13 2 4" xfId="9550"/>
    <cellStyle name="Normal 8 13 2 4 2" xfId="19432"/>
    <cellStyle name="Normal 8 13 2 4 3" xfId="29352"/>
    <cellStyle name="Normal 8 13 2 4 4" xfId="50392"/>
    <cellStyle name="Normal 8 13 2 5" xfId="12028"/>
    <cellStyle name="Normal 8 13 2 5 2" xfId="42988"/>
    <cellStyle name="Normal 8 13 2 6" xfId="21948"/>
    <cellStyle name="Normal 8 13 2 7" xfId="34829"/>
    <cellStyle name="Normal 8 13 2 8" xfId="40294"/>
    <cellStyle name="Normal 8 13 3" xfId="2919"/>
    <cellStyle name="Normal 8 13 3 2" xfId="5387"/>
    <cellStyle name="Normal 8 13 3 2 2" xfId="15269"/>
    <cellStyle name="Normal 8 13 3 2 3" xfId="25189"/>
    <cellStyle name="Normal 8 13 3 2 4" xfId="46229"/>
    <cellStyle name="Normal 8 13 3 3" xfId="7853"/>
    <cellStyle name="Normal 8 13 3 3 2" xfId="17735"/>
    <cellStyle name="Normal 8 13 3 3 3" xfId="27655"/>
    <cellStyle name="Normal 8 13 3 3 4" xfId="48695"/>
    <cellStyle name="Normal 8 13 3 4" xfId="10323"/>
    <cellStyle name="Normal 8 13 3 4 2" xfId="20205"/>
    <cellStyle name="Normal 8 13 3 4 3" xfId="30125"/>
    <cellStyle name="Normal 8 13 3 4 4" xfId="51165"/>
    <cellStyle name="Normal 8 13 3 5" xfId="12801"/>
    <cellStyle name="Normal 8 13 3 5 2" xfId="43761"/>
    <cellStyle name="Normal 8 13 3 6" xfId="22721"/>
    <cellStyle name="Normal 8 13 3 7" xfId="35603"/>
    <cellStyle name="Normal 8 13 3 8" xfId="41067"/>
    <cellStyle name="Normal 8 13 4" xfId="4084"/>
    <cellStyle name="Normal 8 13 4 2" xfId="13966"/>
    <cellStyle name="Normal 8 13 4 3" xfId="23886"/>
    <cellStyle name="Normal 8 13 4 4" xfId="44926"/>
    <cellStyle name="Normal 8 13 5" xfId="5937"/>
    <cellStyle name="Normal 8 13 5 2" xfId="15819"/>
    <cellStyle name="Normal 8 13 5 3" xfId="25739"/>
    <cellStyle name="Normal 8 13 5 4" xfId="46779"/>
    <cellStyle name="Normal 8 13 6" xfId="8407"/>
    <cellStyle name="Normal 8 13 6 2" xfId="18289"/>
    <cellStyle name="Normal 8 13 6 3" xfId="28209"/>
    <cellStyle name="Normal 8 13 6 4" xfId="49249"/>
    <cellStyle name="Normal 8 13 7" xfId="10885"/>
    <cellStyle name="Normal 8 13 7 2" xfId="41845"/>
    <cellStyle name="Normal 8 13 8" xfId="20805"/>
    <cellStyle name="Normal 8 13 9" xfId="33686"/>
    <cellStyle name="Normal 8 14" xfId="1347"/>
    <cellStyle name="Normal 8 14 2" xfId="4110"/>
    <cellStyle name="Normal 8 14 2 2" xfId="13992"/>
    <cellStyle name="Normal 8 14 2 3" xfId="23912"/>
    <cellStyle name="Normal 8 14 2 4" xfId="44952"/>
    <cellStyle name="Normal 8 14 3" xfId="6576"/>
    <cellStyle name="Normal 8 14 3 2" xfId="16458"/>
    <cellStyle name="Normal 8 14 3 3" xfId="26378"/>
    <cellStyle name="Normal 8 14 3 4" xfId="47418"/>
    <cellStyle name="Normal 8 14 4" xfId="9046"/>
    <cellStyle name="Normal 8 14 4 2" xfId="18928"/>
    <cellStyle name="Normal 8 14 4 3" xfId="28848"/>
    <cellStyle name="Normal 8 14 4 4" xfId="49888"/>
    <cellStyle name="Normal 8 14 5" xfId="11524"/>
    <cellStyle name="Normal 8 14 5 2" xfId="42484"/>
    <cellStyle name="Normal 8 14 6" xfId="21444"/>
    <cellStyle name="Normal 8 14 7" xfId="34325"/>
    <cellStyle name="Normal 8 14 8" xfId="39790"/>
    <cellStyle name="Normal 8 15" xfId="1894"/>
    <cellStyle name="Normal 8 15 2" xfId="4657"/>
    <cellStyle name="Normal 8 15 2 2" xfId="14539"/>
    <cellStyle name="Normal 8 15 2 3" xfId="24459"/>
    <cellStyle name="Normal 8 15 2 4" xfId="45499"/>
    <cellStyle name="Normal 8 15 3" xfId="7123"/>
    <cellStyle name="Normal 8 15 3 2" xfId="17005"/>
    <cellStyle name="Normal 8 15 3 3" xfId="26925"/>
    <cellStyle name="Normal 8 15 3 4" xfId="47965"/>
    <cellStyle name="Normal 8 15 4" xfId="9593"/>
    <cellStyle name="Normal 8 15 4 2" xfId="19475"/>
    <cellStyle name="Normal 8 15 4 3" xfId="29395"/>
    <cellStyle name="Normal 8 15 4 4" xfId="50435"/>
    <cellStyle name="Normal 8 15 5" xfId="12071"/>
    <cellStyle name="Normal 8 15 5 2" xfId="43031"/>
    <cellStyle name="Normal 8 15 6" xfId="21991"/>
    <cellStyle name="Normal 8 15 7" xfId="34872"/>
    <cellStyle name="Normal 8 15 8" xfId="40337"/>
    <cellStyle name="Normal 8 16" xfId="2415"/>
    <cellStyle name="Normal 8 16 2" xfId="4883"/>
    <cellStyle name="Normal 8 16 2 2" xfId="14765"/>
    <cellStyle name="Normal 8 16 2 3" xfId="24685"/>
    <cellStyle name="Normal 8 16 2 4" xfId="45725"/>
    <cellStyle name="Normal 8 16 3" xfId="7349"/>
    <cellStyle name="Normal 8 16 3 2" xfId="17231"/>
    <cellStyle name="Normal 8 16 3 3" xfId="27151"/>
    <cellStyle name="Normal 8 16 3 4" xfId="48191"/>
    <cellStyle name="Normal 8 16 4" xfId="9819"/>
    <cellStyle name="Normal 8 16 4 2" xfId="19701"/>
    <cellStyle name="Normal 8 16 4 3" xfId="29621"/>
    <cellStyle name="Normal 8 16 4 4" xfId="50661"/>
    <cellStyle name="Normal 8 16 5" xfId="12297"/>
    <cellStyle name="Normal 8 16 5 2" xfId="43257"/>
    <cellStyle name="Normal 8 16 6" xfId="22217"/>
    <cellStyle name="Normal 8 16 7" xfId="35099"/>
    <cellStyle name="Normal 8 16 8" xfId="40563"/>
    <cellStyle name="Normal 8 17" xfId="2965"/>
    <cellStyle name="Normal 8 17 2" xfId="12847"/>
    <cellStyle name="Normal 8 17 2 2" xfId="43807"/>
    <cellStyle name="Normal 8 17 3" xfId="22767"/>
    <cellStyle name="Normal 8 17 4" xfId="33181"/>
    <cellStyle name="Normal 8 17 5" xfId="38647"/>
    <cellStyle name="Normal 8 18" xfId="5434"/>
    <cellStyle name="Normal 8 18 2" xfId="15316"/>
    <cellStyle name="Normal 8 18 2 2" xfId="46276"/>
    <cellStyle name="Normal 8 18 3" xfId="25236"/>
    <cellStyle name="Normal 8 18 4" xfId="41304"/>
    <cellStyle name="Normal 8 19" xfId="7903"/>
    <cellStyle name="Normal 8 19 2" xfId="17785"/>
    <cellStyle name="Normal 8 19 3" xfId="27705"/>
    <cellStyle name="Normal 8 19 4" xfId="48745"/>
    <cellStyle name="Normal 8 2" xfId="156"/>
    <cellStyle name="Normal 8 2 10" xfId="7989"/>
    <cellStyle name="Normal 8 2 10 2" xfId="17871"/>
    <cellStyle name="Normal 8 2 10 3" xfId="27791"/>
    <cellStyle name="Normal 8 2 10 4" xfId="48831"/>
    <cellStyle name="Normal 8 2 11" xfId="10467"/>
    <cellStyle name="Normal 8 2 11 2" xfId="41427"/>
    <cellStyle name="Normal 8 2 12" xfId="20387"/>
    <cellStyle name="Normal 8 2 13" xfId="30229"/>
    <cellStyle name="Normal 8 2 14" xfId="35695"/>
    <cellStyle name="Normal 8 2 15" xfId="51637"/>
    <cellStyle name="Normal 8 2 16" xfId="52308"/>
    <cellStyle name="Normal 8 2 2" xfId="675"/>
    <cellStyle name="Normal 8 2 2 10" xfId="30503"/>
    <cellStyle name="Normal 8 2 2 11" xfId="35969"/>
    <cellStyle name="Normal 8 2 2 2" xfId="1818"/>
    <cellStyle name="Normal 8 2 2 2 2" xfId="4581"/>
    <cellStyle name="Normal 8 2 2 2 2 2" xfId="14463"/>
    <cellStyle name="Normal 8 2 2 2 2 2 2" xfId="45423"/>
    <cellStyle name="Normal 8 2 2 2 2 3" xfId="24383"/>
    <cellStyle name="Normal 8 2 2 2 2 4" xfId="34796"/>
    <cellStyle name="Normal 8 2 2 2 2 5" xfId="40261"/>
    <cellStyle name="Normal 8 2 2 2 3" xfId="7047"/>
    <cellStyle name="Normal 8 2 2 2 3 2" xfId="16929"/>
    <cellStyle name="Normal 8 2 2 2 3 3" xfId="26849"/>
    <cellStyle name="Normal 8 2 2 2 3 4" xfId="47889"/>
    <cellStyle name="Normal 8 2 2 2 4" xfId="9517"/>
    <cellStyle name="Normal 8 2 2 2 4 2" xfId="19399"/>
    <cellStyle name="Normal 8 2 2 2 4 3" xfId="29319"/>
    <cellStyle name="Normal 8 2 2 2 4 4" xfId="50359"/>
    <cellStyle name="Normal 8 2 2 2 5" xfId="11995"/>
    <cellStyle name="Normal 8 2 2 2 5 2" xfId="42955"/>
    <cellStyle name="Normal 8 2 2 2 6" xfId="21915"/>
    <cellStyle name="Normal 8 2 2 2 7" xfId="31505"/>
    <cellStyle name="Normal 8 2 2 2 8" xfId="36971"/>
    <cellStyle name="Normal 8 2 2 3" xfId="1950"/>
    <cellStyle name="Normal 8 2 2 3 2" xfId="4713"/>
    <cellStyle name="Normal 8 2 2 3 2 2" xfId="14595"/>
    <cellStyle name="Normal 8 2 2 3 2 2 2" xfId="45555"/>
    <cellStyle name="Normal 8 2 2 3 2 3" xfId="24515"/>
    <cellStyle name="Normal 8 2 2 3 2 4" xfId="34928"/>
    <cellStyle name="Normal 8 2 2 3 2 5" xfId="40393"/>
    <cellStyle name="Normal 8 2 2 3 3" xfId="7179"/>
    <cellStyle name="Normal 8 2 2 3 3 2" xfId="17061"/>
    <cellStyle name="Normal 8 2 2 3 3 3" xfId="26981"/>
    <cellStyle name="Normal 8 2 2 3 3 4" xfId="48021"/>
    <cellStyle name="Normal 8 2 2 3 4" xfId="9649"/>
    <cellStyle name="Normal 8 2 2 3 4 2" xfId="19531"/>
    <cellStyle name="Normal 8 2 2 3 4 3" xfId="29451"/>
    <cellStyle name="Normal 8 2 2 3 4 4" xfId="50491"/>
    <cellStyle name="Normal 8 2 2 3 5" xfId="12127"/>
    <cellStyle name="Normal 8 2 2 3 5 2" xfId="43087"/>
    <cellStyle name="Normal 8 2 2 3 6" xfId="22047"/>
    <cellStyle name="Normal 8 2 2 3 7" xfId="32505"/>
    <cellStyle name="Normal 8 2 2 3 8" xfId="37971"/>
    <cellStyle name="Normal 8 2 2 4" xfId="2886"/>
    <cellStyle name="Normal 8 2 2 4 2" xfId="5354"/>
    <cellStyle name="Normal 8 2 2 4 2 2" xfId="15236"/>
    <cellStyle name="Normal 8 2 2 4 2 3" xfId="25156"/>
    <cellStyle name="Normal 8 2 2 4 2 4" xfId="46196"/>
    <cellStyle name="Normal 8 2 2 4 3" xfId="7820"/>
    <cellStyle name="Normal 8 2 2 4 3 2" xfId="17702"/>
    <cellStyle name="Normal 8 2 2 4 3 3" xfId="27622"/>
    <cellStyle name="Normal 8 2 2 4 3 4" xfId="48662"/>
    <cellStyle name="Normal 8 2 2 4 4" xfId="10290"/>
    <cellStyle name="Normal 8 2 2 4 4 2" xfId="20172"/>
    <cellStyle name="Normal 8 2 2 4 4 3" xfId="30092"/>
    <cellStyle name="Normal 8 2 2 4 4 4" xfId="51132"/>
    <cellStyle name="Normal 8 2 2 4 5" xfId="12768"/>
    <cellStyle name="Normal 8 2 2 4 5 2" xfId="43728"/>
    <cellStyle name="Normal 8 2 2 4 6" xfId="22688"/>
    <cellStyle name="Normal 8 2 2 4 7" xfId="35570"/>
    <cellStyle name="Normal 8 2 2 4 8" xfId="41034"/>
    <cellStyle name="Normal 8 2 2 5" xfId="3286"/>
    <cellStyle name="Normal 8 2 2 5 2" xfId="13168"/>
    <cellStyle name="Normal 8 2 2 5 2 2" xfId="44128"/>
    <cellStyle name="Normal 8 2 2 5 3" xfId="23088"/>
    <cellStyle name="Normal 8 2 2 5 4" xfId="33653"/>
    <cellStyle name="Normal 8 2 2 5 5" xfId="39118"/>
    <cellStyle name="Normal 8 2 2 6" xfId="5904"/>
    <cellStyle name="Normal 8 2 2 6 2" xfId="15786"/>
    <cellStyle name="Normal 8 2 2 6 3" xfId="25706"/>
    <cellStyle name="Normal 8 2 2 6 4" xfId="46746"/>
    <cellStyle name="Normal 8 2 2 7" xfId="8374"/>
    <cellStyle name="Normal 8 2 2 7 2" xfId="18256"/>
    <cellStyle name="Normal 8 2 2 7 3" xfId="28176"/>
    <cellStyle name="Normal 8 2 2 7 4" xfId="49216"/>
    <cellStyle name="Normal 8 2 2 8" xfId="10852"/>
    <cellStyle name="Normal 8 2 2 8 2" xfId="41812"/>
    <cellStyle name="Normal 8 2 2 9" xfId="20772"/>
    <cellStyle name="Normal 8 2 3" xfId="1225"/>
    <cellStyle name="Normal 8 2 3 2" xfId="1995"/>
    <cellStyle name="Normal 8 2 3 2 2" xfId="4758"/>
    <cellStyle name="Normal 8 2 3 2 2 2" xfId="14640"/>
    <cellStyle name="Normal 8 2 3 2 2 2 2" xfId="45600"/>
    <cellStyle name="Normal 8 2 3 2 2 3" xfId="24560"/>
    <cellStyle name="Normal 8 2 3 2 2 4" xfId="34973"/>
    <cellStyle name="Normal 8 2 3 2 2 5" xfId="40438"/>
    <cellStyle name="Normal 8 2 3 2 3" xfId="7224"/>
    <cellStyle name="Normal 8 2 3 2 3 2" xfId="17106"/>
    <cellStyle name="Normal 8 2 3 2 3 3" xfId="27026"/>
    <cellStyle name="Normal 8 2 3 2 3 4" xfId="48066"/>
    <cellStyle name="Normal 8 2 3 2 4" xfId="9694"/>
    <cellStyle name="Normal 8 2 3 2 4 2" xfId="19576"/>
    <cellStyle name="Normal 8 2 3 2 4 3" xfId="29496"/>
    <cellStyle name="Normal 8 2 3 2 4 4" xfId="50536"/>
    <cellStyle name="Normal 8 2 3 2 5" xfId="12172"/>
    <cellStyle name="Normal 8 2 3 2 5 2" xfId="43132"/>
    <cellStyle name="Normal 8 2 3 2 6" xfId="22092"/>
    <cellStyle name="Normal 8 2 3 2 7" xfId="31742"/>
    <cellStyle name="Normal 8 2 3 2 8" xfId="37208"/>
    <cellStyle name="Normal 8 2 3 3" xfId="3523"/>
    <cellStyle name="Normal 8 2 3 3 2" xfId="13405"/>
    <cellStyle name="Normal 8 2 3 3 2 2" xfId="44365"/>
    <cellStyle name="Normal 8 2 3 3 3" xfId="23325"/>
    <cellStyle name="Normal 8 2 3 3 4" xfId="32742"/>
    <cellStyle name="Normal 8 2 3 3 5" xfId="38208"/>
    <cellStyle name="Normal 8 2 3 4" xfId="6454"/>
    <cellStyle name="Normal 8 2 3 4 2" xfId="16336"/>
    <cellStyle name="Normal 8 2 3 4 2 2" xfId="47296"/>
    <cellStyle name="Normal 8 2 3 4 3" xfId="26256"/>
    <cellStyle name="Normal 8 2 3 4 4" xfId="34203"/>
    <cellStyle name="Normal 8 2 3 4 5" xfId="39668"/>
    <cellStyle name="Normal 8 2 3 5" xfId="8924"/>
    <cellStyle name="Normal 8 2 3 5 2" xfId="18806"/>
    <cellStyle name="Normal 8 2 3 5 3" xfId="28726"/>
    <cellStyle name="Normal 8 2 3 5 4" xfId="49766"/>
    <cellStyle name="Normal 8 2 3 6" xfId="11402"/>
    <cellStyle name="Normal 8 2 3 6 2" xfId="42362"/>
    <cellStyle name="Normal 8 2 3 7" xfId="21322"/>
    <cellStyle name="Normal 8 2 3 8" xfId="30740"/>
    <cellStyle name="Normal 8 2 3 9" xfId="36206"/>
    <cellStyle name="Normal 8 2 4" xfId="1226"/>
    <cellStyle name="Normal 8 2 4 2" xfId="2040"/>
    <cellStyle name="Normal 8 2 4 2 2" xfId="4803"/>
    <cellStyle name="Normal 8 2 4 2 2 2" xfId="14685"/>
    <cellStyle name="Normal 8 2 4 2 2 2 2" xfId="45645"/>
    <cellStyle name="Normal 8 2 4 2 2 3" xfId="24605"/>
    <cellStyle name="Normal 8 2 4 2 2 4" xfId="35018"/>
    <cellStyle name="Normal 8 2 4 2 2 5" xfId="40483"/>
    <cellStyle name="Normal 8 2 4 2 3" xfId="7269"/>
    <cellStyle name="Normal 8 2 4 2 3 2" xfId="17151"/>
    <cellStyle name="Normal 8 2 4 2 3 3" xfId="27071"/>
    <cellStyle name="Normal 8 2 4 2 3 4" xfId="48111"/>
    <cellStyle name="Normal 8 2 4 2 4" xfId="9739"/>
    <cellStyle name="Normal 8 2 4 2 4 2" xfId="19621"/>
    <cellStyle name="Normal 8 2 4 2 4 3" xfId="29541"/>
    <cellStyle name="Normal 8 2 4 2 4 4" xfId="50581"/>
    <cellStyle name="Normal 8 2 4 2 5" xfId="12217"/>
    <cellStyle name="Normal 8 2 4 2 5 2" xfId="43177"/>
    <cellStyle name="Normal 8 2 4 2 6" xfId="22137"/>
    <cellStyle name="Normal 8 2 4 2 7" xfId="31984"/>
    <cellStyle name="Normal 8 2 4 2 8" xfId="37450"/>
    <cellStyle name="Normal 8 2 4 3" xfId="3765"/>
    <cellStyle name="Normal 8 2 4 3 2" xfId="13647"/>
    <cellStyle name="Normal 8 2 4 3 2 2" xfId="44607"/>
    <cellStyle name="Normal 8 2 4 3 3" xfId="23567"/>
    <cellStyle name="Normal 8 2 4 3 4" xfId="32984"/>
    <cellStyle name="Normal 8 2 4 3 5" xfId="38450"/>
    <cellStyle name="Normal 8 2 4 4" xfId="6455"/>
    <cellStyle name="Normal 8 2 4 4 2" xfId="16337"/>
    <cellStyle name="Normal 8 2 4 4 2 2" xfId="47297"/>
    <cellStyle name="Normal 8 2 4 4 3" xfId="26257"/>
    <cellStyle name="Normal 8 2 4 4 4" xfId="34204"/>
    <cellStyle name="Normal 8 2 4 4 5" xfId="39669"/>
    <cellStyle name="Normal 8 2 4 5" xfId="8925"/>
    <cellStyle name="Normal 8 2 4 5 2" xfId="18807"/>
    <cellStyle name="Normal 8 2 4 5 3" xfId="28727"/>
    <cellStyle name="Normal 8 2 4 5 4" xfId="49767"/>
    <cellStyle name="Normal 8 2 4 6" xfId="11403"/>
    <cellStyle name="Normal 8 2 4 6 2" xfId="42363"/>
    <cellStyle name="Normal 8 2 4 7" xfId="21323"/>
    <cellStyle name="Normal 8 2 4 8" xfId="30982"/>
    <cellStyle name="Normal 8 2 4 9" xfId="36448"/>
    <cellStyle name="Normal 8 2 5" xfId="1433"/>
    <cellStyle name="Normal 8 2 5 2" xfId="2249"/>
    <cellStyle name="Normal 8 2 5 2 2" xfId="4854"/>
    <cellStyle name="Normal 8 2 5 2 2 2" xfId="14736"/>
    <cellStyle name="Normal 8 2 5 2 2 3" xfId="24656"/>
    <cellStyle name="Normal 8 2 5 2 2 4" xfId="45696"/>
    <cellStyle name="Normal 8 2 5 2 3" xfId="7320"/>
    <cellStyle name="Normal 8 2 5 2 3 2" xfId="17202"/>
    <cellStyle name="Normal 8 2 5 2 3 3" xfId="27122"/>
    <cellStyle name="Normal 8 2 5 2 3 4" xfId="48162"/>
    <cellStyle name="Normal 8 2 5 2 4" xfId="9790"/>
    <cellStyle name="Normal 8 2 5 2 4 2" xfId="19672"/>
    <cellStyle name="Normal 8 2 5 2 4 3" xfId="29592"/>
    <cellStyle name="Normal 8 2 5 2 4 4" xfId="50632"/>
    <cellStyle name="Normal 8 2 5 2 5" xfId="12268"/>
    <cellStyle name="Normal 8 2 5 2 5 2" xfId="43228"/>
    <cellStyle name="Normal 8 2 5 2 6" xfId="22188"/>
    <cellStyle name="Normal 8 2 5 2 7" xfId="35070"/>
    <cellStyle name="Normal 8 2 5 2 8" xfId="40534"/>
    <cellStyle name="Normal 8 2 5 3" xfId="4196"/>
    <cellStyle name="Normal 8 2 5 3 2" xfId="14078"/>
    <cellStyle name="Normal 8 2 5 3 2 2" xfId="45038"/>
    <cellStyle name="Normal 8 2 5 3 3" xfId="23998"/>
    <cellStyle name="Normal 8 2 5 3 4" xfId="34411"/>
    <cellStyle name="Normal 8 2 5 3 5" xfId="39876"/>
    <cellStyle name="Normal 8 2 5 4" xfId="6662"/>
    <cellStyle name="Normal 8 2 5 4 2" xfId="16544"/>
    <cellStyle name="Normal 8 2 5 4 3" xfId="26464"/>
    <cellStyle name="Normal 8 2 5 4 4" xfId="47504"/>
    <cellStyle name="Normal 8 2 5 5" xfId="9132"/>
    <cellStyle name="Normal 8 2 5 5 2" xfId="19014"/>
    <cellStyle name="Normal 8 2 5 5 3" xfId="28934"/>
    <cellStyle name="Normal 8 2 5 5 4" xfId="49974"/>
    <cellStyle name="Normal 8 2 5 6" xfId="11610"/>
    <cellStyle name="Normal 8 2 5 6 2" xfId="42570"/>
    <cellStyle name="Normal 8 2 5 7" xfId="21530"/>
    <cellStyle name="Normal 8 2 5 8" xfId="31231"/>
    <cellStyle name="Normal 8 2 5 9" xfId="36697"/>
    <cellStyle name="Normal 8 2 6" xfId="1905"/>
    <cellStyle name="Normal 8 2 6 2" xfId="4668"/>
    <cellStyle name="Normal 8 2 6 2 2" xfId="14550"/>
    <cellStyle name="Normal 8 2 6 2 2 2" xfId="45510"/>
    <cellStyle name="Normal 8 2 6 2 3" xfId="24470"/>
    <cellStyle name="Normal 8 2 6 2 4" xfId="34883"/>
    <cellStyle name="Normal 8 2 6 2 5" xfId="40348"/>
    <cellStyle name="Normal 8 2 6 3" xfId="7134"/>
    <cellStyle name="Normal 8 2 6 3 2" xfId="17016"/>
    <cellStyle name="Normal 8 2 6 3 3" xfId="26936"/>
    <cellStyle name="Normal 8 2 6 3 4" xfId="47976"/>
    <cellStyle name="Normal 8 2 6 4" xfId="9604"/>
    <cellStyle name="Normal 8 2 6 4 2" xfId="19486"/>
    <cellStyle name="Normal 8 2 6 4 3" xfId="29406"/>
    <cellStyle name="Normal 8 2 6 4 4" xfId="50446"/>
    <cellStyle name="Normal 8 2 6 5" xfId="12082"/>
    <cellStyle name="Normal 8 2 6 5 2" xfId="43042"/>
    <cellStyle name="Normal 8 2 6 6" xfId="22002"/>
    <cellStyle name="Normal 8 2 6 7" xfId="32231"/>
    <cellStyle name="Normal 8 2 6 8" xfId="37697"/>
    <cellStyle name="Normal 8 2 7" xfId="2501"/>
    <cellStyle name="Normal 8 2 7 2" xfId="4969"/>
    <cellStyle name="Normal 8 2 7 2 2" xfId="14851"/>
    <cellStyle name="Normal 8 2 7 2 3" xfId="24771"/>
    <cellStyle name="Normal 8 2 7 2 4" xfId="45811"/>
    <cellStyle name="Normal 8 2 7 3" xfId="7435"/>
    <cellStyle name="Normal 8 2 7 3 2" xfId="17317"/>
    <cellStyle name="Normal 8 2 7 3 3" xfId="27237"/>
    <cellStyle name="Normal 8 2 7 3 4" xfId="48277"/>
    <cellStyle name="Normal 8 2 7 4" xfId="9905"/>
    <cellStyle name="Normal 8 2 7 4 2" xfId="19787"/>
    <cellStyle name="Normal 8 2 7 4 3" xfId="29707"/>
    <cellStyle name="Normal 8 2 7 4 4" xfId="50747"/>
    <cellStyle name="Normal 8 2 7 5" xfId="12383"/>
    <cellStyle name="Normal 8 2 7 5 2" xfId="43343"/>
    <cellStyle name="Normal 8 2 7 6" xfId="22303"/>
    <cellStyle name="Normal 8 2 7 7" xfId="35185"/>
    <cellStyle name="Normal 8 2 7 8" xfId="40649"/>
    <cellStyle name="Normal 8 2 8" xfId="3012"/>
    <cellStyle name="Normal 8 2 8 2" xfId="12894"/>
    <cellStyle name="Normal 8 2 8 2 2" xfId="43854"/>
    <cellStyle name="Normal 8 2 8 3" xfId="22814"/>
    <cellStyle name="Normal 8 2 8 4" xfId="33267"/>
    <cellStyle name="Normal 8 2 8 5" xfId="38733"/>
    <cellStyle name="Normal 8 2 9" xfId="5519"/>
    <cellStyle name="Normal 8 2 9 2" xfId="15401"/>
    <cellStyle name="Normal 8 2 9 3" xfId="25321"/>
    <cellStyle name="Normal 8 2 9 4" xfId="46361"/>
    <cellStyle name="Normal 8 20" xfId="10381"/>
    <cellStyle name="Normal 8 20 2" xfId="41341"/>
    <cellStyle name="Normal 8 21" xfId="20301"/>
    <cellStyle name="Normal 8 22" xfId="30183"/>
    <cellStyle name="Normal 8 23" xfId="35649"/>
    <cellStyle name="Normal 8 24" xfId="51412"/>
    <cellStyle name="Normal 8 25" xfId="52084"/>
    <cellStyle name="Normal 8 3" xfId="204"/>
    <cellStyle name="Normal 8 3 10" xfId="8029"/>
    <cellStyle name="Normal 8 3 10 2" xfId="17911"/>
    <cellStyle name="Normal 8 3 10 3" xfId="27831"/>
    <cellStyle name="Normal 8 3 10 4" xfId="48871"/>
    <cellStyle name="Normal 8 3 11" xfId="10507"/>
    <cellStyle name="Normal 8 3 11 2" xfId="41467"/>
    <cellStyle name="Normal 8 3 12" xfId="20427"/>
    <cellStyle name="Normal 8 3 13" xfId="30269"/>
    <cellStyle name="Normal 8 3 14" xfId="35735"/>
    <cellStyle name="Normal 8 3 15" xfId="51862"/>
    <cellStyle name="Normal 8 3 16" xfId="52532"/>
    <cellStyle name="Normal 8 3 2" xfId="685"/>
    <cellStyle name="Normal 8 3 2 10" xfId="30543"/>
    <cellStyle name="Normal 8 3 2 11" xfId="36009"/>
    <cellStyle name="Normal 8 3 2 2" xfId="1828"/>
    <cellStyle name="Normal 8 3 2 2 2" xfId="4591"/>
    <cellStyle name="Normal 8 3 2 2 2 2" xfId="14473"/>
    <cellStyle name="Normal 8 3 2 2 2 2 2" xfId="45433"/>
    <cellStyle name="Normal 8 3 2 2 2 3" xfId="24393"/>
    <cellStyle name="Normal 8 3 2 2 2 4" xfId="34806"/>
    <cellStyle name="Normal 8 3 2 2 2 5" xfId="40271"/>
    <cellStyle name="Normal 8 3 2 2 3" xfId="7057"/>
    <cellStyle name="Normal 8 3 2 2 3 2" xfId="16939"/>
    <cellStyle name="Normal 8 3 2 2 3 3" xfId="26859"/>
    <cellStyle name="Normal 8 3 2 2 3 4" xfId="47899"/>
    <cellStyle name="Normal 8 3 2 2 4" xfId="9527"/>
    <cellStyle name="Normal 8 3 2 2 4 2" xfId="19409"/>
    <cellStyle name="Normal 8 3 2 2 4 3" xfId="29329"/>
    <cellStyle name="Normal 8 3 2 2 4 4" xfId="50369"/>
    <cellStyle name="Normal 8 3 2 2 5" xfId="12005"/>
    <cellStyle name="Normal 8 3 2 2 5 2" xfId="42965"/>
    <cellStyle name="Normal 8 3 2 2 6" xfId="21925"/>
    <cellStyle name="Normal 8 3 2 2 7" xfId="31545"/>
    <cellStyle name="Normal 8 3 2 2 8" xfId="37011"/>
    <cellStyle name="Normal 8 3 2 3" xfId="1961"/>
    <cellStyle name="Normal 8 3 2 3 2" xfId="4724"/>
    <cellStyle name="Normal 8 3 2 3 2 2" xfId="14606"/>
    <cellStyle name="Normal 8 3 2 3 2 2 2" xfId="45566"/>
    <cellStyle name="Normal 8 3 2 3 2 3" xfId="24526"/>
    <cellStyle name="Normal 8 3 2 3 2 4" xfId="34939"/>
    <cellStyle name="Normal 8 3 2 3 2 5" xfId="40404"/>
    <cellStyle name="Normal 8 3 2 3 3" xfId="7190"/>
    <cellStyle name="Normal 8 3 2 3 3 2" xfId="17072"/>
    <cellStyle name="Normal 8 3 2 3 3 3" xfId="26992"/>
    <cellStyle name="Normal 8 3 2 3 3 4" xfId="48032"/>
    <cellStyle name="Normal 8 3 2 3 4" xfId="9660"/>
    <cellStyle name="Normal 8 3 2 3 4 2" xfId="19542"/>
    <cellStyle name="Normal 8 3 2 3 4 3" xfId="29462"/>
    <cellStyle name="Normal 8 3 2 3 4 4" xfId="50502"/>
    <cellStyle name="Normal 8 3 2 3 5" xfId="12138"/>
    <cellStyle name="Normal 8 3 2 3 5 2" xfId="43098"/>
    <cellStyle name="Normal 8 3 2 3 6" xfId="22058"/>
    <cellStyle name="Normal 8 3 2 3 7" xfId="32545"/>
    <cellStyle name="Normal 8 3 2 3 8" xfId="38011"/>
    <cellStyle name="Normal 8 3 2 4" xfId="2896"/>
    <cellStyle name="Normal 8 3 2 4 2" xfId="5364"/>
    <cellStyle name="Normal 8 3 2 4 2 2" xfId="15246"/>
    <cellStyle name="Normal 8 3 2 4 2 3" xfId="25166"/>
    <cellStyle name="Normal 8 3 2 4 2 4" xfId="46206"/>
    <cellStyle name="Normal 8 3 2 4 3" xfId="7830"/>
    <cellStyle name="Normal 8 3 2 4 3 2" xfId="17712"/>
    <cellStyle name="Normal 8 3 2 4 3 3" xfId="27632"/>
    <cellStyle name="Normal 8 3 2 4 3 4" xfId="48672"/>
    <cellStyle name="Normal 8 3 2 4 4" xfId="10300"/>
    <cellStyle name="Normal 8 3 2 4 4 2" xfId="20182"/>
    <cellStyle name="Normal 8 3 2 4 4 3" xfId="30102"/>
    <cellStyle name="Normal 8 3 2 4 4 4" xfId="51142"/>
    <cellStyle name="Normal 8 3 2 4 5" xfId="12778"/>
    <cellStyle name="Normal 8 3 2 4 5 2" xfId="43738"/>
    <cellStyle name="Normal 8 3 2 4 6" xfId="22698"/>
    <cellStyle name="Normal 8 3 2 4 7" xfId="35580"/>
    <cellStyle name="Normal 8 3 2 4 8" xfId="41044"/>
    <cellStyle name="Normal 8 3 2 5" xfId="3326"/>
    <cellStyle name="Normal 8 3 2 5 2" xfId="13208"/>
    <cellStyle name="Normal 8 3 2 5 2 2" xfId="44168"/>
    <cellStyle name="Normal 8 3 2 5 3" xfId="23128"/>
    <cellStyle name="Normal 8 3 2 5 4" xfId="33663"/>
    <cellStyle name="Normal 8 3 2 5 5" xfId="39128"/>
    <cellStyle name="Normal 8 3 2 6" xfId="5914"/>
    <cellStyle name="Normal 8 3 2 6 2" xfId="15796"/>
    <cellStyle name="Normal 8 3 2 6 3" xfId="25716"/>
    <cellStyle name="Normal 8 3 2 6 4" xfId="46756"/>
    <cellStyle name="Normal 8 3 2 7" xfId="8384"/>
    <cellStyle name="Normal 8 3 2 7 2" xfId="18266"/>
    <cellStyle name="Normal 8 3 2 7 3" xfId="28186"/>
    <cellStyle name="Normal 8 3 2 7 4" xfId="49226"/>
    <cellStyle name="Normal 8 3 2 8" xfId="10862"/>
    <cellStyle name="Normal 8 3 2 8 2" xfId="41822"/>
    <cellStyle name="Normal 8 3 2 9" xfId="20782"/>
    <cellStyle name="Normal 8 3 3" xfId="1227"/>
    <cellStyle name="Normal 8 3 3 2" xfId="2006"/>
    <cellStyle name="Normal 8 3 3 2 2" xfId="4769"/>
    <cellStyle name="Normal 8 3 3 2 2 2" xfId="14651"/>
    <cellStyle name="Normal 8 3 3 2 2 2 2" xfId="45611"/>
    <cellStyle name="Normal 8 3 3 2 2 3" xfId="24571"/>
    <cellStyle name="Normal 8 3 3 2 2 4" xfId="34984"/>
    <cellStyle name="Normal 8 3 3 2 2 5" xfId="40449"/>
    <cellStyle name="Normal 8 3 3 2 3" xfId="7235"/>
    <cellStyle name="Normal 8 3 3 2 3 2" xfId="17117"/>
    <cellStyle name="Normal 8 3 3 2 3 3" xfId="27037"/>
    <cellStyle name="Normal 8 3 3 2 3 4" xfId="48077"/>
    <cellStyle name="Normal 8 3 3 2 4" xfId="9705"/>
    <cellStyle name="Normal 8 3 3 2 4 2" xfId="19587"/>
    <cellStyle name="Normal 8 3 3 2 4 3" xfId="29507"/>
    <cellStyle name="Normal 8 3 3 2 4 4" xfId="50547"/>
    <cellStyle name="Normal 8 3 3 2 5" xfId="12183"/>
    <cellStyle name="Normal 8 3 3 2 5 2" xfId="43143"/>
    <cellStyle name="Normal 8 3 3 2 6" xfId="22103"/>
    <cellStyle name="Normal 8 3 3 2 7" xfId="31782"/>
    <cellStyle name="Normal 8 3 3 2 8" xfId="37248"/>
    <cellStyle name="Normal 8 3 3 3" xfId="3563"/>
    <cellStyle name="Normal 8 3 3 3 2" xfId="13445"/>
    <cellStyle name="Normal 8 3 3 3 2 2" xfId="44405"/>
    <cellStyle name="Normal 8 3 3 3 3" xfId="23365"/>
    <cellStyle name="Normal 8 3 3 3 4" xfId="32782"/>
    <cellStyle name="Normal 8 3 3 3 5" xfId="38248"/>
    <cellStyle name="Normal 8 3 3 4" xfId="6456"/>
    <cellStyle name="Normal 8 3 3 4 2" xfId="16338"/>
    <cellStyle name="Normal 8 3 3 4 2 2" xfId="47298"/>
    <cellStyle name="Normal 8 3 3 4 3" xfId="26258"/>
    <cellStyle name="Normal 8 3 3 4 4" xfId="34205"/>
    <cellStyle name="Normal 8 3 3 4 5" xfId="39670"/>
    <cellStyle name="Normal 8 3 3 5" xfId="8926"/>
    <cellStyle name="Normal 8 3 3 5 2" xfId="18808"/>
    <cellStyle name="Normal 8 3 3 5 3" xfId="28728"/>
    <cellStyle name="Normal 8 3 3 5 4" xfId="49768"/>
    <cellStyle name="Normal 8 3 3 6" xfId="11404"/>
    <cellStyle name="Normal 8 3 3 6 2" xfId="42364"/>
    <cellStyle name="Normal 8 3 3 7" xfId="21324"/>
    <cellStyle name="Normal 8 3 3 8" xfId="30780"/>
    <cellStyle name="Normal 8 3 3 9" xfId="36246"/>
    <cellStyle name="Normal 8 3 4" xfId="1228"/>
    <cellStyle name="Normal 8 3 4 2" xfId="2051"/>
    <cellStyle name="Normal 8 3 4 2 2" xfId="4814"/>
    <cellStyle name="Normal 8 3 4 2 2 2" xfId="14696"/>
    <cellStyle name="Normal 8 3 4 2 2 2 2" xfId="45656"/>
    <cellStyle name="Normal 8 3 4 2 2 3" xfId="24616"/>
    <cellStyle name="Normal 8 3 4 2 2 4" xfId="35029"/>
    <cellStyle name="Normal 8 3 4 2 2 5" xfId="40494"/>
    <cellStyle name="Normal 8 3 4 2 3" xfId="7280"/>
    <cellStyle name="Normal 8 3 4 2 3 2" xfId="17162"/>
    <cellStyle name="Normal 8 3 4 2 3 3" xfId="27082"/>
    <cellStyle name="Normal 8 3 4 2 3 4" xfId="48122"/>
    <cellStyle name="Normal 8 3 4 2 4" xfId="9750"/>
    <cellStyle name="Normal 8 3 4 2 4 2" xfId="19632"/>
    <cellStyle name="Normal 8 3 4 2 4 3" xfId="29552"/>
    <cellStyle name="Normal 8 3 4 2 4 4" xfId="50592"/>
    <cellStyle name="Normal 8 3 4 2 5" xfId="12228"/>
    <cellStyle name="Normal 8 3 4 2 5 2" xfId="43188"/>
    <cellStyle name="Normal 8 3 4 2 6" xfId="22148"/>
    <cellStyle name="Normal 8 3 4 2 7" xfId="32024"/>
    <cellStyle name="Normal 8 3 4 2 8" xfId="37490"/>
    <cellStyle name="Normal 8 3 4 3" xfId="3805"/>
    <cellStyle name="Normal 8 3 4 3 2" xfId="13687"/>
    <cellStyle name="Normal 8 3 4 3 2 2" xfId="44647"/>
    <cellStyle name="Normal 8 3 4 3 3" xfId="23607"/>
    <cellStyle name="Normal 8 3 4 3 4" xfId="33024"/>
    <cellStyle name="Normal 8 3 4 3 5" xfId="38490"/>
    <cellStyle name="Normal 8 3 4 4" xfId="6457"/>
    <cellStyle name="Normal 8 3 4 4 2" xfId="16339"/>
    <cellStyle name="Normal 8 3 4 4 2 2" xfId="47299"/>
    <cellStyle name="Normal 8 3 4 4 3" xfId="26259"/>
    <cellStyle name="Normal 8 3 4 4 4" xfId="34206"/>
    <cellStyle name="Normal 8 3 4 4 5" xfId="39671"/>
    <cellStyle name="Normal 8 3 4 5" xfId="8927"/>
    <cellStyle name="Normal 8 3 4 5 2" xfId="18809"/>
    <cellStyle name="Normal 8 3 4 5 3" xfId="28729"/>
    <cellStyle name="Normal 8 3 4 5 4" xfId="49769"/>
    <cellStyle name="Normal 8 3 4 6" xfId="11405"/>
    <cellStyle name="Normal 8 3 4 6 2" xfId="42365"/>
    <cellStyle name="Normal 8 3 4 7" xfId="21325"/>
    <cellStyle name="Normal 8 3 4 8" xfId="31022"/>
    <cellStyle name="Normal 8 3 4 9" xfId="36488"/>
    <cellStyle name="Normal 8 3 5" xfId="1473"/>
    <cellStyle name="Normal 8 3 5 2" xfId="2260"/>
    <cellStyle name="Normal 8 3 5 2 2" xfId="4865"/>
    <cellStyle name="Normal 8 3 5 2 2 2" xfId="14747"/>
    <cellStyle name="Normal 8 3 5 2 2 3" xfId="24667"/>
    <cellStyle name="Normal 8 3 5 2 2 4" xfId="45707"/>
    <cellStyle name="Normal 8 3 5 2 3" xfId="7331"/>
    <cellStyle name="Normal 8 3 5 2 3 2" xfId="17213"/>
    <cellStyle name="Normal 8 3 5 2 3 3" xfId="27133"/>
    <cellStyle name="Normal 8 3 5 2 3 4" xfId="48173"/>
    <cellStyle name="Normal 8 3 5 2 4" xfId="9801"/>
    <cellStyle name="Normal 8 3 5 2 4 2" xfId="19683"/>
    <cellStyle name="Normal 8 3 5 2 4 3" xfId="29603"/>
    <cellStyle name="Normal 8 3 5 2 4 4" xfId="50643"/>
    <cellStyle name="Normal 8 3 5 2 5" xfId="12279"/>
    <cellStyle name="Normal 8 3 5 2 5 2" xfId="43239"/>
    <cellStyle name="Normal 8 3 5 2 6" xfId="22199"/>
    <cellStyle name="Normal 8 3 5 2 7" xfId="35081"/>
    <cellStyle name="Normal 8 3 5 2 8" xfId="40545"/>
    <cellStyle name="Normal 8 3 5 3" xfId="4236"/>
    <cellStyle name="Normal 8 3 5 3 2" xfId="14118"/>
    <cellStyle name="Normal 8 3 5 3 2 2" xfId="45078"/>
    <cellStyle name="Normal 8 3 5 3 3" xfId="24038"/>
    <cellStyle name="Normal 8 3 5 3 4" xfId="34451"/>
    <cellStyle name="Normal 8 3 5 3 5" xfId="39916"/>
    <cellStyle name="Normal 8 3 5 4" xfId="6702"/>
    <cellStyle name="Normal 8 3 5 4 2" xfId="16584"/>
    <cellStyle name="Normal 8 3 5 4 3" xfId="26504"/>
    <cellStyle name="Normal 8 3 5 4 4" xfId="47544"/>
    <cellStyle name="Normal 8 3 5 5" xfId="9172"/>
    <cellStyle name="Normal 8 3 5 5 2" xfId="19054"/>
    <cellStyle name="Normal 8 3 5 5 3" xfId="28974"/>
    <cellStyle name="Normal 8 3 5 5 4" xfId="50014"/>
    <cellStyle name="Normal 8 3 5 6" xfId="11650"/>
    <cellStyle name="Normal 8 3 5 6 2" xfId="42610"/>
    <cellStyle name="Normal 8 3 5 7" xfId="21570"/>
    <cellStyle name="Normal 8 3 5 8" xfId="31271"/>
    <cellStyle name="Normal 8 3 5 9" xfId="36737"/>
    <cellStyle name="Normal 8 3 6" xfId="1916"/>
    <cellStyle name="Normal 8 3 6 2" xfId="4679"/>
    <cellStyle name="Normal 8 3 6 2 2" xfId="14561"/>
    <cellStyle name="Normal 8 3 6 2 2 2" xfId="45521"/>
    <cellStyle name="Normal 8 3 6 2 3" xfId="24481"/>
    <cellStyle name="Normal 8 3 6 2 4" xfId="34894"/>
    <cellStyle name="Normal 8 3 6 2 5" xfId="40359"/>
    <cellStyle name="Normal 8 3 6 3" xfId="7145"/>
    <cellStyle name="Normal 8 3 6 3 2" xfId="17027"/>
    <cellStyle name="Normal 8 3 6 3 3" xfId="26947"/>
    <cellStyle name="Normal 8 3 6 3 4" xfId="47987"/>
    <cellStyle name="Normal 8 3 6 4" xfId="9615"/>
    <cellStyle name="Normal 8 3 6 4 2" xfId="19497"/>
    <cellStyle name="Normal 8 3 6 4 3" xfId="29417"/>
    <cellStyle name="Normal 8 3 6 4 4" xfId="50457"/>
    <cellStyle name="Normal 8 3 6 5" xfId="12093"/>
    <cellStyle name="Normal 8 3 6 5 2" xfId="43053"/>
    <cellStyle name="Normal 8 3 6 6" xfId="22013"/>
    <cellStyle name="Normal 8 3 6 7" xfId="32271"/>
    <cellStyle name="Normal 8 3 6 8" xfId="37737"/>
    <cellStyle name="Normal 8 3 7" xfId="2541"/>
    <cellStyle name="Normal 8 3 7 2" xfId="5009"/>
    <cellStyle name="Normal 8 3 7 2 2" xfId="14891"/>
    <cellStyle name="Normal 8 3 7 2 3" xfId="24811"/>
    <cellStyle name="Normal 8 3 7 2 4" xfId="45851"/>
    <cellStyle name="Normal 8 3 7 3" xfId="7475"/>
    <cellStyle name="Normal 8 3 7 3 2" xfId="17357"/>
    <cellStyle name="Normal 8 3 7 3 3" xfId="27277"/>
    <cellStyle name="Normal 8 3 7 3 4" xfId="48317"/>
    <cellStyle name="Normal 8 3 7 4" xfId="9945"/>
    <cellStyle name="Normal 8 3 7 4 2" xfId="19827"/>
    <cellStyle name="Normal 8 3 7 4 3" xfId="29747"/>
    <cellStyle name="Normal 8 3 7 4 4" xfId="50787"/>
    <cellStyle name="Normal 8 3 7 5" xfId="12423"/>
    <cellStyle name="Normal 8 3 7 5 2" xfId="43383"/>
    <cellStyle name="Normal 8 3 7 6" xfId="22343"/>
    <cellStyle name="Normal 8 3 7 7" xfId="35225"/>
    <cellStyle name="Normal 8 3 7 8" xfId="40689"/>
    <cellStyle name="Normal 8 3 8" xfId="3052"/>
    <cellStyle name="Normal 8 3 8 2" xfId="12934"/>
    <cellStyle name="Normal 8 3 8 2 2" xfId="43894"/>
    <cellStyle name="Normal 8 3 8 3" xfId="22854"/>
    <cellStyle name="Normal 8 3 8 4" xfId="33307"/>
    <cellStyle name="Normal 8 3 8 5" xfId="38773"/>
    <cellStyle name="Normal 8 3 9" xfId="5559"/>
    <cellStyle name="Normal 8 3 9 2" xfId="15441"/>
    <cellStyle name="Normal 8 3 9 3" xfId="25361"/>
    <cellStyle name="Normal 8 3 9 4" xfId="46401"/>
    <cellStyle name="Normal 8 4" xfId="241"/>
    <cellStyle name="Normal 8 4 10" xfId="8066"/>
    <cellStyle name="Normal 8 4 10 2" xfId="17948"/>
    <cellStyle name="Normal 8 4 10 3" xfId="27868"/>
    <cellStyle name="Normal 8 4 10 4" xfId="48908"/>
    <cellStyle name="Normal 8 4 11" xfId="10544"/>
    <cellStyle name="Normal 8 4 11 2" xfId="41504"/>
    <cellStyle name="Normal 8 4 12" xfId="20464"/>
    <cellStyle name="Normal 8 4 13" xfId="30306"/>
    <cellStyle name="Normal 8 4 14" xfId="35772"/>
    <cellStyle name="Normal 8 4 2" xfId="698"/>
    <cellStyle name="Normal 8 4 2 10" xfId="30580"/>
    <cellStyle name="Normal 8 4 2 11" xfId="36046"/>
    <cellStyle name="Normal 8 4 2 2" xfId="1841"/>
    <cellStyle name="Normal 8 4 2 2 2" xfId="4604"/>
    <cellStyle name="Normal 8 4 2 2 2 2" xfId="14486"/>
    <cellStyle name="Normal 8 4 2 2 2 2 2" xfId="45446"/>
    <cellStyle name="Normal 8 4 2 2 2 3" xfId="24406"/>
    <cellStyle name="Normal 8 4 2 2 2 4" xfId="34819"/>
    <cellStyle name="Normal 8 4 2 2 2 5" xfId="40284"/>
    <cellStyle name="Normal 8 4 2 2 3" xfId="7070"/>
    <cellStyle name="Normal 8 4 2 2 3 2" xfId="16952"/>
    <cellStyle name="Normal 8 4 2 2 3 3" xfId="26872"/>
    <cellStyle name="Normal 8 4 2 2 3 4" xfId="47912"/>
    <cellStyle name="Normal 8 4 2 2 4" xfId="9540"/>
    <cellStyle name="Normal 8 4 2 2 4 2" xfId="19422"/>
    <cellStyle name="Normal 8 4 2 2 4 3" xfId="29342"/>
    <cellStyle name="Normal 8 4 2 2 4 4" xfId="50382"/>
    <cellStyle name="Normal 8 4 2 2 5" xfId="12018"/>
    <cellStyle name="Normal 8 4 2 2 5 2" xfId="42978"/>
    <cellStyle name="Normal 8 4 2 2 6" xfId="21938"/>
    <cellStyle name="Normal 8 4 2 2 7" xfId="31582"/>
    <cellStyle name="Normal 8 4 2 2 8" xfId="37048"/>
    <cellStyle name="Normal 8 4 2 3" xfId="1974"/>
    <cellStyle name="Normal 8 4 2 3 2" xfId="4737"/>
    <cellStyle name="Normal 8 4 2 3 2 2" xfId="14619"/>
    <cellStyle name="Normal 8 4 2 3 2 2 2" xfId="45579"/>
    <cellStyle name="Normal 8 4 2 3 2 3" xfId="24539"/>
    <cellStyle name="Normal 8 4 2 3 2 4" xfId="34952"/>
    <cellStyle name="Normal 8 4 2 3 2 5" xfId="40417"/>
    <cellStyle name="Normal 8 4 2 3 3" xfId="7203"/>
    <cellStyle name="Normal 8 4 2 3 3 2" xfId="17085"/>
    <cellStyle name="Normal 8 4 2 3 3 3" xfId="27005"/>
    <cellStyle name="Normal 8 4 2 3 3 4" xfId="48045"/>
    <cellStyle name="Normal 8 4 2 3 4" xfId="9673"/>
    <cellStyle name="Normal 8 4 2 3 4 2" xfId="19555"/>
    <cellStyle name="Normal 8 4 2 3 4 3" xfId="29475"/>
    <cellStyle name="Normal 8 4 2 3 4 4" xfId="50515"/>
    <cellStyle name="Normal 8 4 2 3 5" xfId="12151"/>
    <cellStyle name="Normal 8 4 2 3 5 2" xfId="43111"/>
    <cellStyle name="Normal 8 4 2 3 6" xfId="22071"/>
    <cellStyle name="Normal 8 4 2 3 7" xfId="32582"/>
    <cellStyle name="Normal 8 4 2 3 8" xfId="38048"/>
    <cellStyle name="Normal 8 4 2 4" xfId="2909"/>
    <cellStyle name="Normal 8 4 2 4 2" xfId="5377"/>
    <cellStyle name="Normal 8 4 2 4 2 2" xfId="15259"/>
    <cellStyle name="Normal 8 4 2 4 2 3" xfId="25179"/>
    <cellStyle name="Normal 8 4 2 4 2 4" xfId="46219"/>
    <cellStyle name="Normal 8 4 2 4 3" xfId="7843"/>
    <cellStyle name="Normal 8 4 2 4 3 2" xfId="17725"/>
    <cellStyle name="Normal 8 4 2 4 3 3" xfId="27645"/>
    <cellStyle name="Normal 8 4 2 4 3 4" xfId="48685"/>
    <cellStyle name="Normal 8 4 2 4 4" xfId="10313"/>
    <cellStyle name="Normal 8 4 2 4 4 2" xfId="20195"/>
    <cellStyle name="Normal 8 4 2 4 4 3" xfId="30115"/>
    <cellStyle name="Normal 8 4 2 4 4 4" xfId="51155"/>
    <cellStyle name="Normal 8 4 2 4 5" xfId="12791"/>
    <cellStyle name="Normal 8 4 2 4 5 2" xfId="43751"/>
    <cellStyle name="Normal 8 4 2 4 6" xfId="22711"/>
    <cellStyle name="Normal 8 4 2 4 7" xfId="35593"/>
    <cellStyle name="Normal 8 4 2 4 8" xfId="41057"/>
    <cellStyle name="Normal 8 4 2 5" xfId="3363"/>
    <cellStyle name="Normal 8 4 2 5 2" xfId="13245"/>
    <cellStyle name="Normal 8 4 2 5 2 2" xfId="44205"/>
    <cellStyle name="Normal 8 4 2 5 3" xfId="23165"/>
    <cellStyle name="Normal 8 4 2 5 4" xfId="33676"/>
    <cellStyle name="Normal 8 4 2 5 5" xfId="39141"/>
    <cellStyle name="Normal 8 4 2 6" xfId="5927"/>
    <cellStyle name="Normal 8 4 2 6 2" xfId="15809"/>
    <cellStyle name="Normal 8 4 2 6 3" xfId="25729"/>
    <cellStyle name="Normal 8 4 2 6 4" xfId="46769"/>
    <cellStyle name="Normal 8 4 2 7" xfId="8397"/>
    <cellStyle name="Normal 8 4 2 7 2" xfId="18279"/>
    <cellStyle name="Normal 8 4 2 7 3" xfId="28199"/>
    <cellStyle name="Normal 8 4 2 7 4" xfId="49239"/>
    <cellStyle name="Normal 8 4 2 8" xfId="10875"/>
    <cellStyle name="Normal 8 4 2 8 2" xfId="41835"/>
    <cellStyle name="Normal 8 4 2 9" xfId="20795"/>
    <cellStyle name="Normal 8 4 3" xfId="1229"/>
    <cellStyle name="Normal 8 4 3 2" xfId="2019"/>
    <cellStyle name="Normal 8 4 3 2 2" xfId="4782"/>
    <cellStyle name="Normal 8 4 3 2 2 2" xfId="14664"/>
    <cellStyle name="Normal 8 4 3 2 2 2 2" xfId="45624"/>
    <cellStyle name="Normal 8 4 3 2 2 3" xfId="24584"/>
    <cellStyle name="Normal 8 4 3 2 2 4" xfId="34997"/>
    <cellStyle name="Normal 8 4 3 2 2 5" xfId="40462"/>
    <cellStyle name="Normal 8 4 3 2 3" xfId="7248"/>
    <cellStyle name="Normal 8 4 3 2 3 2" xfId="17130"/>
    <cellStyle name="Normal 8 4 3 2 3 3" xfId="27050"/>
    <cellStyle name="Normal 8 4 3 2 3 4" xfId="48090"/>
    <cellStyle name="Normal 8 4 3 2 4" xfId="9718"/>
    <cellStyle name="Normal 8 4 3 2 4 2" xfId="19600"/>
    <cellStyle name="Normal 8 4 3 2 4 3" xfId="29520"/>
    <cellStyle name="Normal 8 4 3 2 4 4" xfId="50560"/>
    <cellStyle name="Normal 8 4 3 2 5" xfId="12196"/>
    <cellStyle name="Normal 8 4 3 2 5 2" xfId="43156"/>
    <cellStyle name="Normal 8 4 3 2 6" xfId="22116"/>
    <cellStyle name="Normal 8 4 3 2 7" xfId="31819"/>
    <cellStyle name="Normal 8 4 3 2 8" xfId="37285"/>
    <cellStyle name="Normal 8 4 3 3" xfId="3600"/>
    <cellStyle name="Normal 8 4 3 3 2" xfId="13482"/>
    <cellStyle name="Normal 8 4 3 3 2 2" xfId="44442"/>
    <cellStyle name="Normal 8 4 3 3 3" xfId="23402"/>
    <cellStyle name="Normal 8 4 3 3 4" xfId="32819"/>
    <cellStyle name="Normal 8 4 3 3 5" xfId="38285"/>
    <cellStyle name="Normal 8 4 3 4" xfId="6458"/>
    <cellStyle name="Normal 8 4 3 4 2" xfId="16340"/>
    <cellStyle name="Normal 8 4 3 4 2 2" xfId="47300"/>
    <cellStyle name="Normal 8 4 3 4 3" xfId="26260"/>
    <cellStyle name="Normal 8 4 3 4 4" xfId="34207"/>
    <cellStyle name="Normal 8 4 3 4 5" xfId="39672"/>
    <cellStyle name="Normal 8 4 3 5" xfId="8928"/>
    <cellStyle name="Normal 8 4 3 5 2" xfId="18810"/>
    <cellStyle name="Normal 8 4 3 5 3" xfId="28730"/>
    <cellStyle name="Normal 8 4 3 5 4" xfId="49770"/>
    <cellStyle name="Normal 8 4 3 6" xfId="11406"/>
    <cellStyle name="Normal 8 4 3 6 2" xfId="42366"/>
    <cellStyle name="Normal 8 4 3 7" xfId="21326"/>
    <cellStyle name="Normal 8 4 3 8" xfId="30817"/>
    <cellStyle name="Normal 8 4 3 9" xfId="36283"/>
    <cellStyle name="Normal 8 4 4" xfId="1230"/>
    <cellStyle name="Normal 8 4 4 2" xfId="2064"/>
    <cellStyle name="Normal 8 4 4 2 2" xfId="4827"/>
    <cellStyle name="Normal 8 4 4 2 2 2" xfId="14709"/>
    <cellStyle name="Normal 8 4 4 2 2 2 2" xfId="45669"/>
    <cellStyle name="Normal 8 4 4 2 2 3" xfId="24629"/>
    <cellStyle name="Normal 8 4 4 2 2 4" xfId="35042"/>
    <cellStyle name="Normal 8 4 4 2 2 5" xfId="40507"/>
    <cellStyle name="Normal 8 4 4 2 3" xfId="7293"/>
    <cellStyle name="Normal 8 4 4 2 3 2" xfId="17175"/>
    <cellStyle name="Normal 8 4 4 2 3 3" xfId="27095"/>
    <cellStyle name="Normal 8 4 4 2 3 4" xfId="48135"/>
    <cellStyle name="Normal 8 4 4 2 4" xfId="9763"/>
    <cellStyle name="Normal 8 4 4 2 4 2" xfId="19645"/>
    <cellStyle name="Normal 8 4 4 2 4 3" xfId="29565"/>
    <cellStyle name="Normal 8 4 4 2 4 4" xfId="50605"/>
    <cellStyle name="Normal 8 4 4 2 5" xfId="12241"/>
    <cellStyle name="Normal 8 4 4 2 5 2" xfId="43201"/>
    <cellStyle name="Normal 8 4 4 2 6" xfId="22161"/>
    <cellStyle name="Normal 8 4 4 2 7" xfId="32061"/>
    <cellStyle name="Normal 8 4 4 2 8" xfId="37527"/>
    <cellStyle name="Normal 8 4 4 3" xfId="3842"/>
    <cellStyle name="Normal 8 4 4 3 2" xfId="13724"/>
    <cellStyle name="Normal 8 4 4 3 2 2" xfId="44684"/>
    <cellStyle name="Normal 8 4 4 3 3" xfId="23644"/>
    <cellStyle name="Normal 8 4 4 3 4" xfId="33061"/>
    <cellStyle name="Normal 8 4 4 3 5" xfId="38527"/>
    <cellStyle name="Normal 8 4 4 4" xfId="6459"/>
    <cellStyle name="Normal 8 4 4 4 2" xfId="16341"/>
    <cellStyle name="Normal 8 4 4 4 2 2" xfId="47301"/>
    <cellStyle name="Normal 8 4 4 4 3" xfId="26261"/>
    <cellStyle name="Normal 8 4 4 4 4" xfId="34208"/>
    <cellStyle name="Normal 8 4 4 4 5" xfId="39673"/>
    <cellStyle name="Normal 8 4 4 5" xfId="8929"/>
    <cellStyle name="Normal 8 4 4 5 2" xfId="18811"/>
    <cellStyle name="Normal 8 4 4 5 3" xfId="28731"/>
    <cellStyle name="Normal 8 4 4 5 4" xfId="49771"/>
    <cellStyle name="Normal 8 4 4 6" xfId="11407"/>
    <cellStyle name="Normal 8 4 4 6 2" xfId="42367"/>
    <cellStyle name="Normal 8 4 4 7" xfId="21327"/>
    <cellStyle name="Normal 8 4 4 8" xfId="31059"/>
    <cellStyle name="Normal 8 4 4 9" xfId="36525"/>
    <cellStyle name="Normal 8 4 5" xfId="1510"/>
    <cellStyle name="Normal 8 4 5 2" xfId="2240"/>
    <cellStyle name="Normal 8 4 5 2 2" xfId="4846"/>
    <cellStyle name="Normal 8 4 5 2 2 2" xfId="14728"/>
    <cellStyle name="Normal 8 4 5 2 2 3" xfId="24648"/>
    <cellStyle name="Normal 8 4 5 2 2 4" xfId="45688"/>
    <cellStyle name="Normal 8 4 5 2 3" xfId="7312"/>
    <cellStyle name="Normal 8 4 5 2 3 2" xfId="17194"/>
    <cellStyle name="Normal 8 4 5 2 3 3" xfId="27114"/>
    <cellStyle name="Normal 8 4 5 2 3 4" xfId="48154"/>
    <cellStyle name="Normal 8 4 5 2 4" xfId="9782"/>
    <cellStyle name="Normal 8 4 5 2 4 2" xfId="19664"/>
    <cellStyle name="Normal 8 4 5 2 4 3" xfId="29584"/>
    <cellStyle name="Normal 8 4 5 2 4 4" xfId="50624"/>
    <cellStyle name="Normal 8 4 5 2 5" xfId="12260"/>
    <cellStyle name="Normal 8 4 5 2 5 2" xfId="43220"/>
    <cellStyle name="Normal 8 4 5 2 6" xfId="22180"/>
    <cellStyle name="Normal 8 4 5 2 7" xfId="35062"/>
    <cellStyle name="Normal 8 4 5 2 8" xfId="40526"/>
    <cellStyle name="Normal 8 4 5 3" xfId="4273"/>
    <cellStyle name="Normal 8 4 5 3 2" xfId="14155"/>
    <cellStyle name="Normal 8 4 5 3 2 2" xfId="45115"/>
    <cellStyle name="Normal 8 4 5 3 3" xfId="24075"/>
    <cellStyle name="Normal 8 4 5 3 4" xfId="34488"/>
    <cellStyle name="Normal 8 4 5 3 5" xfId="39953"/>
    <cellStyle name="Normal 8 4 5 4" xfId="6739"/>
    <cellStyle name="Normal 8 4 5 4 2" xfId="16621"/>
    <cellStyle name="Normal 8 4 5 4 3" xfId="26541"/>
    <cellStyle name="Normal 8 4 5 4 4" xfId="47581"/>
    <cellStyle name="Normal 8 4 5 5" xfId="9209"/>
    <cellStyle name="Normal 8 4 5 5 2" xfId="19091"/>
    <cellStyle name="Normal 8 4 5 5 3" xfId="29011"/>
    <cellStyle name="Normal 8 4 5 5 4" xfId="50051"/>
    <cellStyle name="Normal 8 4 5 6" xfId="11687"/>
    <cellStyle name="Normal 8 4 5 6 2" xfId="42647"/>
    <cellStyle name="Normal 8 4 5 7" xfId="21607"/>
    <cellStyle name="Normal 8 4 5 8" xfId="31308"/>
    <cellStyle name="Normal 8 4 5 9" xfId="36774"/>
    <cellStyle name="Normal 8 4 6" xfId="1929"/>
    <cellStyle name="Normal 8 4 6 2" xfId="4692"/>
    <cellStyle name="Normal 8 4 6 2 2" xfId="14574"/>
    <cellStyle name="Normal 8 4 6 2 2 2" xfId="45534"/>
    <cellStyle name="Normal 8 4 6 2 3" xfId="24494"/>
    <cellStyle name="Normal 8 4 6 2 4" xfId="34907"/>
    <cellStyle name="Normal 8 4 6 2 5" xfId="40372"/>
    <cellStyle name="Normal 8 4 6 3" xfId="7158"/>
    <cellStyle name="Normal 8 4 6 3 2" xfId="17040"/>
    <cellStyle name="Normal 8 4 6 3 3" xfId="26960"/>
    <cellStyle name="Normal 8 4 6 3 4" xfId="48000"/>
    <cellStyle name="Normal 8 4 6 4" xfId="9628"/>
    <cellStyle name="Normal 8 4 6 4 2" xfId="19510"/>
    <cellStyle name="Normal 8 4 6 4 3" xfId="29430"/>
    <cellStyle name="Normal 8 4 6 4 4" xfId="50470"/>
    <cellStyle name="Normal 8 4 6 5" xfId="12106"/>
    <cellStyle name="Normal 8 4 6 5 2" xfId="43066"/>
    <cellStyle name="Normal 8 4 6 6" xfId="22026"/>
    <cellStyle name="Normal 8 4 6 7" xfId="32308"/>
    <cellStyle name="Normal 8 4 6 8" xfId="37774"/>
    <cellStyle name="Normal 8 4 7" xfId="2578"/>
    <cellStyle name="Normal 8 4 7 2" xfId="5046"/>
    <cellStyle name="Normal 8 4 7 2 2" xfId="14928"/>
    <cellStyle name="Normal 8 4 7 2 3" xfId="24848"/>
    <cellStyle name="Normal 8 4 7 2 4" xfId="45888"/>
    <cellStyle name="Normal 8 4 7 3" xfId="7512"/>
    <cellStyle name="Normal 8 4 7 3 2" xfId="17394"/>
    <cellStyle name="Normal 8 4 7 3 3" xfId="27314"/>
    <cellStyle name="Normal 8 4 7 3 4" xfId="48354"/>
    <cellStyle name="Normal 8 4 7 4" xfId="9982"/>
    <cellStyle name="Normal 8 4 7 4 2" xfId="19864"/>
    <cellStyle name="Normal 8 4 7 4 3" xfId="29784"/>
    <cellStyle name="Normal 8 4 7 4 4" xfId="50824"/>
    <cellStyle name="Normal 8 4 7 5" xfId="12460"/>
    <cellStyle name="Normal 8 4 7 5 2" xfId="43420"/>
    <cellStyle name="Normal 8 4 7 6" xfId="22380"/>
    <cellStyle name="Normal 8 4 7 7" xfId="35262"/>
    <cellStyle name="Normal 8 4 7 8" xfId="40726"/>
    <cellStyle name="Normal 8 4 8" xfId="3089"/>
    <cellStyle name="Normal 8 4 8 2" xfId="12971"/>
    <cellStyle name="Normal 8 4 8 2 2" xfId="43931"/>
    <cellStyle name="Normal 8 4 8 3" xfId="22891"/>
    <cellStyle name="Normal 8 4 8 4" xfId="33344"/>
    <cellStyle name="Normal 8 4 8 5" xfId="38810"/>
    <cellStyle name="Normal 8 4 9" xfId="5596"/>
    <cellStyle name="Normal 8 4 9 2" xfId="15478"/>
    <cellStyle name="Normal 8 4 9 3" xfId="25398"/>
    <cellStyle name="Normal 8 4 9 4" xfId="46438"/>
    <cellStyle name="Normal 8 5" xfId="278"/>
    <cellStyle name="Normal 8 5 10" xfId="8103"/>
    <cellStyle name="Normal 8 5 10 2" xfId="17985"/>
    <cellStyle name="Normal 8 5 10 3" xfId="27905"/>
    <cellStyle name="Normal 8 5 10 4" xfId="48945"/>
    <cellStyle name="Normal 8 5 11" xfId="10581"/>
    <cellStyle name="Normal 8 5 11 2" xfId="41541"/>
    <cellStyle name="Normal 8 5 12" xfId="20501"/>
    <cellStyle name="Normal 8 5 13" xfId="30343"/>
    <cellStyle name="Normal 8 5 14" xfId="35809"/>
    <cellStyle name="Normal 8 5 2" xfId="1231"/>
    <cellStyle name="Normal 8 5 2 2" xfId="3400"/>
    <cellStyle name="Normal 8 5 2 2 2" xfId="13282"/>
    <cellStyle name="Normal 8 5 2 2 2 2" xfId="44242"/>
    <cellStyle name="Normal 8 5 2 2 3" xfId="23202"/>
    <cellStyle name="Normal 8 5 2 2 4" xfId="31619"/>
    <cellStyle name="Normal 8 5 2 2 5" xfId="37085"/>
    <cellStyle name="Normal 8 5 2 3" xfId="6460"/>
    <cellStyle name="Normal 8 5 2 3 2" xfId="16342"/>
    <cellStyle name="Normal 8 5 2 3 2 2" xfId="47302"/>
    <cellStyle name="Normal 8 5 2 3 3" xfId="26262"/>
    <cellStyle name="Normal 8 5 2 3 4" xfId="32619"/>
    <cellStyle name="Normal 8 5 2 3 5" xfId="38085"/>
    <cellStyle name="Normal 8 5 2 4" xfId="8930"/>
    <cellStyle name="Normal 8 5 2 4 2" xfId="18812"/>
    <cellStyle name="Normal 8 5 2 4 2 2" xfId="49772"/>
    <cellStyle name="Normal 8 5 2 4 3" xfId="28732"/>
    <cellStyle name="Normal 8 5 2 4 4" xfId="34209"/>
    <cellStyle name="Normal 8 5 2 4 5" xfId="39674"/>
    <cellStyle name="Normal 8 5 2 5" xfId="11408"/>
    <cellStyle name="Normal 8 5 2 5 2" xfId="42368"/>
    <cellStyle name="Normal 8 5 2 6" xfId="21328"/>
    <cellStyle name="Normal 8 5 2 7" xfId="30617"/>
    <cellStyle name="Normal 8 5 2 8" xfId="36083"/>
    <cellStyle name="Normal 8 5 3" xfId="1232"/>
    <cellStyle name="Normal 8 5 3 2" xfId="3637"/>
    <cellStyle name="Normal 8 5 3 2 2" xfId="13519"/>
    <cellStyle name="Normal 8 5 3 2 2 2" xfId="44479"/>
    <cellStyle name="Normal 8 5 3 2 3" xfId="23439"/>
    <cellStyle name="Normal 8 5 3 2 4" xfId="31856"/>
    <cellStyle name="Normal 8 5 3 2 5" xfId="37322"/>
    <cellStyle name="Normal 8 5 3 3" xfId="6461"/>
    <cellStyle name="Normal 8 5 3 3 2" xfId="16343"/>
    <cellStyle name="Normal 8 5 3 3 2 2" xfId="47303"/>
    <cellStyle name="Normal 8 5 3 3 3" xfId="26263"/>
    <cellStyle name="Normal 8 5 3 3 4" xfId="32856"/>
    <cellStyle name="Normal 8 5 3 3 5" xfId="38322"/>
    <cellStyle name="Normal 8 5 3 4" xfId="8931"/>
    <cellStyle name="Normal 8 5 3 4 2" xfId="18813"/>
    <cellStyle name="Normal 8 5 3 4 2 2" xfId="49773"/>
    <cellStyle name="Normal 8 5 3 4 3" xfId="28733"/>
    <cellStyle name="Normal 8 5 3 4 4" xfId="34210"/>
    <cellStyle name="Normal 8 5 3 4 5" xfId="39675"/>
    <cellStyle name="Normal 8 5 3 5" xfId="11409"/>
    <cellStyle name="Normal 8 5 3 5 2" xfId="42369"/>
    <cellStyle name="Normal 8 5 3 6" xfId="21329"/>
    <cellStyle name="Normal 8 5 3 7" xfId="30854"/>
    <cellStyle name="Normal 8 5 3 8" xfId="36320"/>
    <cellStyle name="Normal 8 5 4" xfId="1233"/>
    <cellStyle name="Normal 8 5 4 2" xfId="3879"/>
    <cellStyle name="Normal 8 5 4 2 2" xfId="13761"/>
    <cellStyle name="Normal 8 5 4 2 2 2" xfId="44721"/>
    <cellStyle name="Normal 8 5 4 2 3" xfId="23681"/>
    <cellStyle name="Normal 8 5 4 2 4" xfId="32098"/>
    <cellStyle name="Normal 8 5 4 2 5" xfId="37564"/>
    <cellStyle name="Normal 8 5 4 3" xfId="6462"/>
    <cellStyle name="Normal 8 5 4 3 2" xfId="16344"/>
    <cellStyle name="Normal 8 5 4 3 2 2" xfId="47304"/>
    <cellStyle name="Normal 8 5 4 3 3" xfId="26264"/>
    <cellStyle name="Normal 8 5 4 3 4" xfId="33098"/>
    <cellStyle name="Normal 8 5 4 3 5" xfId="38564"/>
    <cellStyle name="Normal 8 5 4 4" xfId="8932"/>
    <cellStyle name="Normal 8 5 4 4 2" xfId="18814"/>
    <cellStyle name="Normal 8 5 4 4 2 2" xfId="49774"/>
    <cellStyle name="Normal 8 5 4 4 3" xfId="28734"/>
    <cellStyle name="Normal 8 5 4 4 4" xfId="34211"/>
    <cellStyle name="Normal 8 5 4 4 5" xfId="39676"/>
    <cellStyle name="Normal 8 5 4 5" xfId="11410"/>
    <cellStyle name="Normal 8 5 4 5 2" xfId="42370"/>
    <cellStyle name="Normal 8 5 4 6" xfId="21330"/>
    <cellStyle name="Normal 8 5 4 7" xfId="31096"/>
    <cellStyle name="Normal 8 5 4 8" xfId="36562"/>
    <cellStyle name="Normal 8 5 5" xfId="1547"/>
    <cellStyle name="Normal 8 5 5 2" xfId="4310"/>
    <cellStyle name="Normal 8 5 5 2 2" xfId="14192"/>
    <cellStyle name="Normal 8 5 5 2 2 2" xfId="45152"/>
    <cellStyle name="Normal 8 5 5 2 3" xfId="24112"/>
    <cellStyle name="Normal 8 5 5 2 4" xfId="34525"/>
    <cellStyle name="Normal 8 5 5 2 5" xfId="39990"/>
    <cellStyle name="Normal 8 5 5 3" xfId="6776"/>
    <cellStyle name="Normal 8 5 5 3 2" xfId="16658"/>
    <cellStyle name="Normal 8 5 5 3 3" xfId="26578"/>
    <cellStyle name="Normal 8 5 5 3 4" xfId="47618"/>
    <cellStyle name="Normal 8 5 5 4" xfId="9246"/>
    <cellStyle name="Normal 8 5 5 4 2" xfId="19128"/>
    <cellStyle name="Normal 8 5 5 4 3" xfId="29048"/>
    <cellStyle name="Normal 8 5 5 4 4" xfId="50088"/>
    <cellStyle name="Normal 8 5 5 5" xfId="11724"/>
    <cellStyle name="Normal 8 5 5 5 2" xfId="42684"/>
    <cellStyle name="Normal 8 5 5 6" xfId="21644"/>
    <cellStyle name="Normal 8 5 5 7" xfId="31345"/>
    <cellStyle name="Normal 8 5 5 8" xfId="36811"/>
    <cellStyle name="Normal 8 5 6" xfId="1939"/>
    <cellStyle name="Normal 8 5 6 2" xfId="4702"/>
    <cellStyle name="Normal 8 5 6 2 2" xfId="14584"/>
    <cellStyle name="Normal 8 5 6 2 2 2" xfId="45544"/>
    <cellStyle name="Normal 8 5 6 2 3" xfId="24504"/>
    <cellStyle name="Normal 8 5 6 2 4" xfId="34917"/>
    <cellStyle name="Normal 8 5 6 2 5" xfId="40382"/>
    <cellStyle name="Normal 8 5 6 3" xfId="7168"/>
    <cellStyle name="Normal 8 5 6 3 2" xfId="17050"/>
    <cellStyle name="Normal 8 5 6 3 3" xfId="26970"/>
    <cellStyle name="Normal 8 5 6 3 4" xfId="48010"/>
    <cellStyle name="Normal 8 5 6 4" xfId="9638"/>
    <cellStyle name="Normal 8 5 6 4 2" xfId="19520"/>
    <cellStyle name="Normal 8 5 6 4 3" xfId="29440"/>
    <cellStyle name="Normal 8 5 6 4 4" xfId="50480"/>
    <cellStyle name="Normal 8 5 6 5" xfId="12116"/>
    <cellStyle name="Normal 8 5 6 5 2" xfId="43076"/>
    <cellStyle name="Normal 8 5 6 6" xfId="22036"/>
    <cellStyle name="Normal 8 5 6 7" xfId="32345"/>
    <cellStyle name="Normal 8 5 6 8" xfId="37811"/>
    <cellStyle name="Normal 8 5 7" xfId="2615"/>
    <cellStyle name="Normal 8 5 7 2" xfId="5083"/>
    <cellStyle name="Normal 8 5 7 2 2" xfId="14965"/>
    <cellStyle name="Normal 8 5 7 2 3" xfId="24885"/>
    <cellStyle name="Normal 8 5 7 2 4" xfId="45925"/>
    <cellStyle name="Normal 8 5 7 3" xfId="7549"/>
    <cellStyle name="Normal 8 5 7 3 2" xfId="17431"/>
    <cellStyle name="Normal 8 5 7 3 3" xfId="27351"/>
    <cellStyle name="Normal 8 5 7 3 4" xfId="48391"/>
    <cellStyle name="Normal 8 5 7 4" xfId="10019"/>
    <cellStyle name="Normal 8 5 7 4 2" xfId="19901"/>
    <cellStyle name="Normal 8 5 7 4 3" xfId="29821"/>
    <cellStyle name="Normal 8 5 7 4 4" xfId="50861"/>
    <cellStyle name="Normal 8 5 7 5" xfId="12497"/>
    <cellStyle name="Normal 8 5 7 5 2" xfId="43457"/>
    <cellStyle name="Normal 8 5 7 6" xfId="22417"/>
    <cellStyle name="Normal 8 5 7 7" xfId="35299"/>
    <cellStyle name="Normal 8 5 7 8" xfId="40763"/>
    <cellStyle name="Normal 8 5 8" xfId="3126"/>
    <cellStyle name="Normal 8 5 8 2" xfId="13008"/>
    <cellStyle name="Normal 8 5 8 2 2" xfId="43968"/>
    <cellStyle name="Normal 8 5 8 3" xfId="22928"/>
    <cellStyle name="Normal 8 5 8 4" xfId="33381"/>
    <cellStyle name="Normal 8 5 8 5" xfId="38847"/>
    <cellStyle name="Normal 8 5 9" xfId="5633"/>
    <cellStyle name="Normal 8 5 9 2" xfId="15515"/>
    <cellStyle name="Normal 8 5 9 3" xfId="25435"/>
    <cellStyle name="Normal 8 5 9 4" xfId="46475"/>
    <cellStyle name="Normal 8 6" xfId="318"/>
    <cellStyle name="Normal 8 6 10" xfId="8143"/>
    <cellStyle name="Normal 8 6 10 2" xfId="18025"/>
    <cellStyle name="Normal 8 6 10 3" xfId="27945"/>
    <cellStyle name="Normal 8 6 10 4" xfId="48985"/>
    <cellStyle name="Normal 8 6 11" xfId="10621"/>
    <cellStyle name="Normal 8 6 11 2" xfId="41581"/>
    <cellStyle name="Normal 8 6 12" xfId="20541"/>
    <cellStyle name="Normal 8 6 13" xfId="30383"/>
    <cellStyle name="Normal 8 6 14" xfId="35849"/>
    <cellStyle name="Normal 8 6 2" xfId="1234"/>
    <cellStyle name="Normal 8 6 2 2" xfId="3440"/>
    <cellStyle name="Normal 8 6 2 2 2" xfId="13322"/>
    <cellStyle name="Normal 8 6 2 2 2 2" xfId="44282"/>
    <cellStyle name="Normal 8 6 2 2 3" xfId="23242"/>
    <cellStyle name="Normal 8 6 2 2 4" xfId="31659"/>
    <cellStyle name="Normal 8 6 2 2 5" xfId="37125"/>
    <cellStyle name="Normal 8 6 2 3" xfId="6463"/>
    <cellStyle name="Normal 8 6 2 3 2" xfId="16345"/>
    <cellStyle name="Normal 8 6 2 3 2 2" xfId="47305"/>
    <cellStyle name="Normal 8 6 2 3 3" xfId="26265"/>
    <cellStyle name="Normal 8 6 2 3 4" xfId="32659"/>
    <cellStyle name="Normal 8 6 2 3 5" xfId="38125"/>
    <cellStyle name="Normal 8 6 2 4" xfId="8933"/>
    <cellStyle name="Normal 8 6 2 4 2" xfId="18815"/>
    <cellStyle name="Normal 8 6 2 4 2 2" xfId="49775"/>
    <cellStyle name="Normal 8 6 2 4 3" xfId="28735"/>
    <cellStyle name="Normal 8 6 2 4 4" xfId="34212"/>
    <cellStyle name="Normal 8 6 2 4 5" xfId="39677"/>
    <cellStyle name="Normal 8 6 2 5" xfId="11411"/>
    <cellStyle name="Normal 8 6 2 5 2" xfId="42371"/>
    <cellStyle name="Normal 8 6 2 6" xfId="21331"/>
    <cellStyle name="Normal 8 6 2 7" xfId="30657"/>
    <cellStyle name="Normal 8 6 2 8" xfId="36123"/>
    <cellStyle name="Normal 8 6 3" xfId="1235"/>
    <cellStyle name="Normal 8 6 3 2" xfId="3677"/>
    <cellStyle name="Normal 8 6 3 2 2" xfId="13559"/>
    <cellStyle name="Normal 8 6 3 2 2 2" xfId="44519"/>
    <cellStyle name="Normal 8 6 3 2 3" xfId="23479"/>
    <cellStyle name="Normal 8 6 3 2 4" xfId="31896"/>
    <cellStyle name="Normal 8 6 3 2 5" xfId="37362"/>
    <cellStyle name="Normal 8 6 3 3" xfId="6464"/>
    <cellStyle name="Normal 8 6 3 3 2" xfId="16346"/>
    <cellStyle name="Normal 8 6 3 3 2 2" xfId="47306"/>
    <cellStyle name="Normal 8 6 3 3 3" xfId="26266"/>
    <cellStyle name="Normal 8 6 3 3 4" xfId="32896"/>
    <cellStyle name="Normal 8 6 3 3 5" xfId="38362"/>
    <cellStyle name="Normal 8 6 3 4" xfId="8934"/>
    <cellStyle name="Normal 8 6 3 4 2" xfId="18816"/>
    <cellStyle name="Normal 8 6 3 4 2 2" xfId="49776"/>
    <cellStyle name="Normal 8 6 3 4 3" xfId="28736"/>
    <cellStyle name="Normal 8 6 3 4 4" xfId="34213"/>
    <cellStyle name="Normal 8 6 3 4 5" xfId="39678"/>
    <cellStyle name="Normal 8 6 3 5" xfId="11412"/>
    <cellStyle name="Normal 8 6 3 5 2" xfId="42372"/>
    <cellStyle name="Normal 8 6 3 6" xfId="21332"/>
    <cellStyle name="Normal 8 6 3 7" xfId="30894"/>
    <cellStyle name="Normal 8 6 3 8" xfId="36360"/>
    <cellStyle name="Normal 8 6 4" xfId="1236"/>
    <cellStyle name="Normal 8 6 4 2" xfId="3919"/>
    <cellStyle name="Normal 8 6 4 2 2" xfId="13801"/>
    <cellStyle name="Normal 8 6 4 2 2 2" xfId="44761"/>
    <cellStyle name="Normal 8 6 4 2 3" xfId="23721"/>
    <cellStyle name="Normal 8 6 4 2 4" xfId="32138"/>
    <cellStyle name="Normal 8 6 4 2 5" xfId="37604"/>
    <cellStyle name="Normal 8 6 4 3" xfId="6465"/>
    <cellStyle name="Normal 8 6 4 3 2" xfId="16347"/>
    <cellStyle name="Normal 8 6 4 3 2 2" xfId="47307"/>
    <cellStyle name="Normal 8 6 4 3 3" xfId="26267"/>
    <cellStyle name="Normal 8 6 4 3 4" xfId="33138"/>
    <cellStyle name="Normal 8 6 4 3 5" xfId="38604"/>
    <cellStyle name="Normal 8 6 4 4" xfId="8935"/>
    <cellStyle name="Normal 8 6 4 4 2" xfId="18817"/>
    <cellStyle name="Normal 8 6 4 4 2 2" xfId="49777"/>
    <cellStyle name="Normal 8 6 4 4 3" xfId="28737"/>
    <cellStyle name="Normal 8 6 4 4 4" xfId="34214"/>
    <cellStyle name="Normal 8 6 4 4 5" xfId="39679"/>
    <cellStyle name="Normal 8 6 4 5" xfId="11413"/>
    <cellStyle name="Normal 8 6 4 5 2" xfId="42373"/>
    <cellStyle name="Normal 8 6 4 6" xfId="21333"/>
    <cellStyle name="Normal 8 6 4 7" xfId="31136"/>
    <cellStyle name="Normal 8 6 4 8" xfId="36602"/>
    <cellStyle name="Normal 8 6 5" xfId="1587"/>
    <cellStyle name="Normal 8 6 5 2" xfId="4350"/>
    <cellStyle name="Normal 8 6 5 2 2" xfId="14232"/>
    <cellStyle name="Normal 8 6 5 2 2 2" xfId="45192"/>
    <cellStyle name="Normal 8 6 5 2 3" xfId="24152"/>
    <cellStyle name="Normal 8 6 5 2 4" xfId="34565"/>
    <cellStyle name="Normal 8 6 5 2 5" xfId="40030"/>
    <cellStyle name="Normal 8 6 5 3" xfId="6816"/>
    <cellStyle name="Normal 8 6 5 3 2" xfId="16698"/>
    <cellStyle name="Normal 8 6 5 3 3" xfId="26618"/>
    <cellStyle name="Normal 8 6 5 3 4" xfId="47658"/>
    <cellStyle name="Normal 8 6 5 4" xfId="9286"/>
    <cellStyle name="Normal 8 6 5 4 2" xfId="19168"/>
    <cellStyle name="Normal 8 6 5 4 3" xfId="29088"/>
    <cellStyle name="Normal 8 6 5 4 4" xfId="50128"/>
    <cellStyle name="Normal 8 6 5 5" xfId="11764"/>
    <cellStyle name="Normal 8 6 5 5 2" xfId="42724"/>
    <cellStyle name="Normal 8 6 5 6" xfId="21684"/>
    <cellStyle name="Normal 8 6 5 7" xfId="31385"/>
    <cellStyle name="Normal 8 6 5 8" xfId="36851"/>
    <cellStyle name="Normal 8 6 6" xfId="1984"/>
    <cellStyle name="Normal 8 6 6 2" xfId="4747"/>
    <cellStyle name="Normal 8 6 6 2 2" xfId="14629"/>
    <cellStyle name="Normal 8 6 6 2 2 2" xfId="45589"/>
    <cellStyle name="Normal 8 6 6 2 3" xfId="24549"/>
    <cellStyle name="Normal 8 6 6 2 4" xfId="34962"/>
    <cellStyle name="Normal 8 6 6 2 5" xfId="40427"/>
    <cellStyle name="Normal 8 6 6 3" xfId="7213"/>
    <cellStyle name="Normal 8 6 6 3 2" xfId="17095"/>
    <cellStyle name="Normal 8 6 6 3 3" xfId="27015"/>
    <cellStyle name="Normal 8 6 6 3 4" xfId="48055"/>
    <cellStyle name="Normal 8 6 6 4" xfId="9683"/>
    <cellStyle name="Normal 8 6 6 4 2" xfId="19565"/>
    <cellStyle name="Normal 8 6 6 4 3" xfId="29485"/>
    <cellStyle name="Normal 8 6 6 4 4" xfId="50525"/>
    <cellStyle name="Normal 8 6 6 5" xfId="12161"/>
    <cellStyle name="Normal 8 6 6 5 2" xfId="43121"/>
    <cellStyle name="Normal 8 6 6 6" xfId="22081"/>
    <cellStyle name="Normal 8 6 6 7" xfId="32385"/>
    <cellStyle name="Normal 8 6 6 8" xfId="37851"/>
    <cellStyle name="Normal 8 6 7" xfId="2655"/>
    <cellStyle name="Normal 8 6 7 2" xfId="5123"/>
    <cellStyle name="Normal 8 6 7 2 2" xfId="15005"/>
    <cellStyle name="Normal 8 6 7 2 3" xfId="24925"/>
    <cellStyle name="Normal 8 6 7 2 4" xfId="45965"/>
    <cellStyle name="Normal 8 6 7 3" xfId="7589"/>
    <cellStyle name="Normal 8 6 7 3 2" xfId="17471"/>
    <cellStyle name="Normal 8 6 7 3 3" xfId="27391"/>
    <cellStyle name="Normal 8 6 7 3 4" xfId="48431"/>
    <cellStyle name="Normal 8 6 7 4" xfId="10059"/>
    <cellStyle name="Normal 8 6 7 4 2" xfId="19941"/>
    <cellStyle name="Normal 8 6 7 4 3" xfId="29861"/>
    <cellStyle name="Normal 8 6 7 4 4" xfId="50901"/>
    <cellStyle name="Normal 8 6 7 5" xfId="12537"/>
    <cellStyle name="Normal 8 6 7 5 2" xfId="43497"/>
    <cellStyle name="Normal 8 6 7 6" xfId="22457"/>
    <cellStyle name="Normal 8 6 7 7" xfId="35339"/>
    <cellStyle name="Normal 8 6 7 8" xfId="40803"/>
    <cellStyle name="Normal 8 6 8" xfId="3166"/>
    <cellStyle name="Normal 8 6 8 2" xfId="13048"/>
    <cellStyle name="Normal 8 6 8 2 2" xfId="44008"/>
    <cellStyle name="Normal 8 6 8 3" xfId="22968"/>
    <cellStyle name="Normal 8 6 8 4" xfId="33421"/>
    <cellStyle name="Normal 8 6 8 5" xfId="38887"/>
    <cellStyle name="Normal 8 6 9" xfId="5673"/>
    <cellStyle name="Normal 8 6 9 2" xfId="15555"/>
    <cellStyle name="Normal 8 6 9 3" xfId="25475"/>
    <cellStyle name="Normal 8 6 9 4" xfId="46515"/>
    <cellStyle name="Normal 8 7" xfId="98"/>
    <cellStyle name="Normal 8 7 10" xfId="30420"/>
    <cellStyle name="Normal 8 7 11" xfId="35886"/>
    <cellStyle name="Normal 8 7 2" xfId="1387"/>
    <cellStyle name="Normal 8 7 2 2" xfId="4150"/>
    <cellStyle name="Normal 8 7 2 2 2" xfId="14032"/>
    <cellStyle name="Normal 8 7 2 2 2 2" xfId="44992"/>
    <cellStyle name="Normal 8 7 2 2 3" xfId="23952"/>
    <cellStyle name="Normal 8 7 2 2 4" xfId="34365"/>
    <cellStyle name="Normal 8 7 2 2 5" xfId="39830"/>
    <cellStyle name="Normal 8 7 2 3" xfId="6616"/>
    <cellStyle name="Normal 8 7 2 3 2" xfId="16498"/>
    <cellStyle name="Normal 8 7 2 3 3" xfId="26418"/>
    <cellStyle name="Normal 8 7 2 3 4" xfId="47458"/>
    <cellStyle name="Normal 8 7 2 4" xfId="9086"/>
    <cellStyle name="Normal 8 7 2 4 2" xfId="18968"/>
    <cellStyle name="Normal 8 7 2 4 3" xfId="28888"/>
    <cellStyle name="Normal 8 7 2 4 4" xfId="49928"/>
    <cellStyle name="Normal 8 7 2 5" xfId="11564"/>
    <cellStyle name="Normal 8 7 2 5 2" xfId="42524"/>
    <cellStyle name="Normal 8 7 2 6" xfId="21484"/>
    <cellStyle name="Normal 8 7 2 7" xfId="31422"/>
    <cellStyle name="Normal 8 7 2 8" xfId="36888"/>
    <cellStyle name="Normal 8 7 3" xfId="2029"/>
    <cellStyle name="Normal 8 7 3 2" xfId="4792"/>
    <cellStyle name="Normal 8 7 3 2 2" xfId="14674"/>
    <cellStyle name="Normal 8 7 3 2 2 2" xfId="45634"/>
    <cellStyle name="Normal 8 7 3 2 3" xfId="24594"/>
    <cellStyle name="Normal 8 7 3 2 4" xfId="35007"/>
    <cellStyle name="Normal 8 7 3 2 5" xfId="40472"/>
    <cellStyle name="Normal 8 7 3 3" xfId="7258"/>
    <cellStyle name="Normal 8 7 3 3 2" xfId="17140"/>
    <cellStyle name="Normal 8 7 3 3 3" xfId="27060"/>
    <cellStyle name="Normal 8 7 3 3 4" xfId="48100"/>
    <cellStyle name="Normal 8 7 3 4" xfId="9728"/>
    <cellStyle name="Normal 8 7 3 4 2" xfId="19610"/>
    <cellStyle name="Normal 8 7 3 4 3" xfId="29530"/>
    <cellStyle name="Normal 8 7 3 4 4" xfId="50570"/>
    <cellStyle name="Normal 8 7 3 5" xfId="12206"/>
    <cellStyle name="Normal 8 7 3 5 2" xfId="43166"/>
    <cellStyle name="Normal 8 7 3 6" xfId="22126"/>
    <cellStyle name="Normal 8 7 3 7" xfId="32422"/>
    <cellStyle name="Normal 8 7 3 8" xfId="37888"/>
    <cellStyle name="Normal 8 7 4" xfId="2455"/>
    <cellStyle name="Normal 8 7 4 2" xfId="4923"/>
    <cellStyle name="Normal 8 7 4 2 2" xfId="14805"/>
    <cellStyle name="Normal 8 7 4 2 3" xfId="24725"/>
    <cellStyle name="Normal 8 7 4 2 4" xfId="45765"/>
    <cellStyle name="Normal 8 7 4 3" xfId="7389"/>
    <cellStyle name="Normal 8 7 4 3 2" xfId="17271"/>
    <cellStyle name="Normal 8 7 4 3 3" xfId="27191"/>
    <cellStyle name="Normal 8 7 4 3 4" xfId="48231"/>
    <cellStyle name="Normal 8 7 4 4" xfId="9859"/>
    <cellStyle name="Normal 8 7 4 4 2" xfId="19741"/>
    <cellStyle name="Normal 8 7 4 4 3" xfId="29661"/>
    <cellStyle name="Normal 8 7 4 4 4" xfId="50701"/>
    <cellStyle name="Normal 8 7 4 5" xfId="12337"/>
    <cellStyle name="Normal 8 7 4 5 2" xfId="43297"/>
    <cellStyle name="Normal 8 7 4 6" xfId="22257"/>
    <cellStyle name="Normal 8 7 4 7" xfId="35139"/>
    <cellStyle name="Normal 8 7 4 8" xfId="40603"/>
    <cellStyle name="Normal 8 7 5" xfId="3203"/>
    <cellStyle name="Normal 8 7 5 2" xfId="13085"/>
    <cellStyle name="Normal 8 7 5 2 2" xfId="44045"/>
    <cellStyle name="Normal 8 7 5 3" xfId="23005"/>
    <cellStyle name="Normal 8 7 5 4" xfId="33221"/>
    <cellStyle name="Normal 8 7 5 5" xfId="38687"/>
    <cellStyle name="Normal 8 7 6" xfId="5473"/>
    <cellStyle name="Normal 8 7 6 2" xfId="15355"/>
    <cellStyle name="Normal 8 7 6 3" xfId="25275"/>
    <cellStyle name="Normal 8 7 6 4" xfId="46315"/>
    <cellStyle name="Normal 8 7 7" xfId="7943"/>
    <cellStyle name="Normal 8 7 7 2" xfId="17825"/>
    <cellStyle name="Normal 8 7 7 3" xfId="27745"/>
    <cellStyle name="Normal 8 7 7 4" xfId="48785"/>
    <cellStyle name="Normal 8 7 8" xfId="10421"/>
    <cellStyle name="Normal 8 7 8 2" xfId="41381"/>
    <cellStyle name="Normal 8 7 9" xfId="20341"/>
    <cellStyle name="Normal 8 8" xfId="355"/>
    <cellStyle name="Normal 8 8 10" xfId="30458"/>
    <cellStyle name="Normal 8 8 11" xfId="35924"/>
    <cellStyle name="Normal 8 8 2" xfId="1624"/>
    <cellStyle name="Normal 8 8 2 2" xfId="4387"/>
    <cellStyle name="Normal 8 8 2 2 2" xfId="14269"/>
    <cellStyle name="Normal 8 8 2 2 2 2" xfId="45229"/>
    <cellStyle name="Normal 8 8 2 2 3" xfId="24189"/>
    <cellStyle name="Normal 8 8 2 2 4" xfId="34602"/>
    <cellStyle name="Normal 8 8 2 2 5" xfId="40067"/>
    <cellStyle name="Normal 8 8 2 3" xfId="6853"/>
    <cellStyle name="Normal 8 8 2 3 2" xfId="16735"/>
    <cellStyle name="Normal 8 8 2 3 3" xfId="26655"/>
    <cellStyle name="Normal 8 8 2 3 4" xfId="47695"/>
    <cellStyle name="Normal 8 8 2 4" xfId="9323"/>
    <cellStyle name="Normal 8 8 2 4 2" xfId="19205"/>
    <cellStyle name="Normal 8 8 2 4 3" xfId="29125"/>
    <cellStyle name="Normal 8 8 2 4 4" xfId="50165"/>
    <cellStyle name="Normal 8 8 2 5" xfId="11801"/>
    <cellStyle name="Normal 8 8 2 5 2" xfId="42761"/>
    <cellStyle name="Normal 8 8 2 6" xfId="21721"/>
    <cellStyle name="Normal 8 8 2 7" xfId="31460"/>
    <cellStyle name="Normal 8 8 2 8" xfId="36926"/>
    <cellStyle name="Normal 8 8 3" xfId="2077"/>
    <cellStyle name="Normal 8 8 3 2" xfId="20271"/>
    <cellStyle name="Normal 8 8 3 3" xfId="32460"/>
    <cellStyle name="Normal 8 8 3 4" xfId="37926"/>
    <cellStyle name="Normal 8 8 4" xfId="2692"/>
    <cellStyle name="Normal 8 8 4 2" xfId="5160"/>
    <cellStyle name="Normal 8 8 4 2 2" xfId="15042"/>
    <cellStyle name="Normal 8 8 4 2 3" xfId="24962"/>
    <cellStyle name="Normal 8 8 4 2 4" xfId="46002"/>
    <cellStyle name="Normal 8 8 4 3" xfId="7626"/>
    <cellStyle name="Normal 8 8 4 3 2" xfId="17508"/>
    <cellStyle name="Normal 8 8 4 3 3" xfId="27428"/>
    <cellStyle name="Normal 8 8 4 3 4" xfId="48468"/>
    <cellStyle name="Normal 8 8 4 4" xfId="10096"/>
    <cellStyle name="Normal 8 8 4 4 2" xfId="19978"/>
    <cellStyle name="Normal 8 8 4 4 3" xfId="29898"/>
    <cellStyle name="Normal 8 8 4 4 4" xfId="50938"/>
    <cellStyle name="Normal 8 8 4 5" xfId="12574"/>
    <cellStyle name="Normal 8 8 4 5 2" xfId="43534"/>
    <cellStyle name="Normal 8 8 4 6" xfId="22494"/>
    <cellStyle name="Normal 8 8 4 7" xfId="35376"/>
    <cellStyle name="Normal 8 8 4 8" xfId="40840"/>
    <cellStyle name="Normal 8 8 5" xfId="3241"/>
    <cellStyle name="Normal 8 8 5 2" xfId="13123"/>
    <cellStyle name="Normal 8 8 5 2 2" xfId="44083"/>
    <cellStyle name="Normal 8 8 5 3" xfId="23043"/>
    <cellStyle name="Normal 8 8 5 4" xfId="33458"/>
    <cellStyle name="Normal 8 8 5 5" xfId="38924"/>
    <cellStyle name="Normal 8 8 6" xfId="5710"/>
    <cellStyle name="Normal 8 8 6 2" xfId="15592"/>
    <cellStyle name="Normal 8 8 6 3" xfId="25512"/>
    <cellStyle name="Normal 8 8 6 4" xfId="46552"/>
    <cellStyle name="Normal 8 8 7" xfId="8180"/>
    <cellStyle name="Normal 8 8 7 2" xfId="18062"/>
    <cellStyle name="Normal 8 8 7 3" xfId="27982"/>
    <cellStyle name="Normal 8 8 7 4" xfId="49022"/>
    <cellStyle name="Normal 8 8 8" xfId="10658"/>
    <cellStyle name="Normal 8 8 8 2" xfId="41618"/>
    <cellStyle name="Normal 8 8 9" xfId="20578"/>
    <cellStyle name="Normal 8 9" xfId="392"/>
    <cellStyle name="Normal 8 9 10" xfId="36160"/>
    <cellStyle name="Normal 8 9 2" xfId="1661"/>
    <cellStyle name="Normal 8 9 2 2" xfId="4424"/>
    <cellStyle name="Normal 8 9 2 2 2" xfId="14306"/>
    <cellStyle name="Normal 8 9 2 2 2 2" xfId="45266"/>
    <cellStyle name="Normal 8 9 2 2 3" xfId="24226"/>
    <cellStyle name="Normal 8 9 2 2 4" xfId="34639"/>
    <cellStyle name="Normal 8 9 2 2 5" xfId="40104"/>
    <cellStyle name="Normal 8 9 2 3" xfId="6890"/>
    <cellStyle name="Normal 8 9 2 3 2" xfId="16772"/>
    <cellStyle name="Normal 8 9 2 3 3" xfId="26692"/>
    <cellStyle name="Normal 8 9 2 3 4" xfId="47732"/>
    <cellStyle name="Normal 8 9 2 4" xfId="9360"/>
    <cellStyle name="Normal 8 9 2 4 2" xfId="19242"/>
    <cellStyle name="Normal 8 9 2 4 3" xfId="29162"/>
    <cellStyle name="Normal 8 9 2 4 4" xfId="50202"/>
    <cellStyle name="Normal 8 9 2 5" xfId="11838"/>
    <cellStyle name="Normal 8 9 2 5 2" xfId="42798"/>
    <cellStyle name="Normal 8 9 2 6" xfId="21758"/>
    <cellStyle name="Normal 8 9 2 7" xfId="31696"/>
    <cellStyle name="Normal 8 9 2 8" xfId="37162"/>
    <cellStyle name="Normal 8 9 3" xfId="2729"/>
    <cellStyle name="Normal 8 9 3 2" xfId="5197"/>
    <cellStyle name="Normal 8 9 3 2 2" xfId="15079"/>
    <cellStyle name="Normal 8 9 3 2 2 2" xfId="46039"/>
    <cellStyle name="Normal 8 9 3 2 3" xfId="24999"/>
    <cellStyle name="Normal 8 9 3 2 4" xfId="35413"/>
    <cellStyle name="Normal 8 9 3 2 5" xfId="40877"/>
    <cellStyle name="Normal 8 9 3 3" xfId="7663"/>
    <cellStyle name="Normal 8 9 3 3 2" xfId="17545"/>
    <cellStyle name="Normal 8 9 3 3 3" xfId="27465"/>
    <cellStyle name="Normal 8 9 3 3 4" xfId="48505"/>
    <cellStyle name="Normal 8 9 3 4" xfId="10133"/>
    <cellStyle name="Normal 8 9 3 4 2" xfId="20015"/>
    <cellStyle name="Normal 8 9 3 4 3" xfId="29935"/>
    <cellStyle name="Normal 8 9 3 4 4" xfId="50975"/>
    <cellStyle name="Normal 8 9 3 5" xfId="12611"/>
    <cellStyle name="Normal 8 9 3 5 2" xfId="43571"/>
    <cellStyle name="Normal 8 9 3 6" xfId="22531"/>
    <cellStyle name="Normal 8 9 3 7" xfId="32696"/>
    <cellStyle name="Normal 8 9 3 8" xfId="38162"/>
    <cellStyle name="Normal 8 9 4" xfId="3477"/>
    <cellStyle name="Normal 8 9 4 2" xfId="13359"/>
    <cellStyle name="Normal 8 9 4 2 2" xfId="44319"/>
    <cellStyle name="Normal 8 9 4 3" xfId="23279"/>
    <cellStyle name="Normal 8 9 4 4" xfId="33495"/>
    <cellStyle name="Normal 8 9 4 5" xfId="38961"/>
    <cellStyle name="Normal 8 9 5" xfId="5747"/>
    <cellStyle name="Normal 8 9 5 2" xfId="15629"/>
    <cellStyle name="Normal 8 9 5 3" xfId="25549"/>
    <cellStyle name="Normal 8 9 5 4" xfId="46589"/>
    <cellStyle name="Normal 8 9 6" xfId="8217"/>
    <cellStyle name="Normal 8 9 6 2" xfId="18099"/>
    <cellStyle name="Normal 8 9 6 3" xfId="28019"/>
    <cellStyle name="Normal 8 9 6 4" xfId="49059"/>
    <cellStyle name="Normal 8 9 7" xfId="10695"/>
    <cellStyle name="Normal 8 9 7 2" xfId="41655"/>
    <cellStyle name="Normal 8 9 8" xfId="20615"/>
    <cellStyle name="Normal 8 9 9" xfId="30694"/>
    <cellStyle name="Normal 9" xfId="33"/>
    <cellStyle name="Normal 9 10" xfId="394"/>
    <cellStyle name="Normal 9 10 10" xfId="36162"/>
    <cellStyle name="Normal 9 10 2" xfId="1663"/>
    <cellStyle name="Normal 9 10 2 2" xfId="4426"/>
    <cellStyle name="Normal 9 10 2 2 2" xfId="14308"/>
    <cellStyle name="Normal 9 10 2 2 2 2" xfId="45268"/>
    <cellStyle name="Normal 9 10 2 2 3" xfId="24228"/>
    <cellStyle name="Normal 9 10 2 2 4" xfId="34641"/>
    <cellStyle name="Normal 9 10 2 2 5" xfId="40106"/>
    <cellStyle name="Normal 9 10 2 3" xfId="6892"/>
    <cellStyle name="Normal 9 10 2 3 2" xfId="16774"/>
    <cellStyle name="Normal 9 10 2 3 3" xfId="26694"/>
    <cellStyle name="Normal 9 10 2 3 4" xfId="47734"/>
    <cellStyle name="Normal 9 10 2 4" xfId="9362"/>
    <cellStyle name="Normal 9 10 2 4 2" xfId="19244"/>
    <cellStyle name="Normal 9 10 2 4 3" xfId="29164"/>
    <cellStyle name="Normal 9 10 2 4 4" xfId="50204"/>
    <cellStyle name="Normal 9 10 2 5" xfId="11840"/>
    <cellStyle name="Normal 9 10 2 5 2" xfId="42800"/>
    <cellStyle name="Normal 9 10 2 6" xfId="21760"/>
    <cellStyle name="Normal 9 10 2 7" xfId="31698"/>
    <cellStyle name="Normal 9 10 2 8" xfId="37164"/>
    <cellStyle name="Normal 9 10 3" xfId="2731"/>
    <cellStyle name="Normal 9 10 3 2" xfId="5199"/>
    <cellStyle name="Normal 9 10 3 2 2" xfId="15081"/>
    <cellStyle name="Normal 9 10 3 2 2 2" xfId="46041"/>
    <cellStyle name="Normal 9 10 3 2 3" xfId="25001"/>
    <cellStyle name="Normal 9 10 3 2 4" xfId="35415"/>
    <cellStyle name="Normal 9 10 3 2 5" xfId="40879"/>
    <cellStyle name="Normal 9 10 3 3" xfId="7665"/>
    <cellStyle name="Normal 9 10 3 3 2" xfId="17547"/>
    <cellStyle name="Normal 9 10 3 3 3" xfId="27467"/>
    <cellStyle name="Normal 9 10 3 3 4" xfId="48507"/>
    <cellStyle name="Normal 9 10 3 4" xfId="10135"/>
    <cellStyle name="Normal 9 10 3 4 2" xfId="20017"/>
    <cellStyle name="Normal 9 10 3 4 3" xfId="29937"/>
    <cellStyle name="Normal 9 10 3 4 4" xfId="50977"/>
    <cellStyle name="Normal 9 10 3 5" xfId="12613"/>
    <cellStyle name="Normal 9 10 3 5 2" xfId="43573"/>
    <cellStyle name="Normal 9 10 3 6" xfId="22533"/>
    <cellStyle name="Normal 9 10 3 7" xfId="32698"/>
    <cellStyle name="Normal 9 10 3 8" xfId="38164"/>
    <cellStyle name="Normal 9 10 4" xfId="3479"/>
    <cellStyle name="Normal 9 10 4 2" xfId="13361"/>
    <cellStyle name="Normal 9 10 4 2 2" xfId="44321"/>
    <cellStyle name="Normal 9 10 4 3" xfId="23281"/>
    <cellStyle name="Normal 9 10 4 4" xfId="33497"/>
    <cellStyle name="Normal 9 10 4 5" xfId="38963"/>
    <cellStyle name="Normal 9 10 5" xfId="5749"/>
    <cellStyle name="Normal 9 10 5 2" xfId="15631"/>
    <cellStyle name="Normal 9 10 5 3" xfId="25551"/>
    <cellStyle name="Normal 9 10 5 4" xfId="46591"/>
    <cellStyle name="Normal 9 10 6" xfId="8219"/>
    <cellStyle name="Normal 9 10 6 2" xfId="18101"/>
    <cellStyle name="Normal 9 10 6 3" xfId="28021"/>
    <cellStyle name="Normal 9 10 6 4" xfId="49061"/>
    <cellStyle name="Normal 9 10 7" xfId="10697"/>
    <cellStyle name="Normal 9 10 7 2" xfId="41657"/>
    <cellStyle name="Normal 9 10 8" xfId="20617"/>
    <cellStyle name="Normal 9 10 9" xfId="30696"/>
    <cellStyle name="Normal 9 11" xfId="431"/>
    <cellStyle name="Normal 9 11 10" xfId="36404"/>
    <cellStyle name="Normal 9 11 2" xfId="1700"/>
    <cellStyle name="Normal 9 11 2 2" xfId="4463"/>
    <cellStyle name="Normal 9 11 2 2 2" xfId="14345"/>
    <cellStyle name="Normal 9 11 2 2 2 2" xfId="45305"/>
    <cellStyle name="Normal 9 11 2 2 3" xfId="24265"/>
    <cellStyle name="Normal 9 11 2 2 4" xfId="34678"/>
    <cellStyle name="Normal 9 11 2 2 5" xfId="40143"/>
    <cellStyle name="Normal 9 11 2 3" xfId="6929"/>
    <cellStyle name="Normal 9 11 2 3 2" xfId="16811"/>
    <cellStyle name="Normal 9 11 2 3 3" xfId="26731"/>
    <cellStyle name="Normal 9 11 2 3 4" xfId="47771"/>
    <cellStyle name="Normal 9 11 2 4" xfId="9399"/>
    <cellStyle name="Normal 9 11 2 4 2" xfId="19281"/>
    <cellStyle name="Normal 9 11 2 4 3" xfId="29201"/>
    <cellStyle name="Normal 9 11 2 4 4" xfId="50241"/>
    <cellStyle name="Normal 9 11 2 5" xfId="11877"/>
    <cellStyle name="Normal 9 11 2 5 2" xfId="42837"/>
    <cellStyle name="Normal 9 11 2 6" xfId="21797"/>
    <cellStyle name="Normal 9 11 2 7" xfId="31940"/>
    <cellStyle name="Normal 9 11 2 8" xfId="37406"/>
    <cellStyle name="Normal 9 11 3" xfId="2768"/>
    <cellStyle name="Normal 9 11 3 2" xfId="5236"/>
    <cellStyle name="Normal 9 11 3 2 2" xfId="15118"/>
    <cellStyle name="Normal 9 11 3 2 2 2" xfId="46078"/>
    <cellStyle name="Normal 9 11 3 2 3" xfId="25038"/>
    <cellStyle name="Normal 9 11 3 2 4" xfId="35452"/>
    <cellStyle name="Normal 9 11 3 2 5" xfId="40916"/>
    <cellStyle name="Normal 9 11 3 3" xfId="7702"/>
    <cellStyle name="Normal 9 11 3 3 2" xfId="17584"/>
    <cellStyle name="Normal 9 11 3 3 3" xfId="27504"/>
    <cellStyle name="Normal 9 11 3 3 4" xfId="48544"/>
    <cellStyle name="Normal 9 11 3 4" xfId="10172"/>
    <cellStyle name="Normal 9 11 3 4 2" xfId="20054"/>
    <cellStyle name="Normal 9 11 3 4 3" xfId="29974"/>
    <cellStyle name="Normal 9 11 3 4 4" xfId="51014"/>
    <cellStyle name="Normal 9 11 3 5" xfId="12650"/>
    <cellStyle name="Normal 9 11 3 5 2" xfId="43610"/>
    <cellStyle name="Normal 9 11 3 6" xfId="22570"/>
    <cellStyle name="Normal 9 11 3 7" xfId="32940"/>
    <cellStyle name="Normal 9 11 3 8" xfId="38406"/>
    <cellStyle name="Normal 9 11 4" xfId="3721"/>
    <cellStyle name="Normal 9 11 4 2" xfId="13603"/>
    <cellStyle name="Normal 9 11 4 2 2" xfId="44563"/>
    <cellStyle name="Normal 9 11 4 3" xfId="23523"/>
    <cellStyle name="Normal 9 11 4 4" xfId="33534"/>
    <cellStyle name="Normal 9 11 4 5" xfId="39000"/>
    <cellStyle name="Normal 9 11 5" xfId="5786"/>
    <cellStyle name="Normal 9 11 5 2" xfId="15668"/>
    <cellStyle name="Normal 9 11 5 3" xfId="25588"/>
    <cellStyle name="Normal 9 11 5 4" xfId="46628"/>
    <cellStyle name="Normal 9 11 6" xfId="8256"/>
    <cellStyle name="Normal 9 11 6 2" xfId="18138"/>
    <cellStyle name="Normal 9 11 6 3" xfId="28058"/>
    <cellStyle name="Normal 9 11 6 4" xfId="49098"/>
    <cellStyle name="Normal 9 11 7" xfId="10734"/>
    <cellStyle name="Normal 9 11 7 2" xfId="41694"/>
    <cellStyle name="Normal 9 11 8" xfId="20654"/>
    <cellStyle name="Normal 9 11 9" xfId="30938"/>
    <cellStyle name="Normal 9 12" xfId="468"/>
    <cellStyle name="Normal 9 12 10" xfId="36653"/>
    <cellStyle name="Normal 9 12 2" xfId="1737"/>
    <cellStyle name="Normal 9 12 2 2" xfId="4500"/>
    <cellStyle name="Normal 9 12 2 2 2" xfId="14382"/>
    <cellStyle name="Normal 9 12 2 2 3" xfId="24302"/>
    <cellStyle name="Normal 9 12 2 2 4" xfId="45342"/>
    <cellStyle name="Normal 9 12 2 3" xfId="6966"/>
    <cellStyle name="Normal 9 12 2 3 2" xfId="16848"/>
    <cellStyle name="Normal 9 12 2 3 3" xfId="26768"/>
    <cellStyle name="Normal 9 12 2 3 4" xfId="47808"/>
    <cellStyle name="Normal 9 12 2 4" xfId="9436"/>
    <cellStyle name="Normal 9 12 2 4 2" xfId="19318"/>
    <cellStyle name="Normal 9 12 2 4 3" xfId="29238"/>
    <cellStyle name="Normal 9 12 2 4 4" xfId="50278"/>
    <cellStyle name="Normal 9 12 2 5" xfId="11914"/>
    <cellStyle name="Normal 9 12 2 5 2" xfId="42874"/>
    <cellStyle name="Normal 9 12 2 6" xfId="21834"/>
    <cellStyle name="Normal 9 12 2 7" xfId="34715"/>
    <cellStyle name="Normal 9 12 2 8" xfId="40180"/>
    <cellStyle name="Normal 9 12 3" xfId="2805"/>
    <cellStyle name="Normal 9 12 3 2" xfId="5273"/>
    <cellStyle name="Normal 9 12 3 2 2" xfId="15155"/>
    <cellStyle name="Normal 9 12 3 2 3" xfId="25075"/>
    <cellStyle name="Normal 9 12 3 2 4" xfId="46115"/>
    <cellStyle name="Normal 9 12 3 3" xfId="7739"/>
    <cellStyle name="Normal 9 12 3 3 2" xfId="17621"/>
    <cellStyle name="Normal 9 12 3 3 3" xfId="27541"/>
    <cellStyle name="Normal 9 12 3 3 4" xfId="48581"/>
    <cellStyle name="Normal 9 12 3 4" xfId="10209"/>
    <cellStyle name="Normal 9 12 3 4 2" xfId="20091"/>
    <cellStyle name="Normal 9 12 3 4 3" xfId="30011"/>
    <cellStyle name="Normal 9 12 3 4 4" xfId="51051"/>
    <cellStyle name="Normal 9 12 3 5" xfId="12687"/>
    <cellStyle name="Normal 9 12 3 5 2" xfId="43647"/>
    <cellStyle name="Normal 9 12 3 6" xfId="22607"/>
    <cellStyle name="Normal 9 12 3 7" xfId="35489"/>
    <cellStyle name="Normal 9 12 3 8" xfId="40953"/>
    <cellStyle name="Normal 9 12 4" xfId="4094"/>
    <cellStyle name="Normal 9 12 4 2" xfId="13976"/>
    <cellStyle name="Normal 9 12 4 2 2" xfId="44936"/>
    <cellStyle name="Normal 9 12 4 3" xfId="23896"/>
    <cellStyle name="Normal 9 12 4 4" xfId="33571"/>
    <cellStyle name="Normal 9 12 4 5" xfId="39037"/>
    <cellStyle name="Normal 9 12 5" xfId="5823"/>
    <cellStyle name="Normal 9 12 5 2" xfId="15705"/>
    <cellStyle name="Normal 9 12 5 3" xfId="25625"/>
    <cellStyle name="Normal 9 12 5 4" xfId="46665"/>
    <cellStyle name="Normal 9 12 6" xfId="8293"/>
    <cellStyle name="Normal 9 12 6 2" xfId="18175"/>
    <cellStyle name="Normal 9 12 6 3" xfId="28095"/>
    <cellStyle name="Normal 9 12 6 4" xfId="49135"/>
    <cellStyle name="Normal 9 12 7" xfId="10771"/>
    <cellStyle name="Normal 9 12 7 2" xfId="41731"/>
    <cellStyle name="Normal 9 12 8" xfId="20691"/>
    <cellStyle name="Normal 9 12 9" xfId="31187"/>
    <cellStyle name="Normal 9 13" xfId="526"/>
    <cellStyle name="Normal 9 13 10" xfId="37653"/>
    <cellStyle name="Normal 9 13 2" xfId="1780"/>
    <cellStyle name="Normal 9 13 2 2" xfId="4543"/>
    <cellStyle name="Normal 9 13 2 2 2" xfId="14425"/>
    <cellStyle name="Normal 9 13 2 2 3" xfId="24345"/>
    <cellStyle name="Normal 9 13 2 2 4" xfId="45385"/>
    <cellStyle name="Normal 9 13 2 3" xfId="7009"/>
    <cellStyle name="Normal 9 13 2 3 2" xfId="16891"/>
    <cellStyle name="Normal 9 13 2 3 3" xfId="26811"/>
    <cellStyle name="Normal 9 13 2 3 4" xfId="47851"/>
    <cellStyle name="Normal 9 13 2 4" xfId="9479"/>
    <cellStyle name="Normal 9 13 2 4 2" xfId="19361"/>
    <cellStyle name="Normal 9 13 2 4 3" xfId="29281"/>
    <cellStyle name="Normal 9 13 2 4 4" xfId="50321"/>
    <cellStyle name="Normal 9 13 2 5" xfId="11957"/>
    <cellStyle name="Normal 9 13 2 5 2" xfId="42917"/>
    <cellStyle name="Normal 9 13 2 6" xfId="21877"/>
    <cellStyle name="Normal 9 13 2 7" xfId="34758"/>
    <cellStyle name="Normal 9 13 2 8" xfId="40223"/>
    <cellStyle name="Normal 9 13 3" xfId="2848"/>
    <cellStyle name="Normal 9 13 3 2" xfId="5316"/>
    <cellStyle name="Normal 9 13 3 2 2" xfId="15198"/>
    <cellStyle name="Normal 9 13 3 2 3" xfId="25118"/>
    <cellStyle name="Normal 9 13 3 2 4" xfId="46158"/>
    <cellStyle name="Normal 9 13 3 3" xfId="7782"/>
    <cellStyle name="Normal 9 13 3 3 2" xfId="17664"/>
    <cellStyle name="Normal 9 13 3 3 3" xfId="27584"/>
    <cellStyle name="Normal 9 13 3 3 4" xfId="48624"/>
    <cellStyle name="Normal 9 13 3 4" xfId="10252"/>
    <cellStyle name="Normal 9 13 3 4 2" xfId="20134"/>
    <cellStyle name="Normal 9 13 3 4 3" xfId="30054"/>
    <cellStyle name="Normal 9 13 3 4 4" xfId="51094"/>
    <cellStyle name="Normal 9 13 3 5" xfId="12730"/>
    <cellStyle name="Normal 9 13 3 5 2" xfId="43690"/>
    <cellStyle name="Normal 9 13 3 6" xfId="22650"/>
    <cellStyle name="Normal 9 13 3 7" xfId="35532"/>
    <cellStyle name="Normal 9 13 3 8" xfId="40996"/>
    <cellStyle name="Normal 9 13 4" xfId="4026"/>
    <cellStyle name="Normal 9 13 4 2" xfId="13908"/>
    <cellStyle name="Normal 9 13 4 2 2" xfId="44868"/>
    <cellStyle name="Normal 9 13 4 3" xfId="23828"/>
    <cellStyle name="Normal 9 13 4 4" xfId="33615"/>
    <cellStyle name="Normal 9 13 4 5" xfId="39080"/>
    <cellStyle name="Normal 9 13 5" xfId="5866"/>
    <cellStyle name="Normal 9 13 5 2" xfId="15748"/>
    <cellStyle name="Normal 9 13 5 3" xfId="25668"/>
    <cellStyle name="Normal 9 13 5 4" xfId="46708"/>
    <cellStyle name="Normal 9 13 6" xfId="8336"/>
    <cellStyle name="Normal 9 13 6 2" xfId="18218"/>
    <cellStyle name="Normal 9 13 6 3" xfId="28138"/>
    <cellStyle name="Normal 9 13 6 4" xfId="49178"/>
    <cellStyle name="Normal 9 13 7" xfId="10814"/>
    <cellStyle name="Normal 9 13 7 2" xfId="41774"/>
    <cellStyle name="Normal 9 13 8" xfId="20734"/>
    <cellStyle name="Normal 9 13 9" xfId="32187"/>
    <cellStyle name="Normal 9 14" xfId="636"/>
    <cellStyle name="Normal 9 15" xfId="710"/>
    <cellStyle name="Normal 9 15 10" xfId="39153"/>
    <cellStyle name="Normal 9 15 2" xfId="1853"/>
    <cellStyle name="Normal 9 15 2 2" xfId="4616"/>
    <cellStyle name="Normal 9 15 2 2 2" xfId="14498"/>
    <cellStyle name="Normal 9 15 2 2 3" xfId="24418"/>
    <cellStyle name="Normal 9 15 2 2 4" xfId="45458"/>
    <cellStyle name="Normal 9 15 2 3" xfId="7082"/>
    <cellStyle name="Normal 9 15 2 3 2" xfId="16964"/>
    <cellStyle name="Normal 9 15 2 3 3" xfId="26884"/>
    <cellStyle name="Normal 9 15 2 3 4" xfId="47924"/>
    <cellStyle name="Normal 9 15 2 4" xfId="9552"/>
    <cellStyle name="Normal 9 15 2 4 2" xfId="19434"/>
    <cellStyle name="Normal 9 15 2 4 3" xfId="29354"/>
    <cellStyle name="Normal 9 15 2 4 4" xfId="50394"/>
    <cellStyle name="Normal 9 15 2 5" xfId="12030"/>
    <cellStyle name="Normal 9 15 2 5 2" xfId="42990"/>
    <cellStyle name="Normal 9 15 2 6" xfId="21950"/>
    <cellStyle name="Normal 9 15 2 7" xfId="34831"/>
    <cellStyle name="Normal 9 15 2 8" xfId="40296"/>
    <cellStyle name="Normal 9 15 3" xfId="2921"/>
    <cellStyle name="Normal 9 15 3 2" xfId="5389"/>
    <cellStyle name="Normal 9 15 3 2 2" xfId="15271"/>
    <cellStyle name="Normal 9 15 3 2 3" xfId="25191"/>
    <cellStyle name="Normal 9 15 3 2 4" xfId="46231"/>
    <cellStyle name="Normal 9 15 3 3" xfId="7855"/>
    <cellStyle name="Normal 9 15 3 3 2" xfId="17737"/>
    <cellStyle name="Normal 9 15 3 3 3" xfId="27657"/>
    <cellStyle name="Normal 9 15 3 3 4" xfId="48697"/>
    <cellStyle name="Normal 9 15 3 4" xfId="10325"/>
    <cellStyle name="Normal 9 15 3 4 2" xfId="20207"/>
    <cellStyle name="Normal 9 15 3 4 3" xfId="30127"/>
    <cellStyle name="Normal 9 15 3 4 4" xfId="51167"/>
    <cellStyle name="Normal 9 15 3 5" xfId="12803"/>
    <cellStyle name="Normal 9 15 3 5 2" xfId="43763"/>
    <cellStyle name="Normal 9 15 3 6" xfId="22723"/>
    <cellStyle name="Normal 9 15 3 7" xfId="35605"/>
    <cellStyle name="Normal 9 15 3 8" xfId="41069"/>
    <cellStyle name="Normal 9 15 4" xfId="4018"/>
    <cellStyle name="Normal 9 15 4 2" xfId="13900"/>
    <cellStyle name="Normal 9 15 4 3" xfId="23820"/>
    <cellStyle name="Normal 9 15 4 4" xfId="44860"/>
    <cellStyle name="Normal 9 15 5" xfId="5939"/>
    <cellStyle name="Normal 9 15 5 2" xfId="15821"/>
    <cellStyle name="Normal 9 15 5 3" xfId="25741"/>
    <cellStyle name="Normal 9 15 5 4" xfId="46781"/>
    <cellStyle name="Normal 9 15 6" xfId="8409"/>
    <cellStyle name="Normal 9 15 6 2" xfId="18291"/>
    <cellStyle name="Normal 9 15 6 3" xfId="28211"/>
    <cellStyle name="Normal 9 15 6 4" xfId="49251"/>
    <cellStyle name="Normal 9 15 7" xfId="10887"/>
    <cellStyle name="Normal 9 15 7 2" xfId="41847"/>
    <cellStyle name="Normal 9 15 8" xfId="20807"/>
    <cellStyle name="Normal 9 15 9" xfId="33688"/>
    <cellStyle name="Normal 9 16" xfId="1349"/>
    <cellStyle name="Normal 9 16 2" xfId="4112"/>
    <cellStyle name="Normal 9 16 2 2" xfId="13994"/>
    <cellStyle name="Normal 9 16 2 3" xfId="23914"/>
    <cellStyle name="Normal 9 16 2 4" xfId="44954"/>
    <cellStyle name="Normal 9 16 3" xfId="6578"/>
    <cellStyle name="Normal 9 16 3 2" xfId="16460"/>
    <cellStyle name="Normal 9 16 3 3" xfId="26380"/>
    <cellStyle name="Normal 9 16 3 4" xfId="47420"/>
    <cellStyle name="Normal 9 16 4" xfId="9048"/>
    <cellStyle name="Normal 9 16 4 2" xfId="18930"/>
    <cellStyle name="Normal 9 16 4 3" xfId="28850"/>
    <cellStyle name="Normal 9 16 4 4" xfId="49890"/>
    <cellStyle name="Normal 9 16 5" xfId="11526"/>
    <cellStyle name="Normal 9 16 5 2" xfId="42486"/>
    <cellStyle name="Normal 9 16 6" xfId="21446"/>
    <cellStyle name="Normal 9 16 7" xfId="34327"/>
    <cellStyle name="Normal 9 16 8" xfId="39792"/>
    <cellStyle name="Normal 9 17" xfId="2417"/>
    <cellStyle name="Normal 9 17 2" xfId="4885"/>
    <cellStyle name="Normal 9 17 2 2" xfId="14767"/>
    <cellStyle name="Normal 9 17 2 3" xfId="24687"/>
    <cellStyle name="Normal 9 17 2 4" xfId="45727"/>
    <cellStyle name="Normal 9 17 3" xfId="7351"/>
    <cellStyle name="Normal 9 17 3 2" xfId="17233"/>
    <cellStyle name="Normal 9 17 3 3" xfId="27153"/>
    <cellStyle name="Normal 9 17 3 4" xfId="48193"/>
    <cellStyle name="Normal 9 17 4" xfId="9821"/>
    <cellStyle name="Normal 9 17 4 2" xfId="19703"/>
    <cellStyle name="Normal 9 17 4 3" xfId="29623"/>
    <cellStyle name="Normal 9 17 4 4" xfId="50663"/>
    <cellStyle name="Normal 9 17 5" xfId="12299"/>
    <cellStyle name="Normal 9 17 5 2" xfId="43259"/>
    <cellStyle name="Normal 9 17 6" xfId="22219"/>
    <cellStyle name="Normal 9 17 7" xfId="35101"/>
    <cellStyle name="Normal 9 17 8" xfId="40565"/>
    <cellStyle name="Normal 9 18" xfId="2967"/>
    <cellStyle name="Normal 9 18 2" xfId="12849"/>
    <cellStyle name="Normal 9 18 2 2" xfId="43809"/>
    <cellStyle name="Normal 9 18 3" xfId="22769"/>
    <cellStyle name="Normal 9 18 4" xfId="33183"/>
    <cellStyle name="Normal 9 18 5" xfId="38649"/>
    <cellStyle name="Normal 9 19" xfId="5436"/>
    <cellStyle name="Normal 9 19 2" xfId="15318"/>
    <cellStyle name="Normal 9 19 3" xfId="25238"/>
    <cellStyle name="Normal 9 19 4" xfId="46278"/>
    <cellStyle name="Normal 9 2" xfId="56"/>
    <cellStyle name="Normal 9 2 10" xfId="404"/>
    <cellStyle name="Normal 9 2 10 10" xfId="36172"/>
    <cellStyle name="Normal 9 2 10 2" xfId="1673"/>
    <cellStyle name="Normal 9 2 10 2 2" xfId="4436"/>
    <cellStyle name="Normal 9 2 10 2 2 2" xfId="14318"/>
    <cellStyle name="Normal 9 2 10 2 2 2 2" xfId="45278"/>
    <cellStyle name="Normal 9 2 10 2 2 3" xfId="24238"/>
    <cellStyle name="Normal 9 2 10 2 2 4" xfId="34651"/>
    <cellStyle name="Normal 9 2 10 2 2 5" xfId="40116"/>
    <cellStyle name="Normal 9 2 10 2 3" xfId="6902"/>
    <cellStyle name="Normal 9 2 10 2 3 2" xfId="16784"/>
    <cellStyle name="Normal 9 2 10 2 3 3" xfId="26704"/>
    <cellStyle name="Normal 9 2 10 2 3 4" xfId="47744"/>
    <cellStyle name="Normal 9 2 10 2 4" xfId="9372"/>
    <cellStyle name="Normal 9 2 10 2 4 2" xfId="19254"/>
    <cellStyle name="Normal 9 2 10 2 4 3" xfId="29174"/>
    <cellStyle name="Normal 9 2 10 2 4 4" xfId="50214"/>
    <cellStyle name="Normal 9 2 10 2 5" xfId="11850"/>
    <cellStyle name="Normal 9 2 10 2 5 2" xfId="42810"/>
    <cellStyle name="Normal 9 2 10 2 6" xfId="21770"/>
    <cellStyle name="Normal 9 2 10 2 7" xfId="31708"/>
    <cellStyle name="Normal 9 2 10 2 8" xfId="37174"/>
    <cellStyle name="Normal 9 2 10 3" xfId="2741"/>
    <cellStyle name="Normal 9 2 10 3 2" xfId="5209"/>
    <cellStyle name="Normal 9 2 10 3 2 2" xfId="15091"/>
    <cellStyle name="Normal 9 2 10 3 2 2 2" xfId="46051"/>
    <cellStyle name="Normal 9 2 10 3 2 3" xfId="25011"/>
    <cellStyle name="Normal 9 2 10 3 2 4" xfId="35425"/>
    <cellStyle name="Normal 9 2 10 3 2 5" xfId="40889"/>
    <cellStyle name="Normal 9 2 10 3 3" xfId="7675"/>
    <cellStyle name="Normal 9 2 10 3 3 2" xfId="17557"/>
    <cellStyle name="Normal 9 2 10 3 3 3" xfId="27477"/>
    <cellStyle name="Normal 9 2 10 3 3 4" xfId="48517"/>
    <cellStyle name="Normal 9 2 10 3 4" xfId="10145"/>
    <cellStyle name="Normal 9 2 10 3 4 2" xfId="20027"/>
    <cellStyle name="Normal 9 2 10 3 4 3" xfId="29947"/>
    <cellStyle name="Normal 9 2 10 3 4 4" xfId="50987"/>
    <cellStyle name="Normal 9 2 10 3 5" xfId="12623"/>
    <cellStyle name="Normal 9 2 10 3 5 2" xfId="43583"/>
    <cellStyle name="Normal 9 2 10 3 6" xfId="22543"/>
    <cellStyle name="Normal 9 2 10 3 7" xfId="32708"/>
    <cellStyle name="Normal 9 2 10 3 8" xfId="38174"/>
    <cellStyle name="Normal 9 2 10 4" xfId="3489"/>
    <cellStyle name="Normal 9 2 10 4 2" xfId="13371"/>
    <cellStyle name="Normal 9 2 10 4 2 2" xfId="44331"/>
    <cellStyle name="Normal 9 2 10 4 3" xfId="23291"/>
    <cellStyle name="Normal 9 2 10 4 4" xfId="33507"/>
    <cellStyle name="Normal 9 2 10 4 5" xfId="38973"/>
    <cellStyle name="Normal 9 2 10 5" xfId="5759"/>
    <cellStyle name="Normal 9 2 10 5 2" xfId="15641"/>
    <cellStyle name="Normal 9 2 10 5 3" xfId="25561"/>
    <cellStyle name="Normal 9 2 10 5 4" xfId="46601"/>
    <cellStyle name="Normal 9 2 10 6" xfId="8229"/>
    <cellStyle name="Normal 9 2 10 6 2" xfId="18111"/>
    <cellStyle name="Normal 9 2 10 6 3" xfId="28031"/>
    <cellStyle name="Normal 9 2 10 6 4" xfId="49071"/>
    <cellStyle name="Normal 9 2 10 7" xfId="10707"/>
    <cellStyle name="Normal 9 2 10 7 2" xfId="41667"/>
    <cellStyle name="Normal 9 2 10 8" xfId="20627"/>
    <cellStyle name="Normal 9 2 10 9" xfId="30706"/>
    <cellStyle name="Normal 9 2 11" xfId="441"/>
    <cellStyle name="Normal 9 2 11 10" xfId="36414"/>
    <cellStyle name="Normal 9 2 11 2" xfId="1710"/>
    <cellStyle name="Normal 9 2 11 2 2" xfId="4473"/>
    <cellStyle name="Normal 9 2 11 2 2 2" xfId="14355"/>
    <cellStyle name="Normal 9 2 11 2 2 2 2" xfId="45315"/>
    <cellStyle name="Normal 9 2 11 2 2 3" xfId="24275"/>
    <cellStyle name="Normal 9 2 11 2 2 4" xfId="34688"/>
    <cellStyle name="Normal 9 2 11 2 2 5" xfId="40153"/>
    <cellStyle name="Normal 9 2 11 2 3" xfId="6939"/>
    <cellStyle name="Normal 9 2 11 2 3 2" xfId="16821"/>
    <cellStyle name="Normal 9 2 11 2 3 3" xfId="26741"/>
    <cellStyle name="Normal 9 2 11 2 3 4" xfId="47781"/>
    <cellStyle name="Normal 9 2 11 2 4" xfId="9409"/>
    <cellStyle name="Normal 9 2 11 2 4 2" xfId="19291"/>
    <cellStyle name="Normal 9 2 11 2 4 3" xfId="29211"/>
    <cellStyle name="Normal 9 2 11 2 4 4" xfId="50251"/>
    <cellStyle name="Normal 9 2 11 2 5" xfId="11887"/>
    <cellStyle name="Normal 9 2 11 2 5 2" xfId="42847"/>
    <cellStyle name="Normal 9 2 11 2 6" xfId="21807"/>
    <cellStyle name="Normal 9 2 11 2 7" xfId="31950"/>
    <cellStyle name="Normal 9 2 11 2 8" xfId="37416"/>
    <cellStyle name="Normal 9 2 11 3" xfId="2778"/>
    <cellStyle name="Normal 9 2 11 3 2" xfId="5246"/>
    <cellStyle name="Normal 9 2 11 3 2 2" xfId="15128"/>
    <cellStyle name="Normal 9 2 11 3 2 2 2" xfId="46088"/>
    <cellStyle name="Normal 9 2 11 3 2 3" xfId="25048"/>
    <cellStyle name="Normal 9 2 11 3 2 4" xfId="35462"/>
    <cellStyle name="Normal 9 2 11 3 2 5" xfId="40926"/>
    <cellStyle name="Normal 9 2 11 3 3" xfId="7712"/>
    <cellStyle name="Normal 9 2 11 3 3 2" xfId="17594"/>
    <cellStyle name="Normal 9 2 11 3 3 3" xfId="27514"/>
    <cellStyle name="Normal 9 2 11 3 3 4" xfId="48554"/>
    <cellStyle name="Normal 9 2 11 3 4" xfId="10182"/>
    <cellStyle name="Normal 9 2 11 3 4 2" xfId="20064"/>
    <cellStyle name="Normal 9 2 11 3 4 3" xfId="29984"/>
    <cellStyle name="Normal 9 2 11 3 4 4" xfId="51024"/>
    <cellStyle name="Normal 9 2 11 3 5" xfId="12660"/>
    <cellStyle name="Normal 9 2 11 3 5 2" xfId="43620"/>
    <cellStyle name="Normal 9 2 11 3 6" xfId="22580"/>
    <cellStyle name="Normal 9 2 11 3 7" xfId="32950"/>
    <cellStyle name="Normal 9 2 11 3 8" xfId="38416"/>
    <cellStyle name="Normal 9 2 11 4" xfId="3731"/>
    <cellStyle name="Normal 9 2 11 4 2" xfId="13613"/>
    <cellStyle name="Normal 9 2 11 4 2 2" xfId="44573"/>
    <cellStyle name="Normal 9 2 11 4 3" xfId="23533"/>
    <cellStyle name="Normal 9 2 11 4 4" xfId="33544"/>
    <cellStyle name="Normal 9 2 11 4 5" xfId="39010"/>
    <cellStyle name="Normal 9 2 11 5" xfId="5796"/>
    <cellStyle name="Normal 9 2 11 5 2" xfId="15678"/>
    <cellStyle name="Normal 9 2 11 5 3" xfId="25598"/>
    <cellStyle name="Normal 9 2 11 5 4" xfId="46638"/>
    <cellStyle name="Normal 9 2 11 6" xfId="8266"/>
    <cellStyle name="Normal 9 2 11 6 2" xfId="18148"/>
    <cellStyle name="Normal 9 2 11 6 3" xfId="28068"/>
    <cellStyle name="Normal 9 2 11 6 4" xfId="49108"/>
    <cellStyle name="Normal 9 2 11 7" xfId="10744"/>
    <cellStyle name="Normal 9 2 11 7 2" xfId="41704"/>
    <cellStyle name="Normal 9 2 11 8" xfId="20664"/>
    <cellStyle name="Normal 9 2 11 9" xfId="30948"/>
    <cellStyle name="Normal 9 2 12" xfId="478"/>
    <cellStyle name="Normal 9 2 12 10" xfId="36663"/>
    <cellStyle name="Normal 9 2 12 2" xfId="1747"/>
    <cellStyle name="Normal 9 2 12 2 2" xfId="4510"/>
    <cellStyle name="Normal 9 2 12 2 2 2" xfId="14392"/>
    <cellStyle name="Normal 9 2 12 2 2 3" xfId="24312"/>
    <cellStyle name="Normal 9 2 12 2 2 4" xfId="45352"/>
    <cellStyle name="Normal 9 2 12 2 3" xfId="6976"/>
    <cellStyle name="Normal 9 2 12 2 3 2" xfId="16858"/>
    <cellStyle name="Normal 9 2 12 2 3 3" xfId="26778"/>
    <cellStyle name="Normal 9 2 12 2 3 4" xfId="47818"/>
    <cellStyle name="Normal 9 2 12 2 4" xfId="9446"/>
    <cellStyle name="Normal 9 2 12 2 4 2" xfId="19328"/>
    <cellStyle name="Normal 9 2 12 2 4 3" xfId="29248"/>
    <cellStyle name="Normal 9 2 12 2 4 4" xfId="50288"/>
    <cellStyle name="Normal 9 2 12 2 5" xfId="11924"/>
    <cellStyle name="Normal 9 2 12 2 5 2" xfId="42884"/>
    <cellStyle name="Normal 9 2 12 2 6" xfId="21844"/>
    <cellStyle name="Normal 9 2 12 2 7" xfId="34725"/>
    <cellStyle name="Normal 9 2 12 2 8" xfId="40190"/>
    <cellStyle name="Normal 9 2 12 3" xfId="2815"/>
    <cellStyle name="Normal 9 2 12 3 2" xfId="5283"/>
    <cellStyle name="Normal 9 2 12 3 2 2" xfId="15165"/>
    <cellStyle name="Normal 9 2 12 3 2 3" xfId="25085"/>
    <cellStyle name="Normal 9 2 12 3 2 4" xfId="46125"/>
    <cellStyle name="Normal 9 2 12 3 3" xfId="7749"/>
    <cellStyle name="Normal 9 2 12 3 3 2" xfId="17631"/>
    <cellStyle name="Normal 9 2 12 3 3 3" xfId="27551"/>
    <cellStyle name="Normal 9 2 12 3 3 4" xfId="48591"/>
    <cellStyle name="Normal 9 2 12 3 4" xfId="10219"/>
    <cellStyle name="Normal 9 2 12 3 4 2" xfId="20101"/>
    <cellStyle name="Normal 9 2 12 3 4 3" xfId="30021"/>
    <cellStyle name="Normal 9 2 12 3 4 4" xfId="51061"/>
    <cellStyle name="Normal 9 2 12 3 5" xfId="12697"/>
    <cellStyle name="Normal 9 2 12 3 5 2" xfId="43657"/>
    <cellStyle name="Normal 9 2 12 3 6" xfId="22617"/>
    <cellStyle name="Normal 9 2 12 3 7" xfId="35499"/>
    <cellStyle name="Normal 9 2 12 3 8" xfId="40963"/>
    <cellStyle name="Normal 9 2 12 4" xfId="4015"/>
    <cellStyle name="Normal 9 2 12 4 2" xfId="13897"/>
    <cellStyle name="Normal 9 2 12 4 2 2" xfId="44857"/>
    <cellStyle name="Normal 9 2 12 4 3" xfId="23817"/>
    <cellStyle name="Normal 9 2 12 4 4" xfId="33581"/>
    <cellStyle name="Normal 9 2 12 4 5" xfId="39047"/>
    <cellStyle name="Normal 9 2 12 5" xfId="5833"/>
    <cellStyle name="Normal 9 2 12 5 2" xfId="15715"/>
    <cellStyle name="Normal 9 2 12 5 3" xfId="25635"/>
    <cellStyle name="Normal 9 2 12 5 4" xfId="46675"/>
    <cellStyle name="Normal 9 2 12 6" xfId="8303"/>
    <cellStyle name="Normal 9 2 12 6 2" xfId="18185"/>
    <cellStyle name="Normal 9 2 12 6 3" xfId="28105"/>
    <cellStyle name="Normal 9 2 12 6 4" xfId="49145"/>
    <cellStyle name="Normal 9 2 12 7" xfId="10781"/>
    <cellStyle name="Normal 9 2 12 7 2" xfId="41741"/>
    <cellStyle name="Normal 9 2 12 8" xfId="20701"/>
    <cellStyle name="Normal 9 2 12 9" xfId="31197"/>
    <cellStyle name="Normal 9 2 13" xfId="546"/>
    <cellStyle name="Normal 9 2 13 10" xfId="37663"/>
    <cellStyle name="Normal 9 2 13 2" xfId="1790"/>
    <cellStyle name="Normal 9 2 13 2 2" xfId="4553"/>
    <cellStyle name="Normal 9 2 13 2 2 2" xfId="14435"/>
    <cellStyle name="Normal 9 2 13 2 2 3" xfId="24355"/>
    <cellStyle name="Normal 9 2 13 2 2 4" xfId="45395"/>
    <cellStyle name="Normal 9 2 13 2 3" xfId="7019"/>
    <cellStyle name="Normal 9 2 13 2 3 2" xfId="16901"/>
    <cellStyle name="Normal 9 2 13 2 3 3" xfId="26821"/>
    <cellStyle name="Normal 9 2 13 2 3 4" xfId="47861"/>
    <cellStyle name="Normal 9 2 13 2 4" xfId="9489"/>
    <cellStyle name="Normal 9 2 13 2 4 2" xfId="19371"/>
    <cellStyle name="Normal 9 2 13 2 4 3" xfId="29291"/>
    <cellStyle name="Normal 9 2 13 2 4 4" xfId="50331"/>
    <cellStyle name="Normal 9 2 13 2 5" xfId="11967"/>
    <cellStyle name="Normal 9 2 13 2 5 2" xfId="42927"/>
    <cellStyle name="Normal 9 2 13 2 6" xfId="21887"/>
    <cellStyle name="Normal 9 2 13 2 7" xfId="34768"/>
    <cellStyle name="Normal 9 2 13 2 8" xfId="40233"/>
    <cellStyle name="Normal 9 2 13 3" xfId="2858"/>
    <cellStyle name="Normal 9 2 13 3 2" xfId="5326"/>
    <cellStyle name="Normal 9 2 13 3 2 2" xfId="15208"/>
    <cellStyle name="Normal 9 2 13 3 2 3" xfId="25128"/>
    <cellStyle name="Normal 9 2 13 3 2 4" xfId="46168"/>
    <cellStyle name="Normal 9 2 13 3 3" xfId="7792"/>
    <cellStyle name="Normal 9 2 13 3 3 2" xfId="17674"/>
    <cellStyle name="Normal 9 2 13 3 3 3" xfId="27594"/>
    <cellStyle name="Normal 9 2 13 3 3 4" xfId="48634"/>
    <cellStyle name="Normal 9 2 13 3 4" xfId="10262"/>
    <cellStyle name="Normal 9 2 13 3 4 2" xfId="20144"/>
    <cellStyle name="Normal 9 2 13 3 4 3" xfId="30064"/>
    <cellStyle name="Normal 9 2 13 3 4 4" xfId="51104"/>
    <cellStyle name="Normal 9 2 13 3 5" xfId="12740"/>
    <cellStyle name="Normal 9 2 13 3 5 2" xfId="43700"/>
    <cellStyle name="Normal 9 2 13 3 6" xfId="22660"/>
    <cellStyle name="Normal 9 2 13 3 7" xfId="35542"/>
    <cellStyle name="Normal 9 2 13 3 8" xfId="41006"/>
    <cellStyle name="Normal 9 2 13 4" xfId="3992"/>
    <cellStyle name="Normal 9 2 13 4 2" xfId="13874"/>
    <cellStyle name="Normal 9 2 13 4 2 2" xfId="44834"/>
    <cellStyle name="Normal 9 2 13 4 3" xfId="23794"/>
    <cellStyle name="Normal 9 2 13 4 4" xfId="33625"/>
    <cellStyle name="Normal 9 2 13 4 5" xfId="39090"/>
    <cellStyle name="Normal 9 2 13 5" xfId="5876"/>
    <cellStyle name="Normal 9 2 13 5 2" xfId="15758"/>
    <cellStyle name="Normal 9 2 13 5 3" xfId="25678"/>
    <cellStyle name="Normal 9 2 13 5 4" xfId="46718"/>
    <cellStyle name="Normal 9 2 13 6" xfId="8346"/>
    <cellStyle name="Normal 9 2 13 6 2" xfId="18228"/>
    <cellStyle name="Normal 9 2 13 6 3" xfId="28148"/>
    <cellStyle name="Normal 9 2 13 6 4" xfId="49188"/>
    <cellStyle name="Normal 9 2 13 7" xfId="10824"/>
    <cellStyle name="Normal 9 2 13 7 2" xfId="41784"/>
    <cellStyle name="Normal 9 2 13 8" xfId="20744"/>
    <cellStyle name="Normal 9 2 13 9" xfId="32197"/>
    <cellStyle name="Normal 9 2 14" xfId="720"/>
    <cellStyle name="Normal 9 2 14 10" xfId="39163"/>
    <cellStyle name="Normal 9 2 14 2" xfId="1863"/>
    <cellStyle name="Normal 9 2 14 2 2" xfId="4626"/>
    <cellStyle name="Normal 9 2 14 2 2 2" xfId="14508"/>
    <cellStyle name="Normal 9 2 14 2 2 3" xfId="24428"/>
    <cellStyle name="Normal 9 2 14 2 2 4" xfId="45468"/>
    <cellStyle name="Normal 9 2 14 2 3" xfId="7092"/>
    <cellStyle name="Normal 9 2 14 2 3 2" xfId="16974"/>
    <cellStyle name="Normal 9 2 14 2 3 3" xfId="26894"/>
    <cellStyle name="Normal 9 2 14 2 3 4" xfId="47934"/>
    <cellStyle name="Normal 9 2 14 2 4" xfId="9562"/>
    <cellStyle name="Normal 9 2 14 2 4 2" xfId="19444"/>
    <cellStyle name="Normal 9 2 14 2 4 3" xfId="29364"/>
    <cellStyle name="Normal 9 2 14 2 4 4" xfId="50404"/>
    <cellStyle name="Normal 9 2 14 2 5" xfId="12040"/>
    <cellStyle name="Normal 9 2 14 2 5 2" xfId="43000"/>
    <cellStyle name="Normal 9 2 14 2 6" xfId="21960"/>
    <cellStyle name="Normal 9 2 14 2 7" xfId="34841"/>
    <cellStyle name="Normal 9 2 14 2 8" xfId="40306"/>
    <cellStyle name="Normal 9 2 14 3" xfId="2931"/>
    <cellStyle name="Normal 9 2 14 3 2" xfId="5399"/>
    <cellStyle name="Normal 9 2 14 3 2 2" xfId="15281"/>
    <cellStyle name="Normal 9 2 14 3 2 3" xfId="25201"/>
    <cellStyle name="Normal 9 2 14 3 2 4" xfId="46241"/>
    <cellStyle name="Normal 9 2 14 3 3" xfId="7865"/>
    <cellStyle name="Normal 9 2 14 3 3 2" xfId="17747"/>
    <cellStyle name="Normal 9 2 14 3 3 3" xfId="27667"/>
    <cellStyle name="Normal 9 2 14 3 3 4" xfId="48707"/>
    <cellStyle name="Normal 9 2 14 3 4" xfId="10335"/>
    <cellStyle name="Normal 9 2 14 3 4 2" xfId="20217"/>
    <cellStyle name="Normal 9 2 14 3 4 3" xfId="30137"/>
    <cellStyle name="Normal 9 2 14 3 4 4" xfId="51177"/>
    <cellStyle name="Normal 9 2 14 3 5" xfId="12813"/>
    <cellStyle name="Normal 9 2 14 3 5 2" xfId="43773"/>
    <cellStyle name="Normal 9 2 14 3 6" xfId="22733"/>
    <cellStyle name="Normal 9 2 14 3 7" xfId="35615"/>
    <cellStyle name="Normal 9 2 14 3 8" xfId="41079"/>
    <cellStyle name="Normal 9 2 14 4" xfId="3957"/>
    <cellStyle name="Normal 9 2 14 4 2" xfId="13839"/>
    <cellStyle name="Normal 9 2 14 4 3" xfId="23759"/>
    <cellStyle name="Normal 9 2 14 4 4" xfId="44799"/>
    <cellStyle name="Normal 9 2 14 5" xfId="5949"/>
    <cellStyle name="Normal 9 2 14 5 2" xfId="15831"/>
    <cellStyle name="Normal 9 2 14 5 3" xfId="25751"/>
    <cellStyle name="Normal 9 2 14 5 4" xfId="46791"/>
    <cellStyle name="Normal 9 2 14 6" xfId="8419"/>
    <cellStyle name="Normal 9 2 14 6 2" xfId="18301"/>
    <cellStyle name="Normal 9 2 14 6 3" xfId="28221"/>
    <cellStyle name="Normal 9 2 14 6 4" xfId="49261"/>
    <cellStyle name="Normal 9 2 14 7" xfId="10897"/>
    <cellStyle name="Normal 9 2 14 7 2" xfId="41857"/>
    <cellStyle name="Normal 9 2 14 8" xfId="20817"/>
    <cellStyle name="Normal 9 2 14 9" xfId="33698"/>
    <cellStyle name="Normal 9 2 15" xfId="1359"/>
    <cellStyle name="Normal 9 2 15 2" xfId="4122"/>
    <cellStyle name="Normal 9 2 15 2 2" xfId="14004"/>
    <cellStyle name="Normal 9 2 15 2 3" xfId="23924"/>
    <cellStyle name="Normal 9 2 15 2 4" xfId="44964"/>
    <cellStyle name="Normal 9 2 15 3" xfId="6588"/>
    <cellStyle name="Normal 9 2 15 3 2" xfId="16470"/>
    <cellStyle name="Normal 9 2 15 3 3" xfId="26390"/>
    <cellStyle name="Normal 9 2 15 3 4" xfId="47430"/>
    <cellStyle name="Normal 9 2 15 4" xfId="9058"/>
    <cellStyle name="Normal 9 2 15 4 2" xfId="18940"/>
    <cellStyle name="Normal 9 2 15 4 3" xfId="28860"/>
    <cellStyle name="Normal 9 2 15 4 4" xfId="49900"/>
    <cellStyle name="Normal 9 2 15 5" xfId="11536"/>
    <cellStyle name="Normal 9 2 15 5 2" xfId="42496"/>
    <cellStyle name="Normal 9 2 15 6" xfId="21456"/>
    <cellStyle name="Normal 9 2 15 7" xfId="34337"/>
    <cellStyle name="Normal 9 2 15 8" xfId="39802"/>
    <cellStyle name="Normal 9 2 16" xfId="2244"/>
    <cellStyle name="Normal 9 2 17" xfId="2427"/>
    <cellStyle name="Normal 9 2 17 2" xfId="4895"/>
    <cellStyle name="Normal 9 2 17 2 2" xfId="14777"/>
    <cellStyle name="Normal 9 2 17 2 3" xfId="24697"/>
    <cellStyle name="Normal 9 2 17 2 4" xfId="45737"/>
    <cellStyle name="Normal 9 2 17 3" xfId="7361"/>
    <cellStyle name="Normal 9 2 17 3 2" xfId="17243"/>
    <cellStyle name="Normal 9 2 17 3 3" xfId="27163"/>
    <cellStyle name="Normal 9 2 17 3 4" xfId="48203"/>
    <cellStyle name="Normal 9 2 17 4" xfId="9831"/>
    <cellStyle name="Normal 9 2 17 4 2" xfId="19713"/>
    <cellStyle name="Normal 9 2 17 4 3" xfId="29633"/>
    <cellStyle name="Normal 9 2 17 4 4" xfId="50673"/>
    <cellStyle name="Normal 9 2 17 5" xfId="12309"/>
    <cellStyle name="Normal 9 2 17 5 2" xfId="43269"/>
    <cellStyle name="Normal 9 2 17 6" xfId="22229"/>
    <cellStyle name="Normal 9 2 17 7" xfId="35111"/>
    <cellStyle name="Normal 9 2 17 8" xfId="40575"/>
    <cellStyle name="Normal 9 2 18" xfId="2978"/>
    <cellStyle name="Normal 9 2 18 2" xfId="12860"/>
    <cellStyle name="Normal 9 2 18 2 2" xfId="43820"/>
    <cellStyle name="Normal 9 2 18 3" xfId="22780"/>
    <cellStyle name="Normal 9 2 18 4" xfId="33193"/>
    <cellStyle name="Normal 9 2 18 5" xfId="38659"/>
    <cellStyle name="Normal 9 2 19" xfId="5446"/>
    <cellStyle name="Normal 9 2 19 2" xfId="15328"/>
    <cellStyle name="Normal 9 2 19 3" xfId="25248"/>
    <cellStyle name="Normal 9 2 19 4" xfId="46288"/>
    <cellStyle name="Normal 9 2 2" xfId="82"/>
    <cellStyle name="Normal 9 2 2 10" xfId="457"/>
    <cellStyle name="Normal 9 2 2 10 10" xfId="36430"/>
    <cellStyle name="Normal 9 2 2 10 2" xfId="1726"/>
    <cellStyle name="Normal 9 2 2 10 2 2" xfId="4489"/>
    <cellStyle name="Normal 9 2 2 10 2 2 2" xfId="14371"/>
    <cellStyle name="Normal 9 2 2 10 2 2 2 2" xfId="45331"/>
    <cellStyle name="Normal 9 2 2 10 2 2 3" xfId="24291"/>
    <cellStyle name="Normal 9 2 2 10 2 2 4" xfId="34704"/>
    <cellStyle name="Normal 9 2 2 10 2 2 5" xfId="40169"/>
    <cellStyle name="Normal 9 2 2 10 2 3" xfId="6955"/>
    <cellStyle name="Normal 9 2 2 10 2 3 2" xfId="16837"/>
    <cellStyle name="Normal 9 2 2 10 2 3 3" xfId="26757"/>
    <cellStyle name="Normal 9 2 2 10 2 3 4" xfId="47797"/>
    <cellStyle name="Normal 9 2 2 10 2 4" xfId="9425"/>
    <cellStyle name="Normal 9 2 2 10 2 4 2" xfId="19307"/>
    <cellStyle name="Normal 9 2 2 10 2 4 3" xfId="29227"/>
    <cellStyle name="Normal 9 2 2 10 2 4 4" xfId="50267"/>
    <cellStyle name="Normal 9 2 2 10 2 5" xfId="11903"/>
    <cellStyle name="Normal 9 2 2 10 2 5 2" xfId="42863"/>
    <cellStyle name="Normal 9 2 2 10 2 6" xfId="21823"/>
    <cellStyle name="Normal 9 2 2 10 2 7" xfId="31966"/>
    <cellStyle name="Normal 9 2 2 10 2 8" xfId="37432"/>
    <cellStyle name="Normal 9 2 2 10 3" xfId="2794"/>
    <cellStyle name="Normal 9 2 2 10 3 2" xfId="5262"/>
    <cellStyle name="Normal 9 2 2 10 3 2 2" xfId="15144"/>
    <cellStyle name="Normal 9 2 2 10 3 2 2 2" xfId="46104"/>
    <cellStyle name="Normal 9 2 2 10 3 2 3" xfId="25064"/>
    <cellStyle name="Normal 9 2 2 10 3 2 4" xfId="35478"/>
    <cellStyle name="Normal 9 2 2 10 3 2 5" xfId="40942"/>
    <cellStyle name="Normal 9 2 2 10 3 3" xfId="7728"/>
    <cellStyle name="Normal 9 2 2 10 3 3 2" xfId="17610"/>
    <cellStyle name="Normal 9 2 2 10 3 3 3" xfId="27530"/>
    <cellStyle name="Normal 9 2 2 10 3 3 4" xfId="48570"/>
    <cellStyle name="Normal 9 2 2 10 3 4" xfId="10198"/>
    <cellStyle name="Normal 9 2 2 10 3 4 2" xfId="20080"/>
    <cellStyle name="Normal 9 2 2 10 3 4 3" xfId="30000"/>
    <cellStyle name="Normal 9 2 2 10 3 4 4" xfId="51040"/>
    <cellStyle name="Normal 9 2 2 10 3 5" xfId="12676"/>
    <cellStyle name="Normal 9 2 2 10 3 5 2" xfId="43636"/>
    <cellStyle name="Normal 9 2 2 10 3 6" xfId="22596"/>
    <cellStyle name="Normal 9 2 2 10 3 7" xfId="32966"/>
    <cellStyle name="Normal 9 2 2 10 3 8" xfId="38432"/>
    <cellStyle name="Normal 9 2 2 10 4" xfId="3747"/>
    <cellStyle name="Normal 9 2 2 10 4 2" xfId="13629"/>
    <cellStyle name="Normal 9 2 2 10 4 2 2" xfId="44589"/>
    <cellStyle name="Normal 9 2 2 10 4 3" xfId="23549"/>
    <cellStyle name="Normal 9 2 2 10 4 4" xfId="33560"/>
    <cellStyle name="Normal 9 2 2 10 4 5" xfId="39026"/>
    <cellStyle name="Normal 9 2 2 10 5" xfId="5812"/>
    <cellStyle name="Normal 9 2 2 10 5 2" xfId="15694"/>
    <cellStyle name="Normal 9 2 2 10 5 3" xfId="25614"/>
    <cellStyle name="Normal 9 2 2 10 5 4" xfId="46654"/>
    <cellStyle name="Normal 9 2 2 10 6" xfId="8282"/>
    <cellStyle name="Normal 9 2 2 10 6 2" xfId="18164"/>
    <cellStyle name="Normal 9 2 2 10 6 3" xfId="28084"/>
    <cellStyle name="Normal 9 2 2 10 6 4" xfId="49124"/>
    <cellStyle name="Normal 9 2 2 10 7" xfId="10760"/>
    <cellStyle name="Normal 9 2 2 10 7 2" xfId="41720"/>
    <cellStyle name="Normal 9 2 2 10 8" xfId="20680"/>
    <cellStyle name="Normal 9 2 2 10 9" xfId="30964"/>
    <cellStyle name="Normal 9 2 2 11" xfId="494"/>
    <cellStyle name="Normal 9 2 2 11 10" xfId="36679"/>
    <cellStyle name="Normal 9 2 2 11 2" xfId="1763"/>
    <cellStyle name="Normal 9 2 2 11 2 2" xfId="4526"/>
    <cellStyle name="Normal 9 2 2 11 2 2 2" xfId="14408"/>
    <cellStyle name="Normal 9 2 2 11 2 2 3" xfId="24328"/>
    <cellStyle name="Normal 9 2 2 11 2 2 4" xfId="45368"/>
    <cellStyle name="Normal 9 2 2 11 2 3" xfId="6992"/>
    <cellStyle name="Normal 9 2 2 11 2 3 2" xfId="16874"/>
    <cellStyle name="Normal 9 2 2 11 2 3 3" xfId="26794"/>
    <cellStyle name="Normal 9 2 2 11 2 3 4" xfId="47834"/>
    <cellStyle name="Normal 9 2 2 11 2 4" xfId="9462"/>
    <cellStyle name="Normal 9 2 2 11 2 4 2" xfId="19344"/>
    <cellStyle name="Normal 9 2 2 11 2 4 3" xfId="29264"/>
    <cellStyle name="Normal 9 2 2 11 2 4 4" xfId="50304"/>
    <cellStyle name="Normal 9 2 2 11 2 5" xfId="11940"/>
    <cellStyle name="Normal 9 2 2 11 2 5 2" xfId="42900"/>
    <cellStyle name="Normal 9 2 2 11 2 6" xfId="21860"/>
    <cellStyle name="Normal 9 2 2 11 2 7" xfId="34741"/>
    <cellStyle name="Normal 9 2 2 11 2 8" xfId="40206"/>
    <cellStyle name="Normal 9 2 2 11 3" xfId="2831"/>
    <cellStyle name="Normal 9 2 2 11 3 2" xfId="5299"/>
    <cellStyle name="Normal 9 2 2 11 3 2 2" xfId="15181"/>
    <cellStyle name="Normal 9 2 2 11 3 2 3" xfId="25101"/>
    <cellStyle name="Normal 9 2 2 11 3 2 4" xfId="46141"/>
    <cellStyle name="Normal 9 2 2 11 3 3" xfId="7765"/>
    <cellStyle name="Normal 9 2 2 11 3 3 2" xfId="17647"/>
    <cellStyle name="Normal 9 2 2 11 3 3 3" xfId="27567"/>
    <cellStyle name="Normal 9 2 2 11 3 3 4" xfId="48607"/>
    <cellStyle name="Normal 9 2 2 11 3 4" xfId="10235"/>
    <cellStyle name="Normal 9 2 2 11 3 4 2" xfId="20117"/>
    <cellStyle name="Normal 9 2 2 11 3 4 3" xfId="30037"/>
    <cellStyle name="Normal 9 2 2 11 3 4 4" xfId="51077"/>
    <cellStyle name="Normal 9 2 2 11 3 5" xfId="12713"/>
    <cellStyle name="Normal 9 2 2 11 3 5 2" xfId="43673"/>
    <cellStyle name="Normal 9 2 2 11 3 6" xfId="22633"/>
    <cellStyle name="Normal 9 2 2 11 3 7" xfId="35515"/>
    <cellStyle name="Normal 9 2 2 11 3 8" xfId="40979"/>
    <cellStyle name="Normal 9 2 2 11 4" xfId="4005"/>
    <cellStyle name="Normal 9 2 2 11 4 2" xfId="13887"/>
    <cellStyle name="Normal 9 2 2 11 4 2 2" xfId="44847"/>
    <cellStyle name="Normal 9 2 2 11 4 3" xfId="23807"/>
    <cellStyle name="Normal 9 2 2 11 4 4" xfId="33597"/>
    <cellStyle name="Normal 9 2 2 11 4 5" xfId="39063"/>
    <cellStyle name="Normal 9 2 2 11 5" xfId="5849"/>
    <cellStyle name="Normal 9 2 2 11 5 2" xfId="15731"/>
    <cellStyle name="Normal 9 2 2 11 5 3" xfId="25651"/>
    <cellStyle name="Normal 9 2 2 11 5 4" xfId="46691"/>
    <cellStyle name="Normal 9 2 2 11 6" xfId="8319"/>
    <cellStyle name="Normal 9 2 2 11 6 2" xfId="18201"/>
    <cellStyle name="Normal 9 2 2 11 6 3" xfId="28121"/>
    <cellStyle name="Normal 9 2 2 11 6 4" xfId="49161"/>
    <cellStyle name="Normal 9 2 2 11 7" xfId="10797"/>
    <cellStyle name="Normal 9 2 2 11 7 2" xfId="41757"/>
    <cellStyle name="Normal 9 2 2 11 8" xfId="20717"/>
    <cellStyle name="Normal 9 2 2 11 9" xfId="31213"/>
    <cellStyle name="Normal 9 2 2 12" xfId="570"/>
    <cellStyle name="Normal 9 2 2 12 10" xfId="37679"/>
    <cellStyle name="Normal 9 2 2 12 2" xfId="1806"/>
    <cellStyle name="Normal 9 2 2 12 2 2" xfId="4569"/>
    <cellStyle name="Normal 9 2 2 12 2 2 2" xfId="14451"/>
    <cellStyle name="Normal 9 2 2 12 2 2 3" xfId="24371"/>
    <cellStyle name="Normal 9 2 2 12 2 2 4" xfId="45411"/>
    <cellStyle name="Normal 9 2 2 12 2 3" xfId="7035"/>
    <cellStyle name="Normal 9 2 2 12 2 3 2" xfId="16917"/>
    <cellStyle name="Normal 9 2 2 12 2 3 3" xfId="26837"/>
    <cellStyle name="Normal 9 2 2 12 2 3 4" xfId="47877"/>
    <cellStyle name="Normal 9 2 2 12 2 4" xfId="9505"/>
    <cellStyle name="Normal 9 2 2 12 2 4 2" xfId="19387"/>
    <cellStyle name="Normal 9 2 2 12 2 4 3" xfId="29307"/>
    <cellStyle name="Normal 9 2 2 12 2 4 4" xfId="50347"/>
    <cellStyle name="Normal 9 2 2 12 2 5" xfId="11983"/>
    <cellStyle name="Normal 9 2 2 12 2 5 2" xfId="42943"/>
    <cellStyle name="Normal 9 2 2 12 2 6" xfId="21903"/>
    <cellStyle name="Normal 9 2 2 12 2 7" xfId="34784"/>
    <cellStyle name="Normal 9 2 2 12 2 8" xfId="40249"/>
    <cellStyle name="Normal 9 2 2 12 3" xfId="2874"/>
    <cellStyle name="Normal 9 2 2 12 3 2" xfId="5342"/>
    <cellStyle name="Normal 9 2 2 12 3 2 2" xfId="15224"/>
    <cellStyle name="Normal 9 2 2 12 3 2 3" xfId="25144"/>
    <cellStyle name="Normal 9 2 2 12 3 2 4" xfId="46184"/>
    <cellStyle name="Normal 9 2 2 12 3 3" xfId="7808"/>
    <cellStyle name="Normal 9 2 2 12 3 3 2" xfId="17690"/>
    <cellStyle name="Normal 9 2 2 12 3 3 3" xfId="27610"/>
    <cellStyle name="Normal 9 2 2 12 3 3 4" xfId="48650"/>
    <cellStyle name="Normal 9 2 2 12 3 4" xfId="10278"/>
    <cellStyle name="Normal 9 2 2 12 3 4 2" xfId="20160"/>
    <cellStyle name="Normal 9 2 2 12 3 4 3" xfId="30080"/>
    <cellStyle name="Normal 9 2 2 12 3 4 4" xfId="51120"/>
    <cellStyle name="Normal 9 2 2 12 3 5" xfId="12756"/>
    <cellStyle name="Normal 9 2 2 12 3 5 2" xfId="43716"/>
    <cellStyle name="Normal 9 2 2 12 3 6" xfId="22676"/>
    <cellStyle name="Normal 9 2 2 12 3 7" xfId="35558"/>
    <cellStyle name="Normal 9 2 2 12 3 8" xfId="41022"/>
    <cellStyle name="Normal 9 2 2 12 4" xfId="4099"/>
    <cellStyle name="Normal 9 2 2 12 4 2" xfId="13981"/>
    <cellStyle name="Normal 9 2 2 12 4 2 2" xfId="44941"/>
    <cellStyle name="Normal 9 2 2 12 4 3" xfId="23901"/>
    <cellStyle name="Normal 9 2 2 12 4 4" xfId="33641"/>
    <cellStyle name="Normal 9 2 2 12 4 5" xfId="39106"/>
    <cellStyle name="Normal 9 2 2 12 5" xfId="5892"/>
    <cellStyle name="Normal 9 2 2 12 5 2" xfId="15774"/>
    <cellStyle name="Normal 9 2 2 12 5 3" xfId="25694"/>
    <cellStyle name="Normal 9 2 2 12 5 4" xfId="46734"/>
    <cellStyle name="Normal 9 2 2 12 6" xfId="8362"/>
    <cellStyle name="Normal 9 2 2 12 6 2" xfId="18244"/>
    <cellStyle name="Normal 9 2 2 12 6 3" xfId="28164"/>
    <cellStyle name="Normal 9 2 2 12 6 4" xfId="49204"/>
    <cellStyle name="Normal 9 2 2 12 7" xfId="10840"/>
    <cellStyle name="Normal 9 2 2 12 7 2" xfId="41800"/>
    <cellStyle name="Normal 9 2 2 12 8" xfId="20760"/>
    <cellStyle name="Normal 9 2 2 12 9" xfId="32213"/>
    <cellStyle name="Normal 9 2 2 13" xfId="736"/>
    <cellStyle name="Normal 9 2 2 13 10" xfId="39179"/>
    <cellStyle name="Normal 9 2 2 13 2" xfId="1879"/>
    <cellStyle name="Normal 9 2 2 13 2 2" xfId="4642"/>
    <cellStyle name="Normal 9 2 2 13 2 2 2" xfId="14524"/>
    <cellStyle name="Normal 9 2 2 13 2 2 3" xfId="24444"/>
    <cellStyle name="Normal 9 2 2 13 2 2 4" xfId="45484"/>
    <cellStyle name="Normal 9 2 2 13 2 3" xfId="7108"/>
    <cellStyle name="Normal 9 2 2 13 2 3 2" xfId="16990"/>
    <cellStyle name="Normal 9 2 2 13 2 3 3" xfId="26910"/>
    <cellStyle name="Normal 9 2 2 13 2 3 4" xfId="47950"/>
    <cellStyle name="Normal 9 2 2 13 2 4" xfId="9578"/>
    <cellStyle name="Normal 9 2 2 13 2 4 2" xfId="19460"/>
    <cellStyle name="Normal 9 2 2 13 2 4 3" xfId="29380"/>
    <cellStyle name="Normal 9 2 2 13 2 4 4" xfId="50420"/>
    <cellStyle name="Normal 9 2 2 13 2 5" xfId="12056"/>
    <cellStyle name="Normal 9 2 2 13 2 5 2" xfId="43016"/>
    <cellStyle name="Normal 9 2 2 13 2 6" xfId="21976"/>
    <cellStyle name="Normal 9 2 2 13 2 7" xfId="34857"/>
    <cellStyle name="Normal 9 2 2 13 2 8" xfId="40322"/>
    <cellStyle name="Normal 9 2 2 13 3" xfId="2947"/>
    <cellStyle name="Normal 9 2 2 13 3 2" xfId="5415"/>
    <cellStyle name="Normal 9 2 2 13 3 2 2" xfId="15297"/>
    <cellStyle name="Normal 9 2 2 13 3 2 3" xfId="25217"/>
    <cellStyle name="Normal 9 2 2 13 3 2 4" xfId="46257"/>
    <cellStyle name="Normal 9 2 2 13 3 3" xfId="7881"/>
    <cellStyle name="Normal 9 2 2 13 3 3 2" xfId="17763"/>
    <cellStyle name="Normal 9 2 2 13 3 3 3" xfId="27683"/>
    <cellStyle name="Normal 9 2 2 13 3 3 4" xfId="48723"/>
    <cellStyle name="Normal 9 2 2 13 3 4" xfId="10351"/>
    <cellStyle name="Normal 9 2 2 13 3 4 2" xfId="20233"/>
    <cellStyle name="Normal 9 2 2 13 3 4 3" xfId="30153"/>
    <cellStyle name="Normal 9 2 2 13 3 4 4" xfId="51193"/>
    <cellStyle name="Normal 9 2 2 13 3 5" xfId="12829"/>
    <cellStyle name="Normal 9 2 2 13 3 5 2" xfId="43789"/>
    <cellStyle name="Normal 9 2 2 13 3 6" xfId="22749"/>
    <cellStyle name="Normal 9 2 2 13 3 7" xfId="35631"/>
    <cellStyle name="Normal 9 2 2 13 3 8" xfId="41095"/>
    <cellStyle name="Normal 9 2 2 13 4" xfId="4050"/>
    <cellStyle name="Normal 9 2 2 13 4 2" xfId="13932"/>
    <cellStyle name="Normal 9 2 2 13 4 3" xfId="23852"/>
    <cellStyle name="Normal 9 2 2 13 4 4" xfId="44892"/>
    <cellStyle name="Normal 9 2 2 13 5" xfId="5965"/>
    <cellStyle name="Normal 9 2 2 13 5 2" xfId="15847"/>
    <cellStyle name="Normal 9 2 2 13 5 3" xfId="25767"/>
    <cellStyle name="Normal 9 2 2 13 5 4" xfId="46807"/>
    <cellStyle name="Normal 9 2 2 13 6" xfId="8435"/>
    <cellStyle name="Normal 9 2 2 13 6 2" xfId="18317"/>
    <cellStyle name="Normal 9 2 2 13 6 3" xfId="28237"/>
    <cellStyle name="Normal 9 2 2 13 6 4" xfId="49277"/>
    <cellStyle name="Normal 9 2 2 13 7" xfId="10913"/>
    <cellStyle name="Normal 9 2 2 13 7 2" xfId="41873"/>
    <cellStyle name="Normal 9 2 2 13 8" xfId="20833"/>
    <cellStyle name="Normal 9 2 2 13 9" xfId="33714"/>
    <cellStyle name="Normal 9 2 2 14" xfId="1375"/>
    <cellStyle name="Normal 9 2 2 14 2" xfId="4138"/>
    <cellStyle name="Normal 9 2 2 14 2 2" xfId="14020"/>
    <cellStyle name="Normal 9 2 2 14 2 3" xfId="23940"/>
    <cellStyle name="Normal 9 2 2 14 2 4" xfId="44980"/>
    <cellStyle name="Normal 9 2 2 14 3" xfId="6604"/>
    <cellStyle name="Normal 9 2 2 14 3 2" xfId="16486"/>
    <cellStyle name="Normal 9 2 2 14 3 3" xfId="26406"/>
    <cellStyle name="Normal 9 2 2 14 3 4" xfId="47446"/>
    <cellStyle name="Normal 9 2 2 14 4" xfId="9074"/>
    <cellStyle name="Normal 9 2 2 14 4 2" xfId="18956"/>
    <cellStyle name="Normal 9 2 2 14 4 3" xfId="28876"/>
    <cellStyle name="Normal 9 2 2 14 4 4" xfId="49916"/>
    <cellStyle name="Normal 9 2 2 14 5" xfId="11552"/>
    <cellStyle name="Normal 9 2 2 14 5 2" xfId="42512"/>
    <cellStyle name="Normal 9 2 2 14 6" xfId="21472"/>
    <cellStyle name="Normal 9 2 2 14 7" xfId="34353"/>
    <cellStyle name="Normal 9 2 2 14 8" xfId="39818"/>
    <cellStyle name="Normal 9 2 2 15" xfId="2443"/>
    <cellStyle name="Normal 9 2 2 15 2" xfId="4911"/>
    <cellStyle name="Normal 9 2 2 15 2 2" xfId="14793"/>
    <cellStyle name="Normal 9 2 2 15 2 3" xfId="24713"/>
    <cellStyle name="Normal 9 2 2 15 2 4" xfId="45753"/>
    <cellStyle name="Normal 9 2 2 15 3" xfId="7377"/>
    <cellStyle name="Normal 9 2 2 15 3 2" xfId="17259"/>
    <cellStyle name="Normal 9 2 2 15 3 3" xfId="27179"/>
    <cellStyle name="Normal 9 2 2 15 3 4" xfId="48219"/>
    <cellStyle name="Normal 9 2 2 15 4" xfId="9847"/>
    <cellStyle name="Normal 9 2 2 15 4 2" xfId="19729"/>
    <cellStyle name="Normal 9 2 2 15 4 3" xfId="29649"/>
    <cellStyle name="Normal 9 2 2 15 4 4" xfId="50689"/>
    <cellStyle name="Normal 9 2 2 15 5" xfId="12325"/>
    <cellStyle name="Normal 9 2 2 15 5 2" xfId="43285"/>
    <cellStyle name="Normal 9 2 2 15 6" xfId="22245"/>
    <cellStyle name="Normal 9 2 2 15 7" xfId="35127"/>
    <cellStyle name="Normal 9 2 2 15 8" xfId="40591"/>
    <cellStyle name="Normal 9 2 2 16" xfId="2994"/>
    <cellStyle name="Normal 9 2 2 16 2" xfId="12876"/>
    <cellStyle name="Normal 9 2 2 16 2 2" xfId="43836"/>
    <cellStyle name="Normal 9 2 2 16 3" xfId="22796"/>
    <cellStyle name="Normal 9 2 2 16 4" xfId="33209"/>
    <cellStyle name="Normal 9 2 2 16 5" xfId="38675"/>
    <cellStyle name="Normal 9 2 2 17" xfId="5461"/>
    <cellStyle name="Normal 9 2 2 17 2" xfId="15343"/>
    <cellStyle name="Normal 9 2 2 17 3" xfId="25263"/>
    <cellStyle name="Normal 9 2 2 17 4" xfId="46303"/>
    <cellStyle name="Normal 9 2 2 18" xfId="7931"/>
    <cellStyle name="Normal 9 2 2 18 2" xfId="17813"/>
    <cellStyle name="Normal 9 2 2 18 3" xfId="27733"/>
    <cellStyle name="Normal 9 2 2 18 4" xfId="48773"/>
    <cellStyle name="Normal 9 2 2 19" xfId="10409"/>
    <cellStyle name="Normal 9 2 2 19 2" xfId="41369"/>
    <cellStyle name="Normal 9 2 2 2" xfId="189"/>
    <cellStyle name="Normal 9 2 2 2 10" xfId="10492"/>
    <cellStyle name="Normal 9 2 2 2 10 2" xfId="41452"/>
    <cellStyle name="Normal 9 2 2 2 11" xfId="20412"/>
    <cellStyle name="Normal 9 2 2 2 12" xfId="30254"/>
    <cellStyle name="Normal 9 2 2 2 13" xfId="35720"/>
    <cellStyle name="Normal 9 2 2 2 2" xfId="1237"/>
    <cellStyle name="Normal 9 2 2 2 2 2" xfId="3311"/>
    <cellStyle name="Normal 9 2 2 2 2 2 2" xfId="13193"/>
    <cellStyle name="Normal 9 2 2 2 2 2 2 2" xfId="44153"/>
    <cellStyle name="Normal 9 2 2 2 2 2 3" xfId="23113"/>
    <cellStyle name="Normal 9 2 2 2 2 2 4" xfId="31530"/>
    <cellStyle name="Normal 9 2 2 2 2 2 5" xfId="36996"/>
    <cellStyle name="Normal 9 2 2 2 2 3" xfId="6466"/>
    <cellStyle name="Normal 9 2 2 2 2 3 2" xfId="16348"/>
    <cellStyle name="Normal 9 2 2 2 2 3 2 2" xfId="47308"/>
    <cellStyle name="Normal 9 2 2 2 2 3 3" xfId="26268"/>
    <cellStyle name="Normal 9 2 2 2 2 3 4" xfId="32530"/>
    <cellStyle name="Normal 9 2 2 2 2 3 5" xfId="37996"/>
    <cellStyle name="Normal 9 2 2 2 2 4" xfId="8936"/>
    <cellStyle name="Normal 9 2 2 2 2 4 2" xfId="18818"/>
    <cellStyle name="Normal 9 2 2 2 2 4 2 2" xfId="49778"/>
    <cellStyle name="Normal 9 2 2 2 2 4 3" xfId="28738"/>
    <cellStyle name="Normal 9 2 2 2 2 4 4" xfId="34215"/>
    <cellStyle name="Normal 9 2 2 2 2 4 5" xfId="39680"/>
    <cellStyle name="Normal 9 2 2 2 2 5" xfId="11414"/>
    <cellStyle name="Normal 9 2 2 2 2 5 2" xfId="42374"/>
    <cellStyle name="Normal 9 2 2 2 2 6" xfId="21334"/>
    <cellStyle name="Normal 9 2 2 2 2 7" xfId="30528"/>
    <cellStyle name="Normal 9 2 2 2 2 8" xfId="35994"/>
    <cellStyle name="Normal 9 2 2 2 3" xfId="1238"/>
    <cellStyle name="Normal 9 2 2 2 3 2" xfId="3548"/>
    <cellStyle name="Normal 9 2 2 2 3 2 2" xfId="13430"/>
    <cellStyle name="Normal 9 2 2 2 3 2 2 2" xfId="44390"/>
    <cellStyle name="Normal 9 2 2 2 3 2 3" xfId="23350"/>
    <cellStyle name="Normal 9 2 2 2 3 2 4" xfId="31767"/>
    <cellStyle name="Normal 9 2 2 2 3 2 5" xfId="37233"/>
    <cellStyle name="Normal 9 2 2 2 3 3" xfId="6467"/>
    <cellStyle name="Normal 9 2 2 2 3 3 2" xfId="16349"/>
    <cellStyle name="Normal 9 2 2 2 3 3 2 2" xfId="47309"/>
    <cellStyle name="Normal 9 2 2 2 3 3 3" xfId="26269"/>
    <cellStyle name="Normal 9 2 2 2 3 3 4" xfId="32767"/>
    <cellStyle name="Normal 9 2 2 2 3 3 5" xfId="38233"/>
    <cellStyle name="Normal 9 2 2 2 3 4" xfId="8937"/>
    <cellStyle name="Normal 9 2 2 2 3 4 2" xfId="18819"/>
    <cellStyle name="Normal 9 2 2 2 3 4 2 2" xfId="49779"/>
    <cellStyle name="Normal 9 2 2 2 3 4 3" xfId="28739"/>
    <cellStyle name="Normal 9 2 2 2 3 4 4" xfId="34216"/>
    <cellStyle name="Normal 9 2 2 2 3 4 5" xfId="39681"/>
    <cellStyle name="Normal 9 2 2 2 3 5" xfId="11415"/>
    <cellStyle name="Normal 9 2 2 2 3 5 2" xfId="42375"/>
    <cellStyle name="Normal 9 2 2 2 3 6" xfId="21335"/>
    <cellStyle name="Normal 9 2 2 2 3 7" xfId="30765"/>
    <cellStyle name="Normal 9 2 2 2 3 8" xfId="36231"/>
    <cellStyle name="Normal 9 2 2 2 4" xfId="1239"/>
    <cellStyle name="Normal 9 2 2 2 4 2" xfId="3790"/>
    <cellStyle name="Normal 9 2 2 2 4 2 2" xfId="13672"/>
    <cellStyle name="Normal 9 2 2 2 4 2 2 2" xfId="44632"/>
    <cellStyle name="Normal 9 2 2 2 4 2 3" xfId="23592"/>
    <cellStyle name="Normal 9 2 2 2 4 2 4" xfId="32009"/>
    <cellStyle name="Normal 9 2 2 2 4 2 5" xfId="37475"/>
    <cellStyle name="Normal 9 2 2 2 4 3" xfId="6468"/>
    <cellStyle name="Normal 9 2 2 2 4 3 2" xfId="16350"/>
    <cellStyle name="Normal 9 2 2 2 4 3 2 2" xfId="47310"/>
    <cellStyle name="Normal 9 2 2 2 4 3 3" xfId="26270"/>
    <cellStyle name="Normal 9 2 2 2 4 3 4" xfId="33009"/>
    <cellStyle name="Normal 9 2 2 2 4 3 5" xfId="38475"/>
    <cellStyle name="Normal 9 2 2 2 4 4" xfId="8938"/>
    <cellStyle name="Normal 9 2 2 2 4 4 2" xfId="18820"/>
    <cellStyle name="Normal 9 2 2 2 4 4 2 2" xfId="49780"/>
    <cellStyle name="Normal 9 2 2 2 4 4 3" xfId="28740"/>
    <cellStyle name="Normal 9 2 2 2 4 4 4" xfId="34217"/>
    <cellStyle name="Normal 9 2 2 2 4 4 5" xfId="39682"/>
    <cellStyle name="Normal 9 2 2 2 4 5" xfId="11416"/>
    <cellStyle name="Normal 9 2 2 2 4 5 2" xfId="42376"/>
    <cellStyle name="Normal 9 2 2 2 4 6" xfId="21336"/>
    <cellStyle name="Normal 9 2 2 2 4 7" xfId="31007"/>
    <cellStyle name="Normal 9 2 2 2 4 8" xfId="36473"/>
    <cellStyle name="Normal 9 2 2 2 5" xfId="1458"/>
    <cellStyle name="Normal 9 2 2 2 5 2" xfId="4221"/>
    <cellStyle name="Normal 9 2 2 2 5 2 2" xfId="14103"/>
    <cellStyle name="Normal 9 2 2 2 5 2 2 2" xfId="45063"/>
    <cellStyle name="Normal 9 2 2 2 5 2 3" xfId="24023"/>
    <cellStyle name="Normal 9 2 2 2 5 2 4" xfId="34436"/>
    <cellStyle name="Normal 9 2 2 2 5 2 5" xfId="39901"/>
    <cellStyle name="Normal 9 2 2 2 5 3" xfId="6687"/>
    <cellStyle name="Normal 9 2 2 2 5 3 2" xfId="16569"/>
    <cellStyle name="Normal 9 2 2 2 5 3 3" xfId="26489"/>
    <cellStyle name="Normal 9 2 2 2 5 3 4" xfId="47529"/>
    <cellStyle name="Normal 9 2 2 2 5 4" xfId="9157"/>
    <cellStyle name="Normal 9 2 2 2 5 4 2" xfId="19039"/>
    <cellStyle name="Normal 9 2 2 2 5 4 3" xfId="28959"/>
    <cellStyle name="Normal 9 2 2 2 5 4 4" xfId="49999"/>
    <cellStyle name="Normal 9 2 2 2 5 5" xfId="11635"/>
    <cellStyle name="Normal 9 2 2 2 5 5 2" xfId="42595"/>
    <cellStyle name="Normal 9 2 2 2 5 6" xfId="21555"/>
    <cellStyle name="Normal 9 2 2 2 5 7" xfId="31256"/>
    <cellStyle name="Normal 9 2 2 2 5 8" xfId="36722"/>
    <cellStyle name="Normal 9 2 2 2 6" xfId="2526"/>
    <cellStyle name="Normal 9 2 2 2 6 2" xfId="4994"/>
    <cellStyle name="Normal 9 2 2 2 6 2 2" xfId="14876"/>
    <cellStyle name="Normal 9 2 2 2 6 2 2 2" xfId="45836"/>
    <cellStyle name="Normal 9 2 2 2 6 2 3" xfId="24796"/>
    <cellStyle name="Normal 9 2 2 2 6 2 4" xfId="35210"/>
    <cellStyle name="Normal 9 2 2 2 6 2 5" xfId="40674"/>
    <cellStyle name="Normal 9 2 2 2 6 3" xfId="7460"/>
    <cellStyle name="Normal 9 2 2 2 6 3 2" xfId="17342"/>
    <cellStyle name="Normal 9 2 2 2 6 3 3" xfId="27262"/>
    <cellStyle name="Normal 9 2 2 2 6 3 4" xfId="48302"/>
    <cellStyle name="Normal 9 2 2 2 6 4" xfId="9930"/>
    <cellStyle name="Normal 9 2 2 2 6 4 2" xfId="19812"/>
    <cellStyle name="Normal 9 2 2 2 6 4 3" xfId="29732"/>
    <cellStyle name="Normal 9 2 2 2 6 4 4" xfId="50772"/>
    <cellStyle name="Normal 9 2 2 2 6 5" xfId="12408"/>
    <cellStyle name="Normal 9 2 2 2 6 5 2" xfId="43368"/>
    <cellStyle name="Normal 9 2 2 2 6 6" xfId="22328"/>
    <cellStyle name="Normal 9 2 2 2 6 7" xfId="32256"/>
    <cellStyle name="Normal 9 2 2 2 6 8" xfId="37722"/>
    <cellStyle name="Normal 9 2 2 2 7" xfId="3037"/>
    <cellStyle name="Normal 9 2 2 2 7 2" xfId="12919"/>
    <cellStyle name="Normal 9 2 2 2 7 2 2" xfId="43879"/>
    <cellStyle name="Normal 9 2 2 2 7 3" xfId="22839"/>
    <cellStyle name="Normal 9 2 2 2 7 4" xfId="33292"/>
    <cellStyle name="Normal 9 2 2 2 7 5" xfId="38758"/>
    <cellStyle name="Normal 9 2 2 2 8" xfId="5544"/>
    <cellStyle name="Normal 9 2 2 2 8 2" xfId="15426"/>
    <cellStyle name="Normal 9 2 2 2 8 3" xfId="25346"/>
    <cellStyle name="Normal 9 2 2 2 8 4" xfId="46386"/>
    <cellStyle name="Normal 9 2 2 2 9" xfId="8014"/>
    <cellStyle name="Normal 9 2 2 2 9 2" xfId="17896"/>
    <cellStyle name="Normal 9 2 2 2 9 3" xfId="27816"/>
    <cellStyle name="Normal 9 2 2 2 9 4" xfId="48856"/>
    <cellStyle name="Normal 9 2 2 20" xfId="20329"/>
    <cellStyle name="Normal 9 2 2 21" xfId="30211"/>
    <cellStyle name="Normal 9 2 2 22" xfId="35677"/>
    <cellStyle name="Normal 9 2 2 3" xfId="223"/>
    <cellStyle name="Normal 9 2 2 3 10" xfId="10526"/>
    <cellStyle name="Normal 9 2 2 3 10 2" xfId="41486"/>
    <cellStyle name="Normal 9 2 2 3 11" xfId="20446"/>
    <cellStyle name="Normal 9 2 2 3 12" xfId="30288"/>
    <cellStyle name="Normal 9 2 2 3 13" xfId="35754"/>
    <cellStyle name="Normal 9 2 2 3 2" xfId="1240"/>
    <cellStyle name="Normal 9 2 2 3 2 2" xfId="3345"/>
    <cellStyle name="Normal 9 2 2 3 2 2 2" xfId="13227"/>
    <cellStyle name="Normal 9 2 2 3 2 2 2 2" xfId="44187"/>
    <cellStyle name="Normal 9 2 2 3 2 2 3" xfId="23147"/>
    <cellStyle name="Normal 9 2 2 3 2 2 4" xfId="31564"/>
    <cellStyle name="Normal 9 2 2 3 2 2 5" xfId="37030"/>
    <cellStyle name="Normal 9 2 2 3 2 3" xfId="6469"/>
    <cellStyle name="Normal 9 2 2 3 2 3 2" xfId="16351"/>
    <cellStyle name="Normal 9 2 2 3 2 3 2 2" xfId="47311"/>
    <cellStyle name="Normal 9 2 2 3 2 3 3" xfId="26271"/>
    <cellStyle name="Normal 9 2 2 3 2 3 4" xfId="32564"/>
    <cellStyle name="Normal 9 2 2 3 2 3 5" xfId="38030"/>
    <cellStyle name="Normal 9 2 2 3 2 4" xfId="8939"/>
    <cellStyle name="Normal 9 2 2 3 2 4 2" xfId="18821"/>
    <cellStyle name="Normal 9 2 2 3 2 4 2 2" xfId="49781"/>
    <cellStyle name="Normal 9 2 2 3 2 4 3" xfId="28741"/>
    <cellStyle name="Normal 9 2 2 3 2 4 4" xfId="34218"/>
    <cellStyle name="Normal 9 2 2 3 2 4 5" xfId="39683"/>
    <cellStyle name="Normal 9 2 2 3 2 5" xfId="11417"/>
    <cellStyle name="Normal 9 2 2 3 2 5 2" xfId="42377"/>
    <cellStyle name="Normal 9 2 2 3 2 6" xfId="21337"/>
    <cellStyle name="Normal 9 2 2 3 2 7" xfId="30562"/>
    <cellStyle name="Normal 9 2 2 3 2 8" xfId="36028"/>
    <cellStyle name="Normal 9 2 2 3 3" xfId="1241"/>
    <cellStyle name="Normal 9 2 2 3 3 2" xfId="3582"/>
    <cellStyle name="Normal 9 2 2 3 3 2 2" xfId="13464"/>
    <cellStyle name="Normal 9 2 2 3 3 2 2 2" xfId="44424"/>
    <cellStyle name="Normal 9 2 2 3 3 2 3" xfId="23384"/>
    <cellStyle name="Normal 9 2 2 3 3 2 4" xfId="31801"/>
    <cellStyle name="Normal 9 2 2 3 3 2 5" xfId="37267"/>
    <cellStyle name="Normal 9 2 2 3 3 3" xfId="6470"/>
    <cellStyle name="Normal 9 2 2 3 3 3 2" xfId="16352"/>
    <cellStyle name="Normal 9 2 2 3 3 3 2 2" xfId="47312"/>
    <cellStyle name="Normal 9 2 2 3 3 3 3" xfId="26272"/>
    <cellStyle name="Normal 9 2 2 3 3 3 4" xfId="32801"/>
    <cellStyle name="Normal 9 2 2 3 3 3 5" xfId="38267"/>
    <cellStyle name="Normal 9 2 2 3 3 4" xfId="8940"/>
    <cellStyle name="Normal 9 2 2 3 3 4 2" xfId="18822"/>
    <cellStyle name="Normal 9 2 2 3 3 4 2 2" xfId="49782"/>
    <cellStyle name="Normal 9 2 2 3 3 4 3" xfId="28742"/>
    <cellStyle name="Normal 9 2 2 3 3 4 4" xfId="34219"/>
    <cellStyle name="Normal 9 2 2 3 3 4 5" xfId="39684"/>
    <cellStyle name="Normal 9 2 2 3 3 5" xfId="11418"/>
    <cellStyle name="Normal 9 2 2 3 3 5 2" xfId="42378"/>
    <cellStyle name="Normal 9 2 2 3 3 6" xfId="21338"/>
    <cellStyle name="Normal 9 2 2 3 3 7" xfId="30799"/>
    <cellStyle name="Normal 9 2 2 3 3 8" xfId="36265"/>
    <cellStyle name="Normal 9 2 2 3 4" xfId="1242"/>
    <cellStyle name="Normal 9 2 2 3 4 2" xfId="3824"/>
    <cellStyle name="Normal 9 2 2 3 4 2 2" xfId="13706"/>
    <cellStyle name="Normal 9 2 2 3 4 2 2 2" xfId="44666"/>
    <cellStyle name="Normal 9 2 2 3 4 2 3" xfId="23626"/>
    <cellStyle name="Normal 9 2 2 3 4 2 4" xfId="32043"/>
    <cellStyle name="Normal 9 2 2 3 4 2 5" xfId="37509"/>
    <cellStyle name="Normal 9 2 2 3 4 3" xfId="6471"/>
    <cellStyle name="Normal 9 2 2 3 4 3 2" xfId="16353"/>
    <cellStyle name="Normal 9 2 2 3 4 3 2 2" xfId="47313"/>
    <cellStyle name="Normal 9 2 2 3 4 3 3" xfId="26273"/>
    <cellStyle name="Normal 9 2 2 3 4 3 4" xfId="33043"/>
    <cellStyle name="Normal 9 2 2 3 4 3 5" xfId="38509"/>
    <cellStyle name="Normal 9 2 2 3 4 4" xfId="8941"/>
    <cellStyle name="Normal 9 2 2 3 4 4 2" xfId="18823"/>
    <cellStyle name="Normal 9 2 2 3 4 4 2 2" xfId="49783"/>
    <cellStyle name="Normal 9 2 2 3 4 4 3" xfId="28743"/>
    <cellStyle name="Normal 9 2 2 3 4 4 4" xfId="34220"/>
    <cellStyle name="Normal 9 2 2 3 4 4 5" xfId="39685"/>
    <cellStyle name="Normal 9 2 2 3 4 5" xfId="11419"/>
    <cellStyle name="Normal 9 2 2 3 4 5 2" xfId="42379"/>
    <cellStyle name="Normal 9 2 2 3 4 6" xfId="21339"/>
    <cellStyle name="Normal 9 2 2 3 4 7" xfId="31041"/>
    <cellStyle name="Normal 9 2 2 3 4 8" xfId="36507"/>
    <cellStyle name="Normal 9 2 2 3 5" xfId="1492"/>
    <cellStyle name="Normal 9 2 2 3 5 2" xfId="4255"/>
    <cellStyle name="Normal 9 2 2 3 5 2 2" xfId="14137"/>
    <cellStyle name="Normal 9 2 2 3 5 2 2 2" xfId="45097"/>
    <cellStyle name="Normal 9 2 2 3 5 2 3" xfId="24057"/>
    <cellStyle name="Normal 9 2 2 3 5 2 4" xfId="34470"/>
    <cellStyle name="Normal 9 2 2 3 5 2 5" xfId="39935"/>
    <cellStyle name="Normal 9 2 2 3 5 3" xfId="6721"/>
    <cellStyle name="Normal 9 2 2 3 5 3 2" xfId="16603"/>
    <cellStyle name="Normal 9 2 2 3 5 3 3" xfId="26523"/>
    <cellStyle name="Normal 9 2 2 3 5 3 4" xfId="47563"/>
    <cellStyle name="Normal 9 2 2 3 5 4" xfId="9191"/>
    <cellStyle name="Normal 9 2 2 3 5 4 2" xfId="19073"/>
    <cellStyle name="Normal 9 2 2 3 5 4 3" xfId="28993"/>
    <cellStyle name="Normal 9 2 2 3 5 4 4" xfId="50033"/>
    <cellStyle name="Normal 9 2 2 3 5 5" xfId="11669"/>
    <cellStyle name="Normal 9 2 2 3 5 5 2" xfId="42629"/>
    <cellStyle name="Normal 9 2 2 3 5 6" xfId="21589"/>
    <cellStyle name="Normal 9 2 2 3 5 7" xfId="31290"/>
    <cellStyle name="Normal 9 2 2 3 5 8" xfId="36756"/>
    <cellStyle name="Normal 9 2 2 3 6" xfId="2560"/>
    <cellStyle name="Normal 9 2 2 3 6 2" xfId="5028"/>
    <cellStyle name="Normal 9 2 2 3 6 2 2" xfId="14910"/>
    <cellStyle name="Normal 9 2 2 3 6 2 2 2" xfId="45870"/>
    <cellStyle name="Normal 9 2 2 3 6 2 3" xfId="24830"/>
    <cellStyle name="Normal 9 2 2 3 6 2 4" xfId="35244"/>
    <cellStyle name="Normal 9 2 2 3 6 2 5" xfId="40708"/>
    <cellStyle name="Normal 9 2 2 3 6 3" xfId="7494"/>
    <cellStyle name="Normal 9 2 2 3 6 3 2" xfId="17376"/>
    <cellStyle name="Normal 9 2 2 3 6 3 3" xfId="27296"/>
    <cellStyle name="Normal 9 2 2 3 6 3 4" xfId="48336"/>
    <cellStyle name="Normal 9 2 2 3 6 4" xfId="9964"/>
    <cellStyle name="Normal 9 2 2 3 6 4 2" xfId="19846"/>
    <cellStyle name="Normal 9 2 2 3 6 4 3" xfId="29766"/>
    <cellStyle name="Normal 9 2 2 3 6 4 4" xfId="50806"/>
    <cellStyle name="Normal 9 2 2 3 6 5" xfId="12442"/>
    <cellStyle name="Normal 9 2 2 3 6 5 2" xfId="43402"/>
    <cellStyle name="Normal 9 2 2 3 6 6" xfId="22362"/>
    <cellStyle name="Normal 9 2 2 3 6 7" xfId="32290"/>
    <cellStyle name="Normal 9 2 2 3 6 8" xfId="37756"/>
    <cellStyle name="Normal 9 2 2 3 7" xfId="3071"/>
    <cellStyle name="Normal 9 2 2 3 7 2" xfId="12953"/>
    <cellStyle name="Normal 9 2 2 3 7 2 2" xfId="43913"/>
    <cellStyle name="Normal 9 2 2 3 7 3" xfId="22873"/>
    <cellStyle name="Normal 9 2 2 3 7 4" xfId="33326"/>
    <cellStyle name="Normal 9 2 2 3 7 5" xfId="38792"/>
    <cellStyle name="Normal 9 2 2 3 8" xfId="5578"/>
    <cellStyle name="Normal 9 2 2 3 8 2" xfId="15460"/>
    <cellStyle name="Normal 9 2 2 3 8 3" xfId="25380"/>
    <cellStyle name="Normal 9 2 2 3 8 4" xfId="46420"/>
    <cellStyle name="Normal 9 2 2 3 9" xfId="8048"/>
    <cellStyle name="Normal 9 2 2 3 9 2" xfId="17930"/>
    <cellStyle name="Normal 9 2 2 3 9 3" xfId="27850"/>
    <cellStyle name="Normal 9 2 2 3 9 4" xfId="48890"/>
    <cellStyle name="Normal 9 2 2 4" xfId="260"/>
    <cellStyle name="Normal 9 2 2 4 10" xfId="10563"/>
    <cellStyle name="Normal 9 2 2 4 10 2" xfId="41523"/>
    <cellStyle name="Normal 9 2 2 4 11" xfId="20483"/>
    <cellStyle name="Normal 9 2 2 4 12" xfId="30325"/>
    <cellStyle name="Normal 9 2 2 4 13" xfId="35791"/>
    <cellStyle name="Normal 9 2 2 4 2" xfId="1243"/>
    <cellStyle name="Normal 9 2 2 4 2 2" xfId="3382"/>
    <cellStyle name="Normal 9 2 2 4 2 2 2" xfId="13264"/>
    <cellStyle name="Normal 9 2 2 4 2 2 2 2" xfId="44224"/>
    <cellStyle name="Normal 9 2 2 4 2 2 3" xfId="23184"/>
    <cellStyle name="Normal 9 2 2 4 2 2 4" xfId="31601"/>
    <cellStyle name="Normal 9 2 2 4 2 2 5" xfId="37067"/>
    <cellStyle name="Normal 9 2 2 4 2 3" xfId="6472"/>
    <cellStyle name="Normal 9 2 2 4 2 3 2" xfId="16354"/>
    <cellStyle name="Normal 9 2 2 4 2 3 2 2" xfId="47314"/>
    <cellStyle name="Normal 9 2 2 4 2 3 3" xfId="26274"/>
    <cellStyle name="Normal 9 2 2 4 2 3 4" xfId="32601"/>
    <cellStyle name="Normal 9 2 2 4 2 3 5" xfId="38067"/>
    <cellStyle name="Normal 9 2 2 4 2 4" xfId="8942"/>
    <cellStyle name="Normal 9 2 2 4 2 4 2" xfId="18824"/>
    <cellStyle name="Normal 9 2 2 4 2 4 2 2" xfId="49784"/>
    <cellStyle name="Normal 9 2 2 4 2 4 3" xfId="28744"/>
    <cellStyle name="Normal 9 2 2 4 2 4 4" xfId="34221"/>
    <cellStyle name="Normal 9 2 2 4 2 4 5" xfId="39686"/>
    <cellStyle name="Normal 9 2 2 4 2 5" xfId="11420"/>
    <cellStyle name="Normal 9 2 2 4 2 5 2" xfId="42380"/>
    <cellStyle name="Normal 9 2 2 4 2 6" xfId="21340"/>
    <cellStyle name="Normal 9 2 2 4 2 7" xfId="30599"/>
    <cellStyle name="Normal 9 2 2 4 2 8" xfId="36065"/>
    <cellStyle name="Normal 9 2 2 4 3" xfId="1244"/>
    <cellStyle name="Normal 9 2 2 4 3 2" xfId="3619"/>
    <cellStyle name="Normal 9 2 2 4 3 2 2" xfId="13501"/>
    <cellStyle name="Normal 9 2 2 4 3 2 2 2" xfId="44461"/>
    <cellStyle name="Normal 9 2 2 4 3 2 3" xfId="23421"/>
    <cellStyle name="Normal 9 2 2 4 3 2 4" xfId="31838"/>
    <cellStyle name="Normal 9 2 2 4 3 2 5" xfId="37304"/>
    <cellStyle name="Normal 9 2 2 4 3 3" xfId="6473"/>
    <cellStyle name="Normal 9 2 2 4 3 3 2" xfId="16355"/>
    <cellStyle name="Normal 9 2 2 4 3 3 2 2" xfId="47315"/>
    <cellStyle name="Normal 9 2 2 4 3 3 3" xfId="26275"/>
    <cellStyle name="Normal 9 2 2 4 3 3 4" xfId="32838"/>
    <cellStyle name="Normal 9 2 2 4 3 3 5" xfId="38304"/>
    <cellStyle name="Normal 9 2 2 4 3 4" xfId="8943"/>
    <cellStyle name="Normal 9 2 2 4 3 4 2" xfId="18825"/>
    <cellStyle name="Normal 9 2 2 4 3 4 2 2" xfId="49785"/>
    <cellStyle name="Normal 9 2 2 4 3 4 3" xfId="28745"/>
    <cellStyle name="Normal 9 2 2 4 3 4 4" xfId="34222"/>
    <cellStyle name="Normal 9 2 2 4 3 4 5" xfId="39687"/>
    <cellStyle name="Normal 9 2 2 4 3 5" xfId="11421"/>
    <cellStyle name="Normal 9 2 2 4 3 5 2" xfId="42381"/>
    <cellStyle name="Normal 9 2 2 4 3 6" xfId="21341"/>
    <cellStyle name="Normal 9 2 2 4 3 7" xfId="30836"/>
    <cellStyle name="Normal 9 2 2 4 3 8" xfId="36302"/>
    <cellStyle name="Normal 9 2 2 4 4" xfId="1245"/>
    <cellStyle name="Normal 9 2 2 4 4 2" xfId="3861"/>
    <cellStyle name="Normal 9 2 2 4 4 2 2" xfId="13743"/>
    <cellStyle name="Normal 9 2 2 4 4 2 2 2" xfId="44703"/>
    <cellStyle name="Normal 9 2 2 4 4 2 3" xfId="23663"/>
    <cellStyle name="Normal 9 2 2 4 4 2 4" xfId="32080"/>
    <cellStyle name="Normal 9 2 2 4 4 2 5" xfId="37546"/>
    <cellStyle name="Normal 9 2 2 4 4 3" xfId="6474"/>
    <cellStyle name="Normal 9 2 2 4 4 3 2" xfId="16356"/>
    <cellStyle name="Normal 9 2 2 4 4 3 2 2" xfId="47316"/>
    <cellStyle name="Normal 9 2 2 4 4 3 3" xfId="26276"/>
    <cellStyle name="Normal 9 2 2 4 4 3 4" xfId="33080"/>
    <cellStyle name="Normal 9 2 2 4 4 3 5" xfId="38546"/>
    <cellStyle name="Normal 9 2 2 4 4 4" xfId="8944"/>
    <cellStyle name="Normal 9 2 2 4 4 4 2" xfId="18826"/>
    <cellStyle name="Normal 9 2 2 4 4 4 2 2" xfId="49786"/>
    <cellStyle name="Normal 9 2 2 4 4 4 3" xfId="28746"/>
    <cellStyle name="Normal 9 2 2 4 4 4 4" xfId="34223"/>
    <cellStyle name="Normal 9 2 2 4 4 4 5" xfId="39688"/>
    <cellStyle name="Normal 9 2 2 4 4 5" xfId="11422"/>
    <cellStyle name="Normal 9 2 2 4 4 5 2" xfId="42382"/>
    <cellStyle name="Normal 9 2 2 4 4 6" xfId="21342"/>
    <cellStyle name="Normal 9 2 2 4 4 7" xfId="31078"/>
    <cellStyle name="Normal 9 2 2 4 4 8" xfId="36544"/>
    <cellStyle name="Normal 9 2 2 4 5" xfId="1529"/>
    <cellStyle name="Normal 9 2 2 4 5 2" xfId="4292"/>
    <cellStyle name="Normal 9 2 2 4 5 2 2" xfId="14174"/>
    <cellStyle name="Normal 9 2 2 4 5 2 2 2" xfId="45134"/>
    <cellStyle name="Normal 9 2 2 4 5 2 3" xfId="24094"/>
    <cellStyle name="Normal 9 2 2 4 5 2 4" xfId="34507"/>
    <cellStyle name="Normal 9 2 2 4 5 2 5" xfId="39972"/>
    <cellStyle name="Normal 9 2 2 4 5 3" xfId="6758"/>
    <cellStyle name="Normal 9 2 2 4 5 3 2" xfId="16640"/>
    <cellStyle name="Normal 9 2 2 4 5 3 3" xfId="26560"/>
    <cellStyle name="Normal 9 2 2 4 5 3 4" xfId="47600"/>
    <cellStyle name="Normal 9 2 2 4 5 4" xfId="9228"/>
    <cellStyle name="Normal 9 2 2 4 5 4 2" xfId="19110"/>
    <cellStyle name="Normal 9 2 2 4 5 4 3" xfId="29030"/>
    <cellStyle name="Normal 9 2 2 4 5 4 4" xfId="50070"/>
    <cellStyle name="Normal 9 2 2 4 5 5" xfId="11706"/>
    <cellStyle name="Normal 9 2 2 4 5 5 2" xfId="42666"/>
    <cellStyle name="Normal 9 2 2 4 5 6" xfId="21626"/>
    <cellStyle name="Normal 9 2 2 4 5 7" xfId="31327"/>
    <cellStyle name="Normal 9 2 2 4 5 8" xfId="36793"/>
    <cellStyle name="Normal 9 2 2 4 6" xfId="2597"/>
    <cellStyle name="Normal 9 2 2 4 6 2" xfId="5065"/>
    <cellStyle name="Normal 9 2 2 4 6 2 2" xfId="14947"/>
    <cellStyle name="Normal 9 2 2 4 6 2 2 2" xfId="45907"/>
    <cellStyle name="Normal 9 2 2 4 6 2 3" xfId="24867"/>
    <cellStyle name="Normal 9 2 2 4 6 2 4" xfId="35281"/>
    <cellStyle name="Normal 9 2 2 4 6 2 5" xfId="40745"/>
    <cellStyle name="Normal 9 2 2 4 6 3" xfId="7531"/>
    <cellStyle name="Normal 9 2 2 4 6 3 2" xfId="17413"/>
    <cellStyle name="Normal 9 2 2 4 6 3 3" xfId="27333"/>
    <cellStyle name="Normal 9 2 2 4 6 3 4" xfId="48373"/>
    <cellStyle name="Normal 9 2 2 4 6 4" xfId="10001"/>
    <cellStyle name="Normal 9 2 2 4 6 4 2" xfId="19883"/>
    <cellStyle name="Normal 9 2 2 4 6 4 3" xfId="29803"/>
    <cellStyle name="Normal 9 2 2 4 6 4 4" xfId="50843"/>
    <cellStyle name="Normal 9 2 2 4 6 5" xfId="12479"/>
    <cellStyle name="Normal 9 2 2 4 6 5 2" xfId="43439"/>
    <cellStyle name="Normal 9 2 2 4 6 6" xfId="22399"/>
    <cellStyle name="Normal 9 2 2 4 6 7" xfId="32327"/>
    <cellStyle name="Normal 9 2 2 4 6 8" xfId="37793"/>
    <cellStyle name="Normal 9 2 2 4 7" xfId="3108"/>
    <cellStyle name="Normal 9 2 2 4 7 2" xfId="12990"/>
    <cellStyle name="Normal 9 2 2 4 7 2 2" xfId="43950"/>
    <cellStyle name="Normal 9 2 2 4 7 3" xfId="22910"/>
    <cellStyle name="Normal 9 2 2 4 7 4" xfId="33363"/>
    <cellStyle name="Normal 9 2 2 4 7 5" xfId="38829"/>
    <cellStyle name="Normal 9 2 2 4 8" xfId="5615"/>
    <cellStyle name="Normal 9 2 2 4 8 2" xfId="15497"/>
    <cellStyle name="Normal 9 2 2 4 8 3" xfId="25417"/>
    <cellStyle name="Normal 9 2 2 4 8 4" xfId="46457"/>
    <cellStyle name="Normal 9 2 2 4 9" xfId="8085"/>
    <cellStyle name="Normal 9 2 2 4 9 2" xfId="17967"/>
    <cellStyle name="Normal 9 2 2 4 9 3" xfId="27887"/>
    <cellStyle name="Normal 9 2 2 4 9 4" xfId="48927"/>
    <cellStyle name="Normal 9 2 2 5" xfId="297"/>
    <cellStyle name="Normal 9 2 2 5 10" xfId="10600"/>
    <cellStyle name="Normal 9 2 2 5 10 2" xfId="41560"/>
    <cellStyle name="Normal 9 2 2 5 11" xfId="20520"/>
    <cellStyle name="Normal 9 2 2 5 12" xfId="30362"/>
    <cellStyle name="Normal 9 2 2 5 13" xfId="35828"/>
    <cellStyle name="Normal 9 2 2 5 2" xfId="1246"/>
    <cellStyle name="Normal 9 2 2 5 2 2" xfId="3419"/>
    <cellStyle name="Normal 9 2 2 5 2 2 2" xfId="13301"/>
    <cellStyle name="Normal 9 2 2 5 2 2 2 2" xfId="44261"/>
    <cellStyle name="Normal 9 2 2 5 2 2 3" xfId="23221"/>
    <cellStyle name="Normal 9 2 2 5 2 2 4" xfId="31638"/>
    <cellStyle name="Normal 9 2 2 5 2 2 5" xfId="37104"/>
    <cellStyle name="Normal 9 2 2 5 2 3" xfId="6475"/>
    <cellStyle name="Normal 9 2 2 5 2 3 2" xfId="16357"/>
    <cellStyle name="Normal 9 2 2 5 2 3 2 2" xfId="47317"/>
    <cellStyle name="Normal 9 2 2 5 2 3 3" xfId="26277"/>
    <cellStyle name="Normal 9 2 2 5 2 3 4" xfId="32638"/>
    <cellStyle name="Normal 9 2 2 5 2 3 5" xfId="38104"/>
    <cellStyle name="Normal 9 2 2 5 2 4" xfId="8945"/>
    <cellStyle name="Normal 9 2 2 5 2 4 2" xfId="18827"/>
    <cellStyle name="Normal 9 2 2 5 2 4 2 2" xfId="49787"/>
    <cellStyle name="Normal 9 2 2 5 2 4 3" xfId="28747"/>
    <cellStyle name="Normal 9 2 2 5 2 4 4" xfId="34224"/>
    <cellStyle name="Normal 9 2 2 5 2 4 5" xfId="39689"/>
    <cellStyle name="Normal 9 2 2 5 2 5" xfId="11423"/>
    <cellStyle name="Normal 9 2 2 5 2 5 2" xfId="42383"/>
    <cellStyle name="Normal 9 2 2 5 2 6" xfId="21343"/>
    <cellStyle name="Normal 9 2 2 5 2 7" xfId="30636"/>
    <cellStyle name="Normal 9 2 2 5 2 8" xfId="36102"/>
    <cellStyle name="Normal 9 2 2 5 3" xfId="1247"/>
    <cellStyle name="Normal 9 2 2 5 3 2" xfId="3656"/>
    <cellStyle name="Normal 9 2 2 5 3 2 2" xfId="13538"/>
    <cellStyle name="Normal 9 2 2 5 3 2 2 2" xfId="44498"/>
    <cellStyle name="Normal 9 2 2 5 3 2 3" xfId="23458"/>
    <cellStyle name="Normal 9 2 2 5 3 2 4" xfId="31875"/>
    <cellStyle name="Normal 9 2 2 5 3 2 5" xfId="37341"/>
    <cellStyle name="Normal 9 2 2 5 3 3" xfId="6476"/>
    <cellStyle name="Normal 9 2 2 5 3 3 2" xfId="16358"/>
    <cellStyle name="Normal 9 2 2 5 3 3 2 2" xfId="47318"/>
    <cellStyle name="Normal 9 2 2 5 3 3 3" xfId="26278"/>
    <cellStyle name="Normal 9 2 2 5 3 3 4" xfId="32875"/>
    <cellStyle name="Normal 9 2 2 5 3 3 5" xfId="38341"/>
    <cellStyle name="Normal 9 2 2 5 3 4" xfId="8946"/>
    <cellStyle name="Normal 9 2 2 5 3 4 2" xfId="18828"/>
    <cellStyle name="Normal 9 2 2 5 3 4 2 2" xfId="49788"/>
    <cellStyle name="Normal 9 2 2 5 3 4 3" xfId="28748"/>
    <cellStyle name="Normal 9 2 2 5 3 4 4" xfId="34225"/>
    <cellStyle name="Normal 9 2 2 5 3 4 5" xfId="39690"/>
    <cellStyle name="Normal 9 2 2 5 3 5" xfId="11424"/>
    <cellStyle name="Normal 9 2 2 5 3 5 2" xfId="42384"/>
    <cellStyle name="Normal 9 2 2 5 3 6" xfId="21344"/>
    <cellStyle name="Normal 9 2 2 5 3 7" xfId="30873"/>
    <cellStyle name="Normal 9 2 2 5 3 8" xfId="36339"/>
    <cellStyle name="Normal 9 2 2 5 4" xfId="1248"/>
    <cellStyle name="Normal 9 2 2 5 4 2" xfId="3898"/>
    <cellStyle name="Normal 9 2 2 5 4 2 2" xfId="13780"/>
    <cellStyle name="Normal 9 2 2 5 4 2 2 2" xfId="44740"/>
    <cellStyle name="Normal 9 2 2 5 4 2 3" xfId="23700"/>
    <cellStyle name="Normal 9 2 2 5 4 2 4" xfId="32117"/>
    <cellStyle name="Normal 9 2 2 5 4 2 5" xfId="37583"/>
    <cellStyle name="Normal 9 2 2 5 4 3" xfId="6477"/>
    <cellStyle name="Normal 9 2 2 5 4 3 2" xfId="16359"/>
    <cellStyle name="Normal 9 2 2 5 4 3 2 2" xfId="47319"/>
    <cellStyle name="Normal 9 2 2 5 4 3 3" xfId="26279"/>
    <cellStyle name="Normal 9 2 2 5 4 3 4" xfId="33117"/>
    <cellStyle name="Normal 9 2 2 5 4 3 5" xfId="38583"/>
    <cellStyle name="Normal 9 2 2 5 4 4" xfId="8947"/>
    <cellStyle name="Normal 9 2 2 5 4 4 2" xfId="18829"/>
    <cellStyle name="Normal 9 2 2 5 4 4 2 2" xfId="49789"/>
    <cellStyle name="Normal 9 2 2 5 4 4 3" xfId="28749"/>
    <cellStyle name="Normal 9 2 2 5 4 4 4" xfId="34226"/>
    <cellStyle name="Normal 9 2 2 5 4 4 5" xfId="39691"/>
    <cellStyle name="Normal 9 2 2 5 4 5" xfId="11425"/>
    <cellStyle name="Normal 9 2 2 5 4 5 2" xfId="42385"/>
    <cellStyle name="Normal 9 2 2 5 4 6" xfId="21345"/>
    <cellStyle name="Normal 9 2 2 5 4 7" xfId="31115"/>
    <cellStyle name="Normal 9 2 2 5 4 8" xfId="36581"/>
    <cellStyle name="Normal 9 2 2 5 5" xfId="1566"/>
    <cellStyle name="Normal 9 2 2 5 5 2" xfId="4329"/>
    <cellStyle name="Normal 9 2 2 5 5 2 2" xfId="14211"/>
    <cellStyle name="Normal 9 2 2 5 5 2 2 2" xfId="45171"/>
    <cellStyle name="Normal 9 2 2 5 5 2 3" xfId="24131"/>
    <cellStyle name="Normal 9 2 2 5 5 2 4" xfId="34544"/>
    <cellStyle name="Normal 9 2 2 5 5 2 5" xfId="40009"/>
    <cellStyle name="Normal 9 2 2 5 5 3" xfId="6795"/>
    <cellStyle name="Normal 9 2 2 5 5 3 2" xfId="16677"/>
    <cellStyle name="Normal 9 2 2 5 5 3 3" xfId="26597"/>
    <cellStyle name="Normal 9 2 2 5 5 3 4" xfId="47637"/>
    <cellStyle name="Normal 9 2 2 5 5 4" xfId="9265"/>
    <cellStyle name="Normal 9 2 2 5 5 4 2" xfId="19147"/>
    <cellStyle name="Normal 9 2 2 5 5 4 3" xfId="29067"/>
    <cellStyle name="Normal 9 2 2 5 5 4 4" xfId="50107"/>
    <cellStyle name="Normal 9 2 2 5 5 5" xfId="11743"/>
    <cellStyle name="Normal 9 2 2 5 5 5 2" xfId="42703"/>
    <cellStyle name="Normal 9 2 2 5 5 6" xfId="21663"/>
    <cellStyle name="Normal 9 2 2 5 5 7" xfId="31364"/>
    <cellStyle name="Normal 9 2 2 5 5 8" xfId="36830"/>
    <cellStyle name="Normal 9 2 2 5 6" xfId="2634"/>
    <cellStyle name="Normal 9 2 2 5 6 2" xfId="5102"/>
    <cellStyle name="Normal 9 2 2 5 6 2 2" xfId="14984"/>
    <cellStyle name="Normal 9 2 2 5 6 2 2 2" xfId="45944"/>
    <cellStyle name="Normal 9 2 2 5 6 2 3" xfId="24904"/>
    <cellStyle name="Normal 9 2 2 5 6 2 4" xfId="35318"/>
    <cellStyle name="Normal 9 2 2 5 6 2 5" xfId="40782"/>
    <cellStyle name="Normal 9 2 2 5 6 3" xfId="7568"/>
    <cellStyle name="Normal 9 2 2 5 6 3 2" xfId="17450"/>
    <cellStyle name="Normal 9 2 2 5 6 3 3" xfId="27370"/>
    <cellStyle name="Normal 9 2 2 5 6 3 4" xfId="48410"/>
    <cellStyle name="Normal 9 2 2 5 6 4" xfId="10038"/>
    <cellStyle name="Normal 9 2 2 5 6 4 2" xfId="19920"/>
    <cellStyle name="Normal 9 2 2 5 6 4 3" xfId="29840"/>
    <cellStyle name="Normal 9 2 2 5 6 4 4" xfId="50880"/>
    <cellStyle name="Normal 9 2 2 5 6 5" xfId="12516"/>
    <cellStyle name="Normal 9 2 2 5 6 5 2" xfId="43476"/>
    <cellStyle name="Normal 9 2 2 5 6 6" xfId="22436"/>
    <cellStyle name="Normal 9 2 2 5 6 7" xfId="32364"/>
    <cellStyle name="Normal 9 2 2 5 6 8" xfId="37830"/>
    <cellStyle name="Normal 9 2 2 5 7" xfId="3145"/>
    <cellStyle name="Normal 9 2 2 5 7 2" xfId="13027"/>
    <cellStyle name="Normal 9 2 2 5 7 2 2" xfId="43987"/>
    <cellStyle name="Normal 9 2 2 5 7 3" xfId="22947"/>
    <cellStyle name="Normal 9 2 2 5 7 4" xfId="33400"/>
    <cellStyle name="Normal 9 2 2 5 7 5" xfId="38866"/>
    <cellStyle name="Normal 9 2 2 5 8" xfId="5652"/>
    <cellStyle name="Normal 9 2 2 5 8 2" xfId="15534"/>
    <cellStyle name="Normal 9 2 2 5 8 3" xfId="25454"/>
    <cellStyle name="Normal 9 2 2 5 8 4" xfId="46494"/>
    <cellStyle name="Normal 9 2 2 5 9" xfId="8122"/>
    <cellStyle name="Normal 9 2 2 5 9 2" xfId="18004"/>
    <cellStyle name="Normal 9 2 2 5 9 3" xfId="27924"/>
    <cellStyle name="Normal 9 2 2 5 9 4" xfId="48964"/>
    <cellStyle name="Normal 9 2 2 6" xfId="337"/>
    <cellStyle name="Normal 9 2 2 6 10" xfId="10640"/>
    <cellStyle name="Normal 9 2 2 6 10 2" xfId="41600"/>
    <cellStyle name="Normal 9 2 2 6 11" xfId="20560"/>
    <cellStyle name="Normal 9 2 2 6 12" xfId="30402"/>
    <cellStyle name="Normal 9 2 2 6 13" xfId="35868"/>
    <cellStyle name="Normal 9 2 2 6 2" xfId="1249"/>
    <cellStyle name="Normal 9 2 2 6 2 2" xfId="3459"/>
    <cellStyle name="Normal 9 2 2 6 2 2 2" xfId="13341"/>
    <cellStyle name="Normal 9 2 2 6 2 2 2 2" xfId="44301"/>
    <cellStyle name="Normal 9 2 2 6 2 2 3" xfId="23261"/>
    <cellStyle name="Normal 9 2 2 6 2 2 4" xfId="31678"/>
    <cellStyle name="Normal 9 2 2 6 2 2 5" xfId="37144"/>
    <cellStyle name="Normal 9 2 2 6 2 3" xfId="6478"/>
    <cellStyle name="Normal 9 2 2 6 2 3 2" xfId="16360"/>
    <cellStyle name="Normal 9 2 2 6 2 3 2 2" xfId="47320"/>
    <cellStyle name="Normal 9 2 2 6 2 3 3" xfId="26280"/>
    <cellStyle name="Normal 9 2 2 6 2 3 4" xfId="32678"/>
    <cellStyle name="Normal 9 2 2 6 2 3 5" xfId="38144"/>
    <cellStyle name="Normal 9 2 2 6 2 4" xfId="8948"/>
    <cellStyle name="Normal 9 2 2 6 2 4 2" xfId="18830"/>
    <cellStyle name="Normal 9 2 2 6 2 4 2 2" xfId="49790"/>
    <cellStyle name="Normal 9 2 2 6 2 4 3" xfId="28750"/>
    <cellStyle name="Normal 9 2 2 6 2 4 4" xfId="34227"/>
    <cellStyle name="Normal 9 2 2 6 2 4 5" xfId="39692"/>
    <cellStyle name="Normal 9 2 2 6 2 5" xfId="11426"/>
    <cellStyle name="Normal 9 2 2 6 2 5 2" xfId="42386"/>
    <cellStyle name="Normal 9 2 2 6 2 6" xfId="21346"/>
    <cellStyle name="Normal 9 2 2 6 2 7" xfId="30676"/>
    <cellStyle name="Normal 9 2 2 6 2 8" xfId="36142"/>
    <cellStyle name="Normal 9 2 2 6 3" xfId="1250"/>
    <cellStyle name="Normal 9 2 2 6 3 2" xfId="3696"/>
    <cellStyle name="Normal 9 2 2 6 3 2 2" xfId="13578"/>
    <cellStyle name="Normal 9 2 2 6 3 2 2 2" xfId="44538"/>
    <cellStyle name="Normal 9 2 2 6 3 2 3" xfId="23498"/>
    <cellStyle name="Normal 9 2 2 6 3 2 4" xfId="31915"/>
    <cellStyle name="Normal 9 2 2 6 3 2 5" xfId="37381"/>
    <cellStyle name="Normal 9 2 2 6 3 3" xfId="6479"/>
    <cellStyle name="Normal 9 2 2 6 3 3 2" xfId="16361"/>
    <cellStyle name="Normal 9 2 2 6 3 3 2 2" xfId="47321"/>
    <cellStyle name="Normal 9 2 2 6 3 3 3" xfId="26281"/>
    <cellStyle name="Normal 9 2 2 6 3 3 4" xfId="32915"/>
    <cellStyle name="Normal 9 2 2 6 3 3 5" xfId="38381"/>
    <cellStyle name="Normal 9 2 2 6 3 4" xfId="8949"/>
    <cellStyle name="Normal 9 2 2 6 3 4 2" xfId="18831"/>
    <cellStyle name="Normal 9 2 2 6 3 4 2 2" xfId="49791"/>
    <cellStyle name="Normal 9 2 2 6 3 4 3" xfId="28751"/>
    <cellStyle name="Normal 9 2 2 6 3 4 4" xfId="34228"/>
    <cellStyle name="Normal 9 2 2 6 3 4 5" xfId="39693"/>
    <cellStyle name="Normal 9 2 2 6 3 5" xfId="11427"/>
    <cellStyle name="Normal 9 2 2 6 3 5 2" xfId="42387"/>
    <cellStyle name="Normal 9 2 2 6 3 6" xfId="21347"/>
    <cellStyle name="Normal 9 2 2 6 3 7" xfId="30913"/>
    <cellStyle name="Normal 9 2 2 6 3 8" xfId="36379"/>
    <cellStyle name="Normal 9 2 2 6 4" xfId="1251"/>
    <cellStyle name="Normal 9 2 2 6 4 2" xfId="3938"/>
    <cellStyle name="Normal 9 2 2 6 4 2 2" xfId="13820"/>
    <cellStyle name="Normal 9 2 2 6 4 2 2 2" xfId="44780"/>
    <cellStyle name="Normal 9 2 2 6 4 2 3" xfId="23740"/>
    <cellStyle name="Normal 9 2 2 6 4 2 4" xfId="32157"/>
    <cellStyle name="Normal 9 2 2 6 4 2 5" xfId="37623"/>
    <cellStyle name="Normal 9 2 2 6 4 3" xfId="6480"/>
    <cellStyle name="Normal 9 2 2 6 4 3 2" xfId="16362"/>
    <cellStyle name="Normal 9 2 2 6 4 3 2 2" xfId="47322"/>
    <cellStyle name="Normal 9 2 2 6 4 3 3" xfId="26282"/>
    <cellStyle name="Normal 9 2 2 6 4 3 4" xfId="33157"/>
    <cellStyle name="Normal 9 2 2 6 4 3 5" xfId="38623"/>
    <cellStyle name="Normal 9 2 2 6 4 4" xfId="8950"/>
    <cellStyle name="Normal 9 2 2 6 4 4 2" xfId="18832"/>
    <cellStyle name="Normal 9 2 2 6 4 4 2 2" xfId="49792"/>
    <cellStyle name="Normal 9 2 2 6 4 4 3" xfId="28752"/>
    <cellStyle name="Normal 9 2 2 6 4 4 4" xfId="34229"/>
    <cellStyle name="Normal 9 2 2 6 4 4 5" xfId="39694"/>
    <cellStyle name="Normal 9 2 2 6 4 5" xfId="11428"/>
    <cellStyle name="Normal 9 2 2 6 4 5 2" xfId="42388"/>
    <cellStyle name="Normal 9 2 2 6 4 6" xfId="21348"/>
    <cellStyle name="Normal 9 2 2 6 4 7" xfId="31155"/>
    <cellStyle name="Normal 9 2 2 6 4 8" xfId="36621"/>
    <cellStyle name="Normal 9 2 2 6 5" xfId="1606"/>
    <cellStyle name="Normal 9 2 2 6 5 2" xfId="4369"/>
    <cellStyle name="Normal 9 2 2 6 5 2 2" xfId="14251"/>
    <cellStyle name="Normal 9 2 2 6 5 2 2 2" xfId="45211"/>
    <cellStyle name="Normal 9 2 2 6 5 2 3" xfId="24171"/>
    <cellStyle name="Normal 9 2 2 6 5 2 4" xfId="34584"/>
    <cellStyle name="Normal 9 2 2 6 5 2 5" xfId="40049"/>
    <cellStyle name="Normal 9 2 2 6 5 3" xfId="6835"/>
    <cellStyle name="Normal 9 2 2 6 5 3 2" xfId="16717"/>
    <cellStyle name="Normal 9 2 2 6 5 3 3" xfId="26637"/>
    <cellStyle name="Normal 9 2 2 6 5 3 4" xfId="47677"/>
    <cellStyle name="Normal 9 2 2 6 5 4" xfId="9305"/>
    <cellStyle name="Normal 9 2 2 6 5 4 2" xfId="19187"/>
    <cellStyle name="Normal 9 2 2 6 5 4 3" xfId="29107"/>
    <cellStyle name="Normal 9 2 2 6 5 4 4" xfId="50147"/>
    <cellStyle name="Normal 9 2 2 6 5 5" xfId="11783"/>
    <cellStyle name="Normal 9 2 2 6 5 5 2" xfId="42743"/>
    <cellStyle name="Normal 9 2 2 6 5 6" xfId="21703"/>
    <cellStyle name="Normal 9 2 2 6 5 7" xfId="31404"/>
    <cellStyle name="Normal 9 2 2 6 5 8" xfId="36870"/>
    <cellStyle name="Normal 9 2 2 6 6" xfId="2674"/>
    <cellStyle name="Normal 9 2 2 6 6 2" xfId="5142"/>
    <cellStyle name="Normal 9 2 2 6 6 2 2" xfId="15024"/>
    <cellStyle name="Normal 9 2 2 6 6 2 2 2" xfId="45984"/>
    <cellStyle name="Normal 9 2 2 6 6 2 3" xfId="24944"/>
    <cellStyle name="Normal 9 2 2 6 6 2 4" xfId="35358"/>
    <cellStyle name="Normal 9 2 2 6 6 2 5" xfId="40822"/>
    <cellStyle name="Normal 9 2 2 6 6 3" xfId="7608"/>
    <cellStyle name="Normal 9 2 2 6 6 3 2" xfId="17490"/>
    <cellStyle name="Normal 9 2 2 6 6 3 3" xfId="27410"/>
    <cellStyle name="Normal 9 2 2 6 6 3 4" xfId="48450"/>
    <cellStyle name="Normal 9 2 2 6 6 4" xfId="10078"/>
    <cellStyle name="Normal 9 2 2 6 6 4 2" xfId="19960"/>
    <cellStyle name="Normal 9 2 2 6 6 4 3" xfId="29880"/>
    <cellStyle name="Normal 9 2 2 6 6 4 4" xfId="50920"/>
    <cellStyle name="Normal 9 2 2 6 6 5" xfId="12556"/>
    <cellStyle name="Normal 9 2 2 6 6 5 2" xfId="43516"/>
    <cellStyle name="Normal 9 2 2 6 6 6" xfId="22476"/>
    <cellStyle name="Normal 9 2 2 6 6 7" xfId="32404"/>
    <cellStyle name="Normal 9 2 2 6 6 8" xfId="37870"/>
    <cellStyle name="Normal 9 2 2 6 7" xfId="3185"/>
    <cellStyle name="Normal 9 2 2 6 7 2" xfId="13067"/>
    <cellStyle name="Normal 9 2 2 6 7 2 2" xfId="44027"/>
    <cellStyle name="Normal 9 2 2 6 7 3" xfId="22987"/>
    <cellStyle name="Normal 9 2 2 6 7 4" xfId="33440"/>
    <cellStyle name="Normal 9 2 2 6 7 5" xfId="38906"/>
    <cellStyle name="Normal 9 2 2 6 8" xfId="5692"/>
    <cellStyle name="Normal 9 2 2 6 8 2" xfId="15574"/>
    <cellStyle name="Normal 9 2 2 6 8 3" xfId="25494"/>
    <cellStyle name="Normal 9 2 2 6 8 4" xfId="46534"/>
    <cellStyle name="Normal 9 2 2 6 9" xfId="8162"/>
    <cellStyle name="Normal 9 2 2 6 9 2" xfId="18044"/>
    <cellStyle name="Normal 9 2 2 6 9 3" xfId="27964"/>
    <cellStyle name="Normal 9 2 2 6 9 4" xfId="49004"/>
    <cellStyle name="Normal 9 2 2 7" xfId="134"/>
    <cellStyle name="Normal 9 2 2 7 10" xfId="35905"/>
    <cellStyle name="Normal 9 2 2 7 2" xfId="1415"/>
    <cellStyle name="Normal 9 2 2 7 2 2" xfId="4178"/>
    <cellStyle name="Normal 9 2 2 7 2 2 2" xfId="14060"/>
    <cellStyle name="Normal 9 2 2 7 2 2 2 2" xfId="45020"/>
    <cellStyle name="Normal 9 2 2 7 2 2 3" xfId="23980"/>
    <cellStyle name="Normal 9 2 2 7 2 2 4" xfId="34393"/>
    <cellStyle name="Normal 9 2 2 7 2 2 5" xfId="39858"/>
    <cellStyle name="Normal 9 2 2 7 2 3" xfId="6644"/>
    <cellStyle name="Normal 9 2 2 7 2 3 2" xfId="16526"/>
    <cellStyle name="Normal 9 2 2 7 2 3 3" xfId="26446"/>
    <cellStyle name="Normal 9 2 2 7 2 3 4" xfId="47486"/>
    <cellStyle name="Normal 9 2 2 7 2 4" xfId="9114"/>
    <cellStyle name="Normal 9 2 2 7 2 4 2" xfId="18996"/>
    <cellStyle name="Normal 9 2 2 7 2 4 3" xfId="28916"/>
    <cellStyle name="Normal 9 2 2 7 2 4 4" xfId="49956"/>
    <cellStyle name="Normal 9 2 2 7 2 5" xfId="11592"/>
    <cellStyle name="Normal 9 2 2 7 2 5 2" xfId="42552"/>
    <cellStyle name="Normal 9 2 2 7 2 6" xfId="21512"/>
    <cellStyle name="Normal 9 2 2 7 2 7" xfId="31441"/>
    <cellStyle name="Normal 9 2 2 7 2 8" xfId="36907"/>
    <cellStyle name="Normal 9 2 2 7 3" xfId="2483"/>
    <cellStyle name="Normal 9 2 2 7 3 2" xfId="4951"/>
    <cellStyle name="Normal 9 2 2 7 3 2 2" xfId="14833"/>
    <cellStyle name="Normal 9 2 2 7 3 2 2 2" xfId="45793"/>
    <cellStyle name="Normal 9 2 2 7 3 2 3" xfId="24753"/>
    <cellStyle name="Normal 9 2 2 7 3 2 4" xfId="35167"/>
    <cellStyle name="Normal 9 2 2 7 3 2 5" xfId="40631"/>
    <cellStyle name="Normal 9 2 2 7 3 3" xfId="7417"/>
    <cellStyle name="Normal 9 2 2 7 3 3 2" xfId="17299"/>
    <cellStyle name="Normal 9 2 2 7 3 3 3" xfId="27219"/>
    <cellStyle name="Normal 9 2 2 7 3 3 4" xfId="48259"/>
    <cellStyle name="Normal 9 2 2 7 3 4" xfId="9887"/>
    <cellStyle name="Normal 9 2 2 7 3 4 2" xfId="19769"/>
    <cellStyle name="Normal 9 2 2 7 3 4 3" xfId="29689"/>
    <cellStyle name="Normal 9 2 2 7 3 4 4" xfId="50729"/>
    <cellStyle name="Normal 9 2 2 7 3 5" xfId="12365"/>
    <cellStyle name="Normal 9 2 2 7 3 5 2" xfId="43325"/>
    <cellStyle name="Normal 9 2 2 7 3 6" xfId="22285"/>
    <cellStyle name="Normal 9 2 2 7 3 7" xfId="32441"/>
    <cellStyle name="Normal 9 2 2 7 3 8" xfId="37907"/>
    <cellStyle name="Normal 9 2 2 7 4" xfId="3222"/>
    <cellStyle name="Normal 9 2 2 7 4 2" xfId="13104"/>
    <cellStyle name="Normal 9 2 2 7 4 2 2" xfId="44064"/>
    <cellStyle name="Normal 9 2 2 7 4 3" xfId="23024"/>
    <cellStyle name="Normal 9 2 2 7 4 4" xfId="33249"/>
    <cellStyle name="Normal 9 2 2 7 4 5" xfId="38715"/>
    <cellStyle name="Normal 9 2 2 7 5" xfId="5501"/>
    <cellStyle name="Normal 9 2 2 7 5 2" xfId="15383"/>
    <cellStyle name="Normal 9 2 2 7 5 3" xfId="25303"/>
    <cellStyle name="Normal 9 2 2 7 5 4" xfId="46343"/>
    <cellStyle name="Normal 9 2 2 7 6" xfId="7971"/>
    <cellStyle name="Normal 9 2 2 7 6 2" xfId="17853"/>
    <cellStyle name="Normal 9 2 2 7 6 3" xfId="27773"/>
    <cellStyle name="Normal 9 2 2 7 6 4" xfId="48813"/>
    <cellStyle name="Normal 9 2 2 7 7" xfId="10449"/>
    <cellStyle name="Normal 9 2 2 7 7 2" xfId="41409"/>
    <cellStyle name="Normal 9 2 2 7 8" xfId="20369"/>
    <cellStyle name="Normal 9 2 2 7 9" xfId="30439"/>
    <cellStyle name="Normal 9 2 2 8" xfId="383"/>
    <cellStyle name="Normal 9 2 2 8 10" xfId="35951"/>
    <cellStyle name="Normal 9 2 2 8 2" xfId="1652"/>
    <cellStyle name="Normal 9 2 2 8 2 2" xfId="4415"/>
    <cellStyle name="Normal 9 2 2 8 2 2 2" xfId="14297"/>
    <cellStyle name="Normal 9 2 2 8 2 2 2 2" xfId="45257"/>
    <cellStyle name="Normal 9 2 2 8 2 2 3" xfId="24217"/>
    <cellStyle name="Normal 9 2 2 8 2 2 4" xfId="34630"/>
    <cellStyle name="Normal 9 2 2 8 2 2 5" xfId="40095"/>
    <cellStyle name="Normal 9 2 2 8 2 3" xfId="6881"/>
    <cellStyle name="Normal 9 2 2 8 2 3 2" xfId="16763"/>
    <cellStyle name="Normal 9 2 2 8 2 3 3" xfId="26683"/>
    <cellStyle name="Normal 9 2 2 8 2 3 4" xfId="47723"/>
    <cellStyle name="Normal 9 2 2 8 2 4" xfId="9351"/>
    <cellStyle name="Normal 9 2 2 8 2 4 2" xfId="19233"/>
    <cellStyle name="Normal 9 2 2 8 2 4 3" xfId="29153"/>
    <cellStyle name="Normal 9 2 2 8 2 4 4" xfId="50193"/>
    <cellStyle name="Normal 9 2 2 8 2 5" xfId="11829"/>
    <cellStyle name="Normal 9 2 2 8 2 5 2" xfId="42789"/>
    <cellStyle name="Normal 9 2 2 8 2 6" xfId="21749"/>
    <cellStyle name="Normal 9 2 2 8 2 7" xfId="31487"/>
    <cellStyle name="Normal 9 2 2 8 2 8" xfId="36953"/>
    <cellStyle name="Normal 9 2 2 8 3" xfId="2720"/>
    <cellStyle name="Normal 9 2 2 8 3 2" xfId="5188"/>
    <cellStyle name="Normal 9 2 2 8 3 2 2" xfId="15070"/>
    <cellStyle name="Normal 9 2 2 8 3 2 2 2" xfId="46030"/>
    <cellStyle name="Normal 9 2 2 8 3 2 3" xfId="24990"/>
    <cellStyle name="Normal 9 2 2 8 3 2 4" xfId="35404"/>
    <cellStyle name="Normal 9 2 2 8 3 2 5" xfId="40868"/>
    <cellStyle name="Normal 9 2 2 8 3 3" xfId="7654"/>
    <cellStyle name="Normal 9 2 2 8 3 3 2" xfId="17536"/>
    <cellStyle name="Normal 9 2 2 8 3 3 3" xfId="27456"/>
    <cellStyle name="Normal 9 2 2 8 3 3 4" xfId="48496"/>
    <cellStyle name="Normal 9 2 2 8 3 4" xfId="10124"/>
    <cellStyle name="Normal 9 2 2 8 3 4 2" xfId="20006"/>
    <cellStyle name="Normal 9 2 2 8 3 4 3" xfId="29926"/>
    <cellStyle name="Normal 9 2 2 8 3 4 4" xfId="50966"/>
    <cellStyle name="Normal 9 2 2 8 3 5" xfId="12602"/>
    <cellStyle name="Normal 9 2 2 8 3 5 2" xfId="43562"/>
    <cellStyle name="Normal 9 2 2 8 3 6" xfId="22522"/>
    <cellStyle name="Normal 9 2 2 8 3 7" xfId="32487"/>
    <cellStyle name="Normal 9 2 2 8 3 8" xfId="37953"/>
    <cellStyle name="Normal 9 2 2 8 4" xfId="3268"/>
    <cellStyle name="Normal 9 2 2 8 4 2" xfId="13150"/>
    <cellStyle name="Normal 9 2 2 8 4 2 2" xfId="44110"/>
    <cellStyle name="Normal 9 2 2 8 4 3" xfId="23070"/>
    <cellStyle name="Normal 9 2 2 8 4 4" xfId="33486"/>
    <cellStyle name="Normal 9 2 2 8 4 5" xfId="38952"/>
    <cellStyle name="Normal 9 2 2 8 5" xfId="5738"/>
    <cellStyle name="Normal 9 2 2 8 5 2" xfId="15620"/>
    <cellStyle name="Normal 9 2 2 8 5 3" xfId="25540"/>
    <cellStyle name="Normal 9 2 2 8 5 4" xfId="46580"/>
    <cellStyle name="Normal 9 2 2 8 6" xfId="8208"/>
    <cellStyle name="Normal 9 2 2 8 6 2" xfId="18090"/>
    <cellStyle name="Normal 9 2 2 8 6 3" xfId="28010"/>
    <cellStyle name="Normal 9 2 2 8 6 4" xfId="49050"/>
    <cellStyle name="Normal 9 2 2 8 7" xfId="10686"/>
    <cellStyle name="Normal 9 2 2 8 7 2" xfId="41646"/>
    <cellStyle name="Normal 9 2 2 8 8" xfId="20606"/>
    <cellStyle name="Normal 9 2 2 8 9" xfId="30485"/>
    <cellStyle name="Normal 9 2 2 9" xfId="420"/>
    <cellStyle name="Normal 9 2 2 9 10" xfId="36188"/>
    <cellStyle name="Normal 9 2 2 9 2" xfId="1689"/>
    <cellStyle name="Normal 9 2 2 9 2 2" xfId="4452"/>
    <cellStyle name="Normal 9 2 2 9 2 2 2" xfId="14334"/>
    <cellStyle name="Normal 9 2 2 9 2 2 2 2" xfId="45294"/>
    <cellStyle name="Normal 9 2 2 9 2 2 3" xfId="24254"/>
    <cellStyle name="Normal 9 2 2 9 2 2 4" xfId="34667"/>
    <cellStyle name="Normal 9 2 2 9 2 2 5" xfId="40132"/>
    <cellStyle name="Normal 9 2 2 9 2 3" xfId="6918"/>
    <cellStyle name="Normal 9 2 2 9 2 3 2" xfId="16800"/>
    <cellStyle name="Normal 9 2 2 9 2 3 3" xfId="26720"/>
    <cellStyle name="Normal 9 2 2 9 2 3 4" xfId="47760"/>
    <cellStyle name="Normal 9 2 2 9 2 4" xfId="9388"/>
    <cellStyle name="Normal 9 2 2 9 2 4 2" xfId="19270"/>
    <cellStyle name="Normal 9 2 2 9 2 4 3" xfId="29190"/>
    <cellStyle name="Normal 9 2 2 9 2 4 4" xfId="50230"/>
    <cellStyle name="Normal 9 2 2 9 2 5" xfId="11866"/>
    <cellStyle name="Normal 9 2 2 9 2 5 2" xfId="42826"/>
    <cellStyle name="Normal 9 2 2 9 2 6" xfId="21786"/>
    <cellStyle name="Normal 9 2 2 9 2 7" xfId="31724"/>
    <cellStyle name="Normal 9 2 2 9 2 8" xfId="37190"/>
    <cellStyle name="Normal 9 2 2 9 3" xfId="2757"/>
    <cellStyle name="Normal 9 2 2 9 3 2" xfId="5225"/>
    <cellStyle name="Normal 9 2 2 9 3 2 2" xfId="15107"/>
    <cellStyle name="Normal 9 2 2 9 3 2 2 2" xfId="46067"/>
    <cellStyle name="Normal 9 2 2 9 3 2 3" xfId="25027"/>
    <cellStyle name="Normal 9 2 2 9 3 2 4" xfId="35441"/>
    <cellStyle name="Normal 9 2 2 9 3 2 5" xfId="40905"/>
    <cellStyle name="Normal 9 2 2 9 3 3" xfId="7691"/>
    <cellStyle name="Normal 9 2 2 9 3 3 2" xfId="17573"/>
    <cellStyle name="Normal 9 2 2 9 3 3 3" xfId="27493"/>
    <cellStyle name="Normal 9 2 2 9 3 3 4" xfId="48533"/>
    <cellStyle name="Normal 9 2 2 9 3 4" xfId="10161"/>
    <cellStyle name="Normal 9 2 2 9 3 4 2" xfId="20043"/>
    <cellStyle name="Normal 9 2 2 9 3 4 3" xfId="29963"/>
    <cellStyle name="Normal 9 2 2 9 3 4 4" xfId="51003"/>
    <cellStyle name="Normal 9 2 2 9 3 5" xfId="12639"/>
    <cellStyle name="Normal 9 2 2 9 3 5 2" xfId="43599"/>
    <cellStyle name="Normal 9 2 2 9 3 6" xfId="22559"/>
    <cellStyle name="Normal 9 2 2 9 3 7" xfId="32724"/>
    <cellStyle name="Normal 9 2 2 9 3 8" xfId="38190"/>
    <cellStyle name="Normal 9 2 2 9 4" xfId="3505"/>
    <cellStyle name="Normal 9 2 2 9 4 2" xfId="13387"/>
    <cellStyle name="Normal 9 2 2 9 4 2 2" xfId="44347"/>
    <cellStyle name="Normal 9 2 2 9 4 3" xfId="23307"/>
    <cellStyle name="Normal 9 2 2 9 4 4" xfId="33523"/>
    <cellStyle name="Normal 9 2 2 9 4 5" xfId="38989"/>
    <cellStyle name="Normal 9 2 2 9 5" xfId="5775"/>
    <cellStyle name="Normal 9 2 2 9 5 2" xfId="15657"/>
    <cellStyle name="Normal 9 2 2 9 5 3" xfId="25577"/>
    <cellStyle name="Normal 9 2 2 9 5 4" xfId="46617"/>
    <cellStyle name="Normal 9 2 2 9 6" xfId="8245"/>
    <cellStyle name="Normal 9 2 2 9 6 2" xfId="18127"/>
    <cellStyle name="Normal 9 2 2 9 6 3" xfId="28047"/>
    <cellStyle name="Normal 9 2 2 9 6 4" xfId="49087"/>
    <cellStyle name="Normal 9 2 2 9 7" xfId="10723"/>
    <cellStyle name="Normal 9 2 2 9 7 2" xfId="41683"/>
    <cellStyle name="Normal 9 2 2 9 8" xfId="20643"/>
    <cellStyle name="Normal 9 2 2 9 9" xfId="30722"/>
    <cellStyle name="Normal 9 2 20" xfId="7915"/>
    <cellStyle name="Normal 9 2 20 2" xfId="17797"/>
    <cellStyle name="Normal 9 2 20 3" xfId="27717"/>
    <cellStyle name="Normal 9 2 20 4" xfId="48757"/>
    <cellStyle name="Normal 9 2 21" xfId="10393"/>
    <cellStyle name="Normal 9 2 21 2" xfId="41353"/>
    <cellStyle name="Normal 9 2 22" xfId="20313"/>
    <cellStyle name="Normal 9 2 23" xfId="30195"/>
    <cellStyle name="Normal 9 2 24" xfId="35661"/>
    <cellStyle name="Normal 9 2 25" xfId="51671"/>
    <cellStyle name="Normal 9 2 3" xfId="175"/>
    <cellStyle name="Normal 9 2 3 10" xfId="10479"/>
    <cellStyle name="Normal 9 2 3 10 2" xfId="41439"/>
    <cellStyle name="Normal 9 2 3 11" xfId="20399"/>
    <cellStyle name="Normal 9 2 3 12" xfId="30241"/>
    <cellStyle name="Normal 9 2 3 13" xfId="35707"/>
    <cellStyle name="Normal 9 2 3 2" xfId="1252"/>
    <cellStyle name="Normal 9 2 3 2 2" xfId="3298"/>
    <cellStyle name="Normal 9 2 3 2 2 2" xfId="13180"/>
    <cellStyle name="Normal 9 2 3 2 2 2 2" xfId="44140"/>
    <cellStyle name="Normal 9 2 3 2 2 3" xfId="23100"/>
    <cellStyle name="Normal 9 2 3 2 2 4" xfId="31517"/>
    <cellStyle name="Normal 9 2 3 2 2 5" xfId="36983"/>
    <cellStyle name="Normal 9 2 3 2 3" xfId="6481"/>
    <cellStyle name="Normal 9 2 3 2 3 2" xfId="16363"/>
    <cellStyle name="Normal 9 2 3 2 3 2 2" xfId="47323"/>
    <cellStyle name="Normal 9 2 3 2 3 3" xfId="26283"/>
    <cellStyle name="Normal 9 2 3 2 3 4" xfId="32517"/>
    <cellStyle name="Normal 9 2 3 2 3 5" xfId="37983"/>
    <cellStyle name="Normal 9 2 3 2 4" xfId="8951"/>
    <cellStyle name="Normal 9 2 3 2 4 2" xfId="18833"/>
    <cellStyle name="Normal 9 2 3 2 4 2 2" xfId="49793"/>
    <cellStyle name="Normal 9 2 3 2 4 3" xfId="28753"/>
    <cellStyle name="Normal 9 2 3 2 4 4" xfId="34230"/>
    <cellStyle name="Normal 9 2 3 2 4 5" xfId="39695"/>
    <cellStyle name="Normal 9 2 3 2 5" xfId="11429"/>
    <cellStyle name="Normal 9 2 3 2 5 2" xfId="42389"/>
    <cellStyle name="Normal 9 2 3 2 6" xfId="21349"/>
    <cellStyle name="Normal 9 2 3 2 7" xfId="30515"/>
    <cellStyle name="Normal 9 2 3 2 8" xfId="35981"/>
    <cellStyle name="Normal 9 2 3 3" xfId="1253"/>
    <cellStyle name="Normal 9 2 3 3 2" xfId="3535"/>
    <cellStyle name="Normal 9 2 3 3 2 2" xfId="13417"/>
    <cellStyle name="Normal 9 2 3 3 2 2 2" xfId="44377"/>
    <cellStyle name="Normal 9 2 3 3 2 3" xfId="23337"/>
    <cellStyle name="Normal 9 2 3 3 2 4" xfId="31754"/>
    <cellStyle name="Normal 9 2 3 3 2 5" xfId="37220"/>
    <cellStyle name="Normal 9 2 3 3 3" xfId="6482"/>
    <cellStyle name="Normal 9 2 3 3 3 2" xfId="16364"/>
    <cellStyle name="Normal 9 2 3 3 3 2 2" xfId="47324"/>
    <cellStyle name="Normal 9 2 3 3 3 3" xfId="26284"/>
    <cellStyle name="Normal 9 2 3 3 3 4" xfId="32754"/>
    <cellStyle name="Normal 9 2 3 3 3 5" xfId="38220"/>
    <cellStyle name="Normal 9 2 3 3 4" xfId="8952"/>
    <cellStyle name="Normal 9 2 3 3 4 2" xfId="18834"/>
    <cellStyle name="Normal 9 2 3 3 4 2 2" xfId="49794"/>
    <cellStyle name="Normal 9 2 3 3 4 3" xfId="28754"/>
    <cellStyle name="Normal 9 2 3 3 4 4" xfId="34231"/>
    <cellStyle name="Normal 9 2 3 3 4 5" xfId="39696"/>
    <cellStyle name="Normal 9 2 3 3 5" xfId="11430"/>
    <cellStyle name="Normal 9 2 3 3 5 2" xfId="42390"/>
    <cellStyle name="Normal 9 2 3 3 6" xfId="21350"/>
    <cellStyle name="Normal 9 2 3 3 7" xfId="30752"/>
    <cellStyle name="Normal 9 2 3 3 8" xfId="36218"/>
    <cellStyle name="Normal 9 2 3 4" xfId="1254"/>
    <cellStyle name="Normal 9 2 3 4 2" xfId="3777"/>
    <cellStyle name="Normal 9 2 3 4 2 2" xfId="13659"/>
    <cellStyle name="Normal 9 2 3 4 2 2 2" xfId="44619"/>
    <cellStyle name="Normal 9 2 3 4 2 3" xfId="23579"/>
    <cellStyle name="Normal 9 2 3 4 2 4" xfId="31996"/>
    <cellStyle name="Normal 9 2 3 4 2 5" xfId="37462"/>
    <cellStyle name="Normal 9 2 3 4 3" xfId="6483"/>
    <cellStyle name="Normal 9 2 3 4 3 2" xfId="16365"/>
    <cellStyle name="Normal 9 2 3 4 3 2 2" xfId="47325"/>
    <cellStyle name="Normal 9 2 3 4 3 3" xfId="26285"/>
    <cellStyle name="Normal 9 2 3 4 3 4" xfId="32996"/>
    <cellStyle name="Normal 9 2 3 4 3 5" xfId="38462"/>
    <cellStyle name="Normal 9 2 3 4 4" xfId="8953"/>
    <cellStyle name="Normal 9 2 3 4 4 2" xfId="18835"/>
    <cellStyle name="Normal 9 2 3 4 4 2 2" xfId="49795"/>
    <cellStyle name="Normal 9 2 3 4 4 3" xfId="28755"/>
    <cellStyle name="Normal 9 2 3 4 4 4" xfId="34232"/>
    <cellStyle name="Normal 9 2 3 4 4 5" xfId="39697"/>
    <cellStyle name="Normal 9 2 3 4 5" xfId="11431"/>
    <cellStyle name="Normal 9 2 3 4 5 2" xfId="42391"/>
    <cellStyle name="Normal 9 2 3 4 6" xfId="21351"/>
    <cellStyle name="Normal 9 2 3 4 7" xfId="30994"/>
    <cellStyle name="Normal 9 2 3 4 8" xfId="36460"/>
    <cellStyle name="Normal 9 2 3 5" xfId="1445"/>
    <cellStyle name="Normal 9 2 3 5 2" xfId="4208"/>
    <cellStyle name="Normal 9 2 3 5 2 2" xfId="14090"/>
    <cellStyle name="Normal 9 2 3 5 2 2 2" xfId="45050"/>
    <cellStyle name="Normal 9 2 3 5 2 3" xfId="24010"/>
    <cellStyle name="Normal 9 2 3 5 2 4" xfId="34423"/>
    <cellStyle name="Normal 9 2 3 5 2 5" xfId="39888"/>
    <cellStyle name="Normal 9 2 3 5 3" xfId="6674"/>
    <cellStyle name="Normal 9 2 3 5 3 2" xfId="16556"/>
    <cellStyle name="Normal 9 2 3 5 3 3" xfId="26476"/>
    <cellStyle name="Normal 9 2 3 5 3 4" xfId="47516"/>
    <cellStyle name="Normal 9 2 3 5 4" xfId="9144"/>
    <cellStyle name="Normal 9 2 3 5 4 2" xfId="19026"/>
    <cellStyle name="Normal 9 2 3 5 4 3" xfId="28946"/>
    <cellStyle name="Normal 9 2 3 5 4 4" xfId="49986"/>
    <cellStyle name="Normal 9 2 3 5 5" xfId="11622"/>
    <cellStyle name="Normal 9 2 3 5 5 2" xfId="42582"/>
    <cellStyle name="Normal 9 2 3 5 6" xfId="21542"/>
    <cellStyle name="Normal 9 2 3 5 7" xfId="31243"/>
    <cellStyle name="Normal 9 2 3 5 8" xfId="36709"/>
    <cellStyle name="Normal 9 2 3 6" xfId="2513"/>
    <cellStyle name="Normal 9 2 3 6 2" xfId="4981"/>
    <cellStyle name="Normal 9 2 3 6 2 2" xfId="14863"/>
    <cellStyle name="Normal 9 2 3 6 2 2 2" xfId="45823"/>
    <cellStyle name="Normal 9 2 3 6 2 3" xfId="24783"/>
    <cellStyle name="Normal 9 2 3 6 2 4" xfId="35197"/>
    <cellStyle name="Normal 9 2 3 6 2 5" xfId="40661"/>
    <cellStyle name="Normal 9 2 3 6 3" xfId="7447"/>
    <cellStyle name="Normal 9 2 3 6 3 2" xfId="17329"/>
    <cellStyle name="Normal 9 2 3 6 3 3" xfId="27249"/>
    <cellStyle name="Normal 9 2 3 6 3 4" xfId="48289"/>
    <cellStyle name="Normal 9 2 3 6 4" xfId="9917"/>
    <cellStyle name="Normal 9 2 3 6 4 2" xfId="19799"/>
    <cellStyle name="Normal 9 2 3 6 4 3" xfId="29719"/>
    <cellStyle name="Normal 9 2 3 6 4 4" xfId="50759"/>
    <cellStyle name="Normal 9 2 3 6 5" xfId="12395"/>
    <cellStyle name="Normal 9 2 3 6 5 2" xfId="43355"/>
    <cellStyle name="Normal 9 2 3 6 6" xfId="22315"/>
    <cellStyle name="Normal 9 2 3 6 7" xfId="32243"/>
    <cellStyle name="Normal 9 2 3 6 8" xfId="37709"/>
    <cellStyle name="Normal 9 2 3 7" xfId="3024"/>
    <cellStyle name="Normal 9 2 3 7 2" xfId="12906"/>
    <cellStyle name="Normal 9 2 3 7 2 2" xfId="43866"/>
    <cellStyle name="Normal 9 2 3 7 3" xfId="22826"/>
    <cellStyle name="Normal 9 2 3 7 4" xfId="33279"/>
    <cellStyle name="Normal 9 2 3 7 5" xfId="38745"/>
    <cellStyle name="Normal 9 2 3 8" xfId="5531"/>
    <cellStyle name="Normal 9 2 3 8 2" xfId="15413"/>
    <cellStyle name="Normal 9 2 3 8 3" xfId="25333"/>
    <cellStyle name="Normal 9 2 3 8 4" xfId="46373"/>
    <cellStyle name="Normal 9 2 3 9" xfId="8001"/>
    <cellStyle name="Normal 9 2 3 9 2" xfId="17883"/>
    <cellStyle name="Normal 9 2 3 9 3" xfId="27803"/>
    <cellStyle name="Normal 9 2 3 9 4" xfId="48843"/>
    <cellStyle name="Normal 9 2 4" xfId="216"/>
    <cellStyle name="Normal 9 2 4 10" xfId="10519"/>
    <cellStyle name="Normal 9 2 4 10 2" xfId="41479"/>
    <cellStyle name="Normal 9 2 4 11" xfId="20439"/>
    <cellStyle name="Normal 9 2 4 12" xfId="30281"/>
    <cellStyle name="Normal 9 2 4 13" xfId="35747"/>
    <cellStyle name="Normal 9 2 4 2" xfId="1255"/>
    <cellStyle name="Normal 9 2 4 2 2" xfId="3338"/>
    <cellStyle name="Normal 9 2 4 2 2 2" xfId="13220"/>
    <cellStyle name="Normal 9 2 4 2 2 2 2" xfId="44180"/>
    <cellStyle name="Normal 9 2 4 2 2 3" xfId="23140"/>
    <cellStyle name="Normal 9 2 4 2 2 4" xfId="31557"/>
    <cellStyle name="Normal 9 2 4 2 2 5" xfId="37023"/>
    <cellStyle name="Normal 9 2 4 2 3" xfId="6484"/>
    <cellStyle name="Normal 9 2 4 2 3 2" xfId="16366"/>
    <cellStyle name="Normal 9 2 4 2 3 2 2" xfId="47326"/>
    <cellStyle name="Normal 9 2 4 2 3 3" xfId="26286"/>
    <cellStyle name="Normal 9 2 4 2 3 4" xfId="32557"/>
    <cellStyle name="Normal 9 2 4 2 3 5" xfId="38023"/>
    <cellStyle name="Normal 9 2 4 2 4" xfId="8954"/>
    <cellStyle name="Normal 9 2 4 2 4 2" xfId="18836"/>
    <cellStyle name="Normal 9 2 4 2 4 2 2" xfId="49796"/>
    <cellStyle name="Normal 9 2 4 2 4 3" xfId="28756"/>
    <cellStyle name="Normal 9 2 4 2 4 4" xfId="34233"/>
    <cellStyle name="Normal 9 2 4 2 4 5" xfId="39698"/>
    <cellStyle name="Normal 9 2 4 2 5" xfId="11432"/>
    <cellStyle name="Normal 9 2 4 2 5 2" xfId="42392"/>
    <cellStyle name="Normal 9 2 4 2 6" xfId="21352"/>
    <cellStyle name="Normal 9 2 4 2 7" xfId="30555"/>
    <cellStyle name="Normal 9 2 4 2 8" xfId="36021"/>
    <cellStyle name="Normal 9 2 4 3" xfId="1256"/>
    <cellStyle name="Normal 9 2 4 3 2" xfId="3575"/>
    <cellStyle name="Normal 9 2 4 3 2 2" xfId="13457"/>
    <cellStyle name="Normal 9 2 4 3 2 2 2" xfId="44417"/>
    <cellStyle name="Normal 9 2 4 3 2 3" xfId="23377"/>
    <cellStyle name="Normal 9 2 4 3 2 4" xfId="31794"/>
    <cellStyle name="Normal 9 2 4 3 2 5" xfId="37260"/>
    <cellStyle name="Normal 9 2 4 3 3" xfId="6485"/>
    <cellStyle name="Normal 9 2 4 3 3 2" xfId="16367"/>
    <cellStyle name="Normal 9 2 4 3 3 2 2" xfId="47327"/>
    <cellStyle name="Normal 9 2 4 3 3 3" xfId="26287"/>
    <cellStyle name="Normal 9 2 4 3 3 4" xfId="32794"/>
    <cellStyle name="Normal 9 2 4 3 3 5" xfId="38260"/>
    <cellStyle name="Normal 9 2 4 3 4" xfId="8955"/>
    <cellStyle name="Normal 9 2 4 3 4 2" xfId="18837"/>
    <cellStyle name="Normal 9 2 4 3 4 2 2" xfId="49797"/>
    <cellStyle name="Normal 9 2 4 3 4 3" xfId="28757"/>
    <cellStyle name="Normal 9 2 4 3 4 4" xfId="34234"/>
    <cellStyle name="Normal 9 2 4 3 4 5" xfId="39699"/>
    <cellStyle name="Normal 9 2 4 3 5" xfId="11433"/>
    <cellStyle name="Normal 9 2 4 3 5 2" xfId="42393"/>
    <cellStyle name="Normal 9 2 4 3 6" xfId="21353"/>
    <cellStyle name="Normal 9 2 4 3 7" xfId="30792"/>
    <cellStyle name="Normal 9 2 4 3 8" xfId="36258"/>
    <cellStyle name="Normal 9 2 4 4" xfId="1257"/>
    <cellStyle name="Normal 9 2 4 4 2" xfId="3817"/>
    <cellStyle name="Normal 9 2 4 4 2 2" xfId="13699"/>
    <cellStyle name="Normal 9 2 4 4 2 2 2" xfId="44659"/>
    <cellStyle name="Normal 9 2 4 4 2 3" xfId="23619"/>
    <cellStyle name="Normal 9 2 4 4 2 4" xfId="32036"/>
    <cellStyle name="Normal 9 2 4 4 2 5" xfId="37502"/>
    <cellStyle name="Normal 9 2 4 4 3" xfId="6486"/>
    <cellStyle name="Normal 9 2 4 4 3 2" xfId="16368"/>
    <cellStyle name="Normal 9 2 4 4 3 2 2" xfId="47328"/>
    <cellStyle name="Normal 9 2 4 4 3 3" xfId="26288"/>
    <cellStyle name="Normal 9 2 4 4 3 4" xfId="33036"/>
    <cellStyle name="Normal 9 2 4 4 3 5" xfId="38502"/>
    <cellStyle name="Normal 9 2 4 4 4" xfId="8956"/>
    <cellStyle name="Normal 9 2 4 4 4 2" xfId="18838"/>
    <cellStyle name="Normal 9 2 4 4 4 2 2" xfId="49798"/>
    <cellStyle name="Normal 9 2 4 4 4 3" xfId="28758"/>
    <cellStyle name="Normal 9 2 4 4 4 4" xfId="34235"/>
    <cellStyle name="Normal 9 2 4 4 4 5" xfId="39700"/>
    <cellStyle name="Normal 9 2 4 4 5" xfId="11434"/>
    <cellStyle name="Normal 9 2 4 4 5 2" xfId="42394"/>
    <cellStyle name="Normal 9 2 4 4 6" xfId="21354"/>
    <cellStyle name="Normal 9 2 4 4 7" xfId="31034"/>
    <cellStyle name="Normal 9 2 4 4 8" xfId="36500"/>
    <cellStyle name="Normal 9 2 4 5" xfId="1485"/>
    <cellStyle name="Normal 9 2 4 5 2" xfId="4248"/>
    <cellStyle name="Normal 9 2 4 5 2 2" xfId="14130"/>
    <cellStyle name="Normal 9 2 4 5 2 2 2" xfId="45090"/>
    <cellStyle name="Normal 9 2 4 5 2 3" xfId="24050"/>
    <cellStyle name="Normal 9 2 4 5 2 4" xfId="34463"/>
    <cellStyle name="Normal 9 2 4 5 2 5" xfId="39928"/>
    <cellStyle name="Normal 9 2 4 5 3" xfId="6714"/>
    <cellStyle name="Normal 9 2 4 5 3 2" xfId="16596"/>
    <cellStyle name="Normal 9 2 4 5 3 3" xfId="26516"/>
    <cellStyle name="Normal 9 2 4 5 3 4" xfId="47556"/>
    <cellStyle name="Normal 9 2 4 5 4" xfId="9184"/>
    <cellStyle name="Normal 9 2 4 5 4 2" xfId="19066"/>
    <cellStyle name="Normal 9 2 4 5 4 3" xfId="28986"/>
    <cellStyle name="Normal 9 2 4 5 4 4" xfId="50026"/>
    <cellStyle name="Normal 9 2 4 5 5" xfId="11662"/>
    <cellStyle name="Normal 9 2 4 5 5 2" xfId="42622"/>
    <cellStyle name="Normal 9 2 4 5 6" xfId="21582"/>
    <cellStyle name="Normal 9 2 4 5 7" xfId="31283"/>
    <cellStyle name="Normal 9 2 4 5 8" xfId="36749"/>
    <cellStyle name="Normal 9 2 4 6" xfId="2553"/>
    <cellStyle name="Normal 9 2 4 6 2" xfId="5021"/>
    <cellStyle name="Normal 9 2 4 6 2 2" xfId="14903"/>
    <cellStyle name="Normal 9 2 4 6 2 2 2" xfId="45863"/>
    <cellStyle name="Normal 9 2 4 6 2 3" xfId="24823"/>
    <cellStyle name="Normal 9 2 4 6 2 4" xfId="35237"/>
    <cellStyle name="Normal 9 2 4 6 2 5" xfId="40701"/>
    <cellStyle name="Normal 9 2 4 6 3" xfId="7487"/>
    <cellStyle name="Normal 9 2 4 6 3 2" xfId="17369"/>
    <cellStyle name="Normal 9 2 4 6 3 3" xfId="27289"/>
    <cellStyle name="Normal 9 2 4 6 3 4" xfId="48329"/>
    <cellStyle name="Normal 9 2 4 6 4" xfId="9957"/>
    <cellStyle name="Normal 9 2 4 6 4 2" xfId="19839"/>
    <cellStyle name="Normal 9 2 4 6 4 3" xfId="29759"/>
    <cellStyle name="Normal 9 2 4 6 4 4" xfId="50799"/>
    <cellStyle name="Normal 9 2 4 6 5" xfId="12435"/>
    <cellStyle name="Normal 9 2 4 6 5 2" xfId="43395"/>
    <cellStyle name="Normal 9 2 4 6 6" xfId="22355"/>
    <cellStyle name="Normal 9 2 4 6 7" xfId="32283"/>
    <cellStyle name="Normal 9 2 4 6 8" xfId="37749"/>
    <cellStyle name="Normal 9 2 4 7" xfId="3064"/>
    <cellStyle name="Normal 9 2 4 7 2" xfId="12946"/>
    <cellStyle name="Normal 9 2 4 7 2 2" xfId="43906"/>
    <cellStyle name="Normal 9 2 4 7 3" xfId="22866"/>
    <cellStyle name="Normal 9 2 4 7 4" xfId="33319"/>
    <cellStyle name="Normal 9 2 4 7 5" xfId="38785"/>
    <cellStyle name="Normal 9 2 4 8" xfId="5571"/>
    <cellStyle name="Normal 9 2 4 8 2" xfId="15453"/>
    <cellStyle name="Normal 9 2 4 8 3" xfId="25373"/>
    <cellStyle name="Normal 9 2 4 8 4" xfId="46413"/>
    <cellStyle name="Normal 9 2 4 9" xfId="8041"/>
    <cellStyle name="Normal 9 2 4 9 2" xfId="17923"/>
    <cellStyle name="Normal 9 2 4 9 3" xfId="27843"/>
    <cellStyle name="Normal 9 2 4 9 4" xfId="48883"/>
    <cellStyle name="Normal 9 2 5" xfId="253"/>
    <cellStyle name="Normal 9 2 5 10" xfId="10556"/>
    <cellStyle name="Normal 9 2 5 10 2" xfId="41516"/>
    <cellStyle name="Normal 9 2 5 11" xfId="20476"/>
    <cellStyle name="Normal 9 2 5 12" xfId="30318"/>
    <cellStyle name="Normal 9 2 5 13" xfId="35784"/>
    <cellStyle name="Normal 9 2 5 2" xfId="1258"/>
    <cellStyle name="Normal 9 2 5 2 2" xfId="3375"/>
    <cellStyle name="Normal 9 2 5 2 2 2" xfId="13257"/>
    <cellStyle name="Normal 9 2 5 2 2 2 2" xfId="44217"/>
    <cellStyle name="Normal 9 2 5 2 2 3" xfId="23177"/>
    <cellStyle name="Normal 9 2 5 2 2 4" xfId="31594"/>
    <cellStyle name="Normal 9 2 5 2 2 5" xfId="37060"/>
    <cellStyle name="Normal 9 2 5 2 3" xfId="6487"/>
    <cellStyle name="Normal 9 2 5 2 3 2" xfId="16369"/>
    <cellStyle name="Normal 9 2 5 2 3 2 2" xfId="47329"/>
    <cellStyle name="Normal 9 2 5 2 3 3" xfId="26289"/>
    <cellStyle name="Normal 9 2 5 2 3 4" xfId="32594"/>
    <cellStyle name="Normal 9 2 5 2 3 5" xfId="38060"/>
    <cellStyle name="Normal 9 2 5 2 4" xfId="8957"/>
    <cellStyle name="Normal 9 2 5 2 4 2" xfId="18839"/>
    <cellStyle name="Normal 9 2 5 2 4 2 2" xfId="49799"/>
    <cellStyle name="Normal 9 2 5 2 4 3" xfId="28759"/>
    <cellStyle name="Normal 9 2 5 2 4 4" xfId="34236"/>
    <cellStyle name="Normal 9 2 5 2 4 5" xfId="39701"/>
    <cellStyle name="Normal 9 2 5 2 5" xfId="11435"/>
    <cellStyle name="Normal 9 2 5 2 5 2" xfId="42395"/>
    <cellStyle name="Normal 9 2 5 2 6" xfId="21355"/>
    <cellStyle name="Normal 9 2 5 2 7" xfId="30592"/>
    <cellStyle name="Normal 9 2 5 2 8" xfId="36058"/>
    <cellStyle name="Normal 9 2 5 3" xfId="1259"/>
    <cellStyle name="Normal 9 2 5 3 2" xfId="3612"/>
    <cellStyle name="Normal 9 2 5 3 2 2" xfId="13494"/>
    <cellStyle name="Normal 9 2 5 3 2 2 2" xfId="44454"/>
    <cellStyle name="Normal 9 2 5 3 2 3" xfId="23414"/>
    <cellStyle name="Normal 9 2 5 3 2 4" xfId="31831"/>
    <cellStyle name="Normal 9 2 5 3 2 5" xfId="37297"/>
    <cellStyle name="Normal 9 2 5 3 3" xfId="6488"/>
    <cellStyle name="Normal 9 2 5 3 3 2" xfId="16370"/>
    <cellStyle name="Normal 9 2 5 3 3 2 2" xfId="47330"/>
    <cellStyle name="Normal 9 2 5 3 3 3" xfId="26290"/>
    <cellStyle name="Normal 9 2 5 3 3 4" xfId="32831"/>
    <cellStyle name="Normal 9 2 5 3 3 5" xfId="38297"/>
    <cellStyle name="Normal 9 2 5 3 4" xfId="8958"/>
    <cellStyle name="Normal 9 2 5 3 4 2" xfId="18840"/>
    <cellStyle name="Normal 9 2 5 3 4 2 2" xfId="49800"/>
    <cellStyle name="Normal 9 2 5 3 4 3" xfId="28760"/>
    <cellStyle name="Normal 9 2 5 3 4 4" xfId="34237"/>
    <cellStyle name="Normal 9 2 5 3 4 5" xfId="39702"/>
    <cellStyle name="Normal 9 2 5 3 5" xfId="11436"/>
    <cellStyle name="Normal 9 2 5 3 5 2" xfId="42396"/>
    <cellStyle name="Normal 9 2 5 3 6" xfId="21356"/>
    <cellStyle name="Normal 9 2 5 3 7" xfId="30829"/>
    <cellStyle name="Normal 9 2 5 3 8" xfId="36295"/>
    <cellStyle name="Normal 9 2 5 4" xfId="1260"/>
    <cellStyle name="Normal 9 2 5 4 2" xfId="3854"/>
    <cellStyle name="Normal 9 2 5 4 2 2" xfId="13736"/>
    <cellStyle name="Normal 9 2 5 4 2 2 2" xfId="44696"/>
    <cellStyle name="Normal 9 2 5 4 2 3" xfId="23656"/>
    <cellStyle name="Normal 9 2 5 4 2 4" xfId="32073"/>
    <cellStyle name="Normal 9 2 5 4 2 5" xfId="37539"/>
    <cellStyle name="Normal 9 2 5 4 3" xfId="6489"/>
    <cellStyle name="Normal 9 2 5 4 3 2" xfId="16371"/>
    <cellStyle name="Normal 9 2 5 4 3 2 2" xfId="47331"/>
    <cellStyle name="Normal 9 2 5 4 3 3" xfId="26291"/>
    <cellStyle name="Normal 9 2 5 4 3 4" xfId="33073"/>
    <cellStyle name="Normal 9 2 5 4 3 5" xfId="38539"/>
    <cellStyle name="Normal 9 2 5 4 4" xfId="8959"/>
    <cellStyle name="Normal 9 2 5 4 4 2" xfId="18841"/>
    <cellStyle name="Normal 9 2 5 4 4 2 2" xfId="49801"/>
    <cellStyle name="Normal 9 2 5 4 4 3" xfId="28761"/>
    <cellStyle name="Normal 9 2 5 4 4 4" xfId="34238"/>
    <cellStyle name="Normal 9 2 5 4 4 5" xfId="39703"/>
    <cellStyle name="Normal 9 2 5 4 5" xfId="11437"/>
    <cellStyle name="Normal 9 2 5 4 5 2" xfId="42397"/>
    <cellStyle name="Normal 9 2 5 4 6" xfId="21357"/>
    <cellStyle name="Normal 9 2 5 4 7" xfId="31071"/>
    <cellStyle name="Normal 9 2 5 4 8" xfId="36537"/>
    <cellStyle name="Normal 9 2 5 5" xfId="1522"/>
    <cellStyle name="Normal 9 2 5 5 2" xfId="4285"/>
    <cellStyle name="Normal 9 2 5 5 2 2" xfId="14167"/>
    <cellStyle name="Normal 9 2 5 5 2 2 2" xfId="45127"/>
    <cellStyle name="Normal 9 2 5 5 2 3" xfId="24087"/>
    <cellStyle name="Normal 9 2 5 5 2 4" xfId="34500"/>
    <cellStyle name="Normal 9 2 5 5 2 5" xfId="39965"/>
    <cellStyle name="Normal 9 2 5 5 3" xfId="6751"/>
    <cellStyle name="Normal 9 2 5 5 3 2" xfId="16633"/>
    <cellStyle name="Normal 9 2 5 5 3 3" xfId="26553"/>
    <cellStyle name="Normal 9 2 5 5 3 4" xfId="47593"/>
    <cellStyle name="Normal 9 2 5 5 4" xfId="9221"/>
    <cellStyle name="Normal 9 2 5 5 4 2" xfId="19103"/>
    <cellStyle name="Normal 9 2 5 5 4 3" xfId="29023"/>
    <cellStyle name="Normal 9 2 5 5 4 4" xfId="50063"/>
    <cellStyle name="Normal 9 2 5 5 5" xfId="11699"/>
    <cellStyle name="Normal 9 2 5 5 5 2" xfId="42659"/>
    <cellStyle name="Normal 9 2 5 5 6" xfId="21619"/>
    <cellStyle name="Normal 9 2 5 5 7" xfId="31320"/>
    <cellStyle name="Normal 9 2 5 5 8" xfId="36786"/>
    <cellStyle name="Normal 9 2 5 6" xfId="2590"/>
    <cellStyle name="Normal 9 2 5 6 2" xfId="5058"/>
    <cellStyle name="Normal 9 2 5 6 2 2" xfId="14940"/>
    <cellStyle name="Normal 9 2 5 6 2 2 2" xfId="45900"/>
    <cellStyle name="Normal 9 2 5 6 2 3" xfId="24860"/>
    <cellStyle name="Normal 9 2 5 6 2 4" xfId="35274"/>
    <cellStyle name="Normal 9 2 5 6 2 5" xfId="40738"/>
    <cellStyle name="Normal 9 2 5 6 3" xfId="7524"/>
    <cellStyle name="Normal 9 2 5 6 3 2" xfId="17406"/>
    <cellStyle name="Normal 9 2 5 6 3 3" xfId="27326"/>
    <cellStyle name="Normal 9 2 5 6 3 4" xfId="48366"/>
    <cellStyle name="Normal 9 2 5 6 4" xfId="9994"/>
    <cellStyle name="Normal 9 2 5 6 4 2" xfId="19876"/>
    <cellStyle name="Normal 9 2 5 6 4 3" xfId="29796"/>
    <cellStyle name="Normal 9 2 5 6 4 4" xfId="50836"/>
    <cellStyle name="Normal 9 2 5 6 5" xfId="12472"/>
    <cellStyle name="Normal 9 2 5 6 5 2" xfId="43432"/>
    <cellStyle name="Normal 9 2 5 6 6" xfId="22392"/>
    <cellStyle name="Normal 9 2 5 6 7" xfId="32320"/>
    <cellStyle name="Normal 9 2 5 6 8" xfId="37786"/>
    <cellStyle name="Normal 9 2 5 7" xfId="3101"/>
    <cellStyle name="Normal 9 2 5 7 2" xfId="12983"/>
    <cellStyle name="Normal 9 2 5 7 2 2" xfId="43943"/>
    <cellStyle name="Normal 9 2 5 7 3" xfId="22903"/>
    <cellStyle name="Normal 9 2 5 7 4" xfId="33356"/>
    <cellStyle name="Normal 9 2 5 7 5" xfId="38822"/>
    <cellStyle name="Normal 9 2 5 8" xfId="5608"/>
    <cellStyle name="Normal 9 2 5 8 2" xfId="15490"/>
    <cellStyle name="Normal 9 2 5 8 3" xfId="25410"/>
    <cellStyle name="Normal 9 2 5 8 4" xfId="46450"/>
    <cellStyle name="Normal 9 2 5 9" xfId="8078"/>
    <cellStyle name="Normal 9 2 5 9 2" xfId="17960"/>
    <cellStyle name="Normal 9 2 5 9 3" xfId="27880"/>
    <cellStyle name="Normal 9 2 5 9 4" xfId="48920"/>
    <cellStyle name="Normal 9 2 6" xfId="290"/>
    <cellStyle name="Normal 9 2 6 10" xfId="10593"/>
    <cellStyle name="Normal 9 2 6 10 2" xfId="41553"/>
    <cellStyle name="Normal 9 2 6 11" xfId="20513"/>
    <cellStyle name="Normal 9 2 6 12" xfId="30355"/>
    <cellStyle name="Normal 9 2 6 13" xfId="35821"/>
    <cellStyle name="Normal 9 2 6 2" xfId="1261"/>
    <cellStyle name="Normal 9 2 6 2 2" xfId="3412"/>
    <cellStyle name="Normal 9 2 6 2 2 2" xfId="13294"/>
    <cellStyle name="Normal 9 2 6 2 2 2 2" xfId="44254"/>
    <cellStyle name="Normal 9 2 6 2 2 3" xfId="23214"/>
    <cellStyle name="Normal 9 2 6 2 2 4" xfId="31631"/>
    <cellStyle name="Normal 9 2 6 2 2 5" xfId="37097"/>
    <cellStyle name="Normal 9 2 6 2 3" xfId="6490"/>
    <cellStyle name="Normal 9 2 6 2 3 2" xfId="16372"/>
    <cellStyle name="Normal 9 2 6 2 3 2 2" xfId="47332"/>
    <cellStyle name="Normal 9 2 6 2 3 3" xfId="26292"/>
    <cellStyle name="Normal 9 2 6 2 3 4" xfId="32631"/>
    <cellStyle name="Normal 9 2 6 2 3 5" xfId="38097"/>
    <cellStyle name="Normal 9 2 6 2 4" xfId="8960"/>
    <cellStyle name="Normal 9 2 6 2 4 2" xfId="18842"/>
    <cellStyle name="Normal 9 2 6 2 4 2 2" xfId="49802"/>
    <cellStyle name="Normal 9 2 6 2 4 3" xfId="28762"/>
    <cellStyle name="Normal 9 2 6 2 4 4" xfId="34239"/>
    <cellStyle name="Normal 9 2 6 2 4 5" xfId="39704"/>
    <cellStyle name="Normal 9 2 6 2 5" xfId="11438"/>
    <cellStyle name="Normal 9 2 6 2 5 2" xfId="42398"/>
    <cellStyle name="Normal 9 2 6 2 6" xfId="21358"/>
    <cellStyle name="Normal 9 2 6 2 7" xfId="30629"/>
    <cellStyle name="Normal 9 2 6 2 8" xfId="36095"/>
    <cellStyle name="Normal 9 2 6 3" xfId="1262"/>
    <cellStyle name="Normal 9 2 6 3 2" xfId="3649"/>
    <cellStyle name="Normal 9 2 6 3 2 2" xfId="13531"/>
    <cellStyle name="Normal 9 2 6 3 2 2 2" xfId="44491"/>
    <cellStyle name="Normal 9 2 6 3 2 3" xfId="23451"/>
    <cellStyle name="Normal 9 2 6 3 2 4" xfId="31868"/>
    <cellStyle name="Normal 9 2 6 3 2 5" xfId="37334"/>
    <cellStyle name="Normal 9 2 6 3 3" xfId="6491"/>
    <cellStyle name="Normal 9 2 6 3 3 2" xfId="16373"/>
    <cellStyle name="Normal 9 2 6 3 3 2 2" xfId="47333"/>
    <cellStyle name="Normal 9 2 6 3 3 3" xfId="26293"/>
    <cellStyle name="Normal 9 2 6 3 3 4" xfId="32868"/>
    <cellStyle name="Normal 9 2 6 3 3 5" xfId="38334"/>
    <cellStyle name="Normal 9 2 6 3 4" xfId="8961"/>
    <cellStyle name="Normal 9 2 6 3 4 2" xfId="18843"/>
    <cellStyle name="Normal 9 2 6 3 4 2 2" xfId="49803"/>
    <cellStyle name="Normal 9 2 6 3 4 3" xfId="28763"/>
    <cellStyle name="Normal 9 2 6 3 4 4" xfId="34240"/>
    <cellStyle name="Normal 9 2 6 3 4 5" xfId="39705"/>
    <cellStyle name="Normal 9 2 6 3 5" xfId="11439"/>
    <cellStyle name="Normal 9 2 6 3 5 2" xfId="42399"/>
    <cellStyle name="Normal 9 2 6 3 6" xfId="21359"/>
    <cellStyle name="Normal 9 2 6 3 7" xfId="30866"/>
    <cellStyle name="Normal 9 2 6 3 8" xfId="36332"/>
    <cellStyle name="Normal 9 2 6 4" xfId="1263"/>
    <cellStyle name="Normal 9 2 6 4 2" xfId="3891"/>
    <cellStyle name="Normal 9 2 6 4 2 2" xfId="13773"/>
    <cellStyle name="Normal 9 2 6 4 2 2 2" xfId="44733"/>
    <cellStyle name="Normal 9 2 6 4 2 3" xfId="23693"/>
    <cellStyle name="Normal 9 2 6 4 2 4" xfId="32110"/>
    <cellStyle name="Normal 9 2 6 4 2 5" xfId="37576"/>
    <cellStyle name="Normal 9 2 6 4 3" xfId="6492"/>
    <cellStyle name="Normal 9 2 6 4 3 2" xfId="16374"/>
    <cellStyle name="Normal 9 2 6 4 3 2 2" xfId="47334"/>
    <cellStyle name="Normal 9 2 6 4 3 3" xfId="26294"/>
    <cellStyle name="Normal 9 2 6 4 3 4" xfId="33110"/>
    <cellStyle name="Normal 9 2 6 4 3 5" xfId="38576"/>
    <cellStyle name="Normal 9 2 6 4 4" xfId="8962"/>
    <cellStyle name="Normal 9 2 6 4 4 2" xfId="18844"/>
    <cellStyle name="Normal 9 2 6 4 4 2 2" xfId="49804"/>
    <cellStyle name="Normal 9 2 6 4 4 3" xfId="28764"/>
    <cellStyle name="Normal 9 2 6 4 4 4" xfId="34241"/>
    <cellStyle name="Normal 9 2 6 4 4 5" xfId="39706"/>
    <cellStyle name="Normal 9 2 6 4 5" xfId="11440"/>
    <cellStyle name="Normal 9 2 6 4 5 2" xfId="42400"/>
    <cellStyle name="Normal 9 2 6 4 6" xfId="21360"/>
    <cellStyle name="Normal 9 2 6 4 7" xfId="31108"/>
    <cellStyle name="Normal 9 2 6 4 8" xfId="36574"/>
    <cellStyle name="Normal 9 2 6 5" xfId="1559"/>
    <cellStyle name="Normal 9 2 6 5 2" xfId="4322"/>
    <cellStyle name="Normal 9 2 6 5 2 2" xfId="14204"/>
    <cellStyle name="Normal 9 2 6 5 2 2 2" xfId="45164"/>
    <cellStyle name="Normal 9 2 6 5 2 3" xfId="24124"/>
    <cellStyle name="Normal 9 2 6 5 2 4" xfId="34537"/>
    <cellStyle name="Normal 9 2 6 5 2 5" xfId="40002"/>
    <cellStyle name="Normal 9 2 6 5 3" xfId="6788"/>
    <cellStyle name="Normal 9 2 6 5 3 2" xfId="16670"/>
    <cellStyle name="Normal 9 2 6 5 3 3" xfId="26590"/>
    <cellStyle name="Normal 9 2 6 5 3 4" xfId="47630"/>
    <cellStyle name="Normal 9 2 6 5 4" xfId="9258"/>
    <cellStyle name="Normal 9 2 6 5 4 2" xfId="19140"/>
    <cellStyle name="Normal 9 2 6 5 4 3" xfId="29060"/>
    <cellStyle name="Normal 9 2 6 5 4 4" xfId="50100"/>
    <cellStyle name="Normal 9 2 6 5 5" xfId="11736"/>
    <cellStyle name="Normal 9 2 6 5 5 2" xfId="42696"/>
    <cellStyle name="Normal 9 2 6 5 6" xfId="21656"/>
    <cellStyle name="Normal 9 2 6 5 7" xfId="31357"/>
    <cellStyle name="Normal 9 2 6 5 8" xfId="36823"/>
    <cellStyle name="Normal 9 2 6 6" xfId="2627"/>
    <cellStyle name="Normal 9 2 6 6 2" xfId="5095"/>
    <cellStyle name="Normal 9 2 6 6 2 2" xfId="14977"/>
    <cellStyle name="Normal 9 2 6 6 2 2 2" xfId="45937"/>
    <cellStyle name="Normal 9 2 6 6 2 3" xfId="24897"/>
    <cellStyle name="Normal 9 2 6 6 2 4" xfId="35311"/>
    <cellStyle name="Normal 9 2 6 6 2 5" xfId="40775"/>
    <cellStyle name="Normal 9 2 6 6 3" xfId="7561"/>
    <cellStyle name="Normal 9 2 6 6 3 2" xfId="17443"/>
    <cellStyle name="Normal 9 2 6 6 3 3" xfId="27363"/>
    <cellStyle name="Normal 9 2 6 6 3 4" xfId="48403"/>
    <cellStyle name="Normal 9 2 6 6 4" xfId="10031"/>
    <cellStyle name="Normal 9 2 6 6 4 2" xfId="19913"/>
    <cellStyle name="Normal 9 2 6 6 4 3" xfId="29833"/>
    <cellStyle name="Normal 9 2 6 6 4 4" xfId="50873"/>
    <cellStyle name="Normal 9 2 6 6 5" xfId="12509"/>
    <cellStyle name="Normal 9 2 6 6 5 2" xfId="43469"/>
    <cellStyle name="Normal 9 2 6 6 6" xfId="22429"/>
    <cellStyle name="Normal 9 2 6 6 7" xfId="32357"/>
    <cellStyle name="Normal 9 2 6 6 8" xfId="37823"/>
    <cellStyle name="Normal 9 2 6 7" xfId="3138"/>
    <cellStyle name="Normal 9 2 6 7 2" xfId="13020"/>
    <cellStyle name="Normal 9 2 6 7 2 2" xfId="43980"/>
    <cellStyle name="Normal 9 2 6 7 3" xfId="22940"/>
    <cellStyle name="Normal 9 2 6 7 4" xfId="33393"/>
    <cellStyle name="Normal 9 2 6 7 5" xfId="38859"/>
    <cellStyle name="Normal 9 2 6 8" xfId="5645"/>
    <cellStyle name="Normal 9 2 6 8 2" xfId="15527"/>
    <cellStyle name="Normal 9 2 6 8 3" xfId="25447"/>
    <cellStyle name="Normal 9 2 6 8 4" xfId="46487"/>
    <cellStyle name="Normal 9 2 6 9" xfId="8115"/>
    <cellStyle name="Normal 9 2 6 9 2" xfId="17997"/>
    <cellStyle name="Normal 9 2 6 9 3" xfId="27917"/>
    <cellStyle name="Normal 9 2 6 9 4" xfId="48957"/>
    <cellStyle name="Normal 9 2 7" xfId="330"/>
    <cellStyle name="Normal 9 2 7 10" xfId="10633"/>
    <cellStyle name="Normal 9 2 7 10 2" xfId="41593"/>
    <cellStyle name="Normal 9 2 7 11" xfId="20553"/>
    <cellStyle name="Normal 9 2 7 12" xfId="30395"/>
    <cellStyle name="Normal 9 2 7 13" xfId="35861"/>
    <cellStyle name="Normal 9 2 7 2" xfId="1264"/>
    <cellStyle name="Normal 9 2 7 2 2" xfId="3452"/>
    <cellStyle name="Normal 9 2 7 2 2 2" xfId="13334"/>
    <cellStyle name="Normal 9 2 7 2 2 2 2" xfId="44294"/>
    <cellStyle name="Normal 9 2 7 2 2 3" xfId="23254"/>
    <cellStyle name="Normal 9 2 7 2 2 4" xfId="31671"/>
    <cellStyle name="Normal 9 2 7 2 2 5" xfId="37137"/>
    <cellStyle name="Normal 9 2 7 2 3" xfId="6493"/>
    <cellStyle name="Normal 9 2 7 2 3 2" xfId="16375"/>
    <cellStyle name="Normal 9 2 7 2 3 2 2" xfId="47335"/>
    <cellStyle name="Normal 9 2 7 2 3 3" xfId="26295"/>
    <cellStyle name="Normal 9 2 7 2 3 4" xfId="32671"/>
    <cellStyle name="Normal 9 2 7 2 3 5" xfId="38137"/>
    <cellStyle name="Normal 9 2 7 2 4" xfId="8963"/>
    <cellStyle name="Normal 9 2 7 2 4 2" xfId="18845"/>
    <cellStyle name="Normal 9 2 7 2 4 2 2" xfId="49805"/>
    <cellStyle name="Normal 9 2 7 2 4 3" xfId="28765"/>
    <cellStyle name="Normal 9 2 7 2 4 4" xfId="34242"/>
    <cellStyle name="Normal 9 2 7 2 4 5" xfId="39707"/>
    <cellStyle name="Normal 9 2 7 2 5" xfId="11441"/>
    <cellStyle name="Normal 9 2 7 2 5 2" xfId="42401"/>
    <cellStyle name="Normal 9 2 7 2 6" xfId="21361"/>
    <cellStyle name="Normal 9 2 7 2 7" xfId="30669"/>
    <cellStyle name="Normal 9 2 7 2 8" xfId="36135"/>
    <cellStyle name="Normal 9 2 7 3" xfId="1265"/>
    <cellStyle name="Normal 9 2 7 3 2" xfId="3689"/>
    <cellStyle name="Normal 9 2 7 3 2 2" xfId="13571"/>
    <cellStyle name="Normal 9 2 7 3 2 2 2" xfId="44531"/>
    <cellStyle name="Normal 9 2 7 3 2 3" xfId="23491"/>
    <cellStyle name="Normal 9 2 7 3 2 4" xfId="31908"/>
    <cellStyle name="Normal 9 2 7 3 2 5" xfId="37374"/>
    <cellStyle name="Normal 9 2 7 3 3" xfId="6494"/>
    <cellStyle name="Normal 9 2 7 3 3 2" xfId="16376"/>
    <cellStyle name="Normal 9 2 7 3 3 2 2" xfId="47336"/>
    <cellStyle name="Normal 9 2 7 3 3 3" xfId="26296"/>
    <cellStyle name="Normal 9 2 7 3 3 4" xfId="32908"/>
    <cellStyle name="Normal 9 2 7 3 3 5" xfId="38374"/>
    <cellStyle name="Normal 9 2 7 3 4" xfId="8964"/>
    <cellStyle name="Normal 9 2 7 3 4 2" xfId="18846"/>
    <cellStyle name="Normal 9 2 7 3 4 2 2" xfId="49806"/>
    <cellStyle name="Normal 9 2 7 3 4 3" xfId="28766"/>
    <cellStyle name="Normal 9 2 7 3 4 4" xfId="34243"/>
    <cellStyle name="Normal 9 2 7 3 4 5" xfId="39708"/>
    <cellStyle name="Normal 9 2 7 3 5" xfId="11442"/>
    <cellStyle name="Normal 9 2 7 3 5 2" xfId="42402"/>
    <cellStyle name="Normal 9 2 7 3 6" xfId="21362"/>
    <cellStyle name="Normal 9 2 7 3 7" xfId="30906"/>
    <cellStyle name="Normal 9 2 7 3 8" xfId="36372"/>
    <cellStyle name="Normal 9 2 7 4" xfId="1266"/>
    <cellStyle name="Normal 9 2 7 4 2" xfId="3931"/>
    <cellStyle name="Normal 9 2 7 4 2 2" xfId="13813"/>
    <cellStyle name="Normal 9 2 7 4 2 2 2" xfId="44773"/>
    <cellStyle name="Normal 9 2 7 4 2 3" xfId="23733"/>
    <cellStyle name="Normal 9 2 7 4 2 4" xfId="32150"/>
    <cellStyle name="Normal 9 2 7 4 2 5" xfId="37616"/>
    <cellStyle name="Normal 9 2 7 4 3" xfId="6495"/>
    <cellStyle name="Normal 9 2 7 4 3 2" xfId="16377"/>
    <cellStyle name="Normal 9 2 7 4 3 2 2" xfId="47337"/>
    <cellStyle name="Normal 9 2 7 4 3 3" xfId="26297"/>
    <cellStyle name="Normal 9 2 7 4 3 4" xfId="33150"/>
    <cellStyle name="Normal 9 2 7 4 3 5" xfId="38616"/>
    <cellStyle name="Normal 9 2 7 4 4" xfId="8965"/>
    <cellStyle name="Normal 9 2 7 4 4 2" xfId="18847"/>
    <cellStyle name="Normal 9 2 7 4 4 2 2" xfId="49807"/>
    <cellStyle name="Normal 9 2 7 4 4 3" xfId="28767"/>
    <cellStyle name="Normal 9 2 7 4 4 4" xfId="34244"/>
    <cellStyle name="Normal 9 2 7 4 4 5" xfId="39709"/>
    <cellStyle name="Normal 9 2 7 4 5" xfId="11443"/>
    <cellStyle name="Normal 9 2 7 4 5 2" xfId="42403"/>
    <cellStyle name="Normal 9 2 7 4 6" xfId="21363"/>
    <cellStyle name="Normal 9 2 7 4 7" xfId="31148"/>
    <cellStyle name="Normal 9 2 7 4 8" xfId="36614"/>
    <cellStyle name="Normal 9 2 7 5" xfId="1599"/>
    <cellStyle name="Normal 9 2 7 5 2" xfId="4362"/>
    <cellStyle name="Normal 9 2 7 5 2 2" xfId="14244"/>
    <cellStyle name="Normal 9 2 7 5 2 2 2" xfId="45204"/>
    <cellStyle name="Normal 9 2 7 5 2 3" xfId="24164"/>
    <cellStyle name="Normal 9 2 7 5 2 4" xfId="34577"/>
    <cellStyle name="Normal 9 2 7 5 2 5" xfId="40042"/>
    <cellStyle name="Normal 9 2 7 5 3" xfId="6828"/>
    <cellStyle name="Normal 9 2 7 5 3 2" xfId="16710"/>
    <cellStyle name="Normal 9 2 7 5 3 3" xfId="26630"/>
    <cellStyle name="Normal 9 2 7 5 3 4" xfId="47670"/>
    <cellStyle name="Normal 9 2 7 5 4" xfId="9298"/>
    <cellStyle name="Normal 9 2 7 5 4 2" xfId="19180"/>
    <cellStyle name="Normal 9 2 7 5 4 3" xfId="29100"/>
    <cellStyle name="Normal 9 2 7 5 4 4" xfId="50140"/>
    <cellStyle name="Normal 9 2 7 5 5" xfId="11776"/>
    <cellStyle name="Normal 9 2 7 5 5 2" xfId="42736"/>
    <cellStyle name="Normal 9 2 7 5 6" xfId="21696"/>
    <cellStyle name="Normal 9 2 7 5 7" xfId="31397"/>
    <cellStyle name="Normal 9 2 7 5 8" xfId="36863"/>
    <cellStyle name="Normal 9 2 7 6" xfId="2667"/>
    <cellStyle name="Normal 9 2 7 6 2" xfId="5135"/>
    <cellStyle name="Normal 9 2 7 6 2 2" xfId="15017"/>
    <cellStyle name="Normal 9 2 7 6 2 2 2" xfId="45977"/>
    <cellStyle name="Normal 9 2 7 6 2 3" xfId="24937"/>
    <cellStyle name="Normal 9 2 7 6 2 4" xfId="35351"/>
    <cellStyle name="Normal 9 2 7 6 2 5" xfId="40815"/>
    <cellStyle name="Normal 9 2 7 6 3" xfId="7601"/>
    <cellStyle name="Normal 9 2 7 6 3 2" xfId="17483"/>
    <cellStyle name="Normal 9 2 7 6 3 3" xfId="27403"/>
    <cellStyle name="Normal 9 2 7 6 3 4" xfId="48443"/>
    <cellStyle name="Normal 9 2 7 6 4" xfId="10071"/>
    <cellStyle name="Normal 9 2 7 6 4 2" xfId="19953"/>
    <cellStyle name="Normal 9 2 7 6 4 3" xfId="29873"/>
    <cellStyle name="Normal 9 2 7 6 4 4" xfId="50913"/>
    <cellStyle name="Normal 9 2 7 6 5" xfId="12549"/>
    <cellStyle name="Normal 9 2 7 6 5 2" xfId="43509"/>
    <cellStyle name="Normal 9 2 7 6 6" xfId="22469"/>
    <cellStyle name="Normal 9 2 7 6 7" xfId="32397"/>
    <cellStyle name="Normal 9 2 7 6 8" xfId="37863"/>
    <cellStyle name="Normal 9 2 7 7" xfId="3178"/>
    <cellStyle name="Normal 9 2 7 7 2" xfId="13060"/>
    <cellStyle name="Normal 9 2 7 7 2 2" xfId="44020"/>
    <cellStyle name="Normal 9 2 7 7 3" xfId="22980"/>
    <cellStyle name="Normal 9 2 7 7 4" xfId="33433"/>
    <cellStyle name="Normal 9 2 7 7 5" xfId="38899"/>
    <cellStyle name="Normal 9 2 7 8" xfId="5685"/>
    <cellStyle name="Normal 9 2 7 8 2" xfId="15567"/>
    <cellStyle name="Normal 9 2 7 8 3" xfId="25487"/>
    <cellStyle name="Normal 9 2 7 8 4" xfId="46527"/>
    <cellStyle name="Normal 9 2 7 9" xfId="8155"/>
    <cellStyle name="Normal 9 2 7 9 2" xfId="18037"/>
    <cellStyle name="Normal 9 2 7 9 3" xfId="27957"/>
    <cellStyle name="Normal 9 2 7 9 4" xfId="48997"/>
    <cellStyle name="Normal 9 2 8" xfId="117"/>
    <cellStyle name="Normal 9 2 8 10" xfId="35898"/>
    <cellStyle name="Normal 9 2 8 2" xfId="1399"/>
    <cellStyle name="Normal 9 2 8 2 2" xfId="4162"/>
    <cellStyle name="Normal 9 2 8 2 2 2" xfId="14044"/>
    <cellStyle name="Normal 9 2 8 2 2 2 2" xfId="45004"/>
    <cellStyle name="Normal 9 2 8 2 2 3" xfId="23964"/>
    <cellStyle name="Normal 9 2 8 2 2 4" xfId="34377"/>
    <cellStyle name="Normal 9 2 8 2 2 5" xfId="39842"/>
    <cellStyle name="Normal 9 2 8 2 3" xfId="6628"/>
    <cellStyle name="Normal 9 2 8 2 3 2" xfId="16510"/>
    <cellStyle name="Normal 9 2 8 2 3 3" xfId="26430"/>
    <cellStyle name="Normal 9 2 8 2 3 4" xfId="47470"/>
    <cellStyle name="Normal 9 2 8 2 4" xfId="9098"/>
    <cellStyle name="Normal 9 2 8 2 4 2" xfId="18980"/>
    <cellStyle name="Normal 9 2 8 2 4 3" xfId="28900"/>
    <cellStyle name="Normal 9 2 8 2 4 4" xfId="49940"/>
    <cellStyle name="Normal 9 2 8 2 5" xfId="11576"/>
    <cellStyle name="Normal 9 2 8 2 5 2" xfId="42536"/>
    <cellStyle name="Normal 9 2 8 2 6" xfId="21496"/>
    <cellStyle name="Normal 9 2 8 2 7" xfId="31434"/>
    <cellStyle name="Normal 9 2 8 2 8" xfId="36900"/>
    <cellStyle name="Normal 9 2 8 3" xfId="2467"/>
    <cellStyle name="Normal 9 2 8 3 2" xfId="4935"/>
    <cellStyle name="Normal 9 2 8 3 2 2" xfId="14817"/>
    <cellStyle name="Normal 9 2 8 3 2 2 2" xfId="45777"/>
    <cellStyle name="Normal 9 2 8 3 2 3" xfId="24737"/>
    <cellStyle name="Normal 9 2 8 3 2 4" xfId="35151"/>
    <cellStyle name="Normal 9 2 8 3 2 5" xfId="40615"/>
    <cellStyle name="Normal 9 2 8 3 3" xfId="7401"/>
    <cellStyle name="Normal 9 2 8 3 3 2" xfId="17283"/>
    <cellStyle name="Normal 9 2 8 3 3 3" xfId="27203"/>
    <cellStyle name="Normal 9 2 8 3 3 4" xfId="48243"/>
    <cellStyle name="Normal 9 2 8 3 4" xfId="9871"/>
    <cellStyle name="Normal 9 2 8 3 4 2" xfId="19753"/>
    <cellStyle name="Normal 9 2 8 3 4 3" xfId="29673"/>
    <cellStyle name="Normal 9 2 8 3 4 4" xfId="50713"/>
    <cellStyle name="Normal 9 2 8 3 5" xfId="12349"/>
    <cellStyle name="Normal 9 2 8 3 5 2" xfId="43309"/>
    <cellStyle name="Normal 9 2 8 3 6" xfId="22269"/>
    <cellStyle name="Normal 9 2 8 3 7" xfId="32434"/>
    <cellStyle name="Normal 9 2 8 3 8" xfId="37900"/>
    <cellStyle name="Normal 9 2 8 4" xfId="3215"/>
    <cellStyle name="Normal 9 2 8 4 2" xfId="13097"/>
    <cellStyle name="Normal 9 2 8 4 2 2" xfId="44057"/>
    <cellStyle name="Normal 9 2 8 4 3" xfId="23017"/>
    <cellStyle name="Normal 9 2 8 4 4" xfId="33233"/>
    <cellStyle name="Normal 9 2 8 4 5" xfId="38699"/>
    <cellStyle name="Normal 9 2 8 5" xfId="5485"/>
    <cellStyle name="Normal 9 2 8 5 2" xfId="15367"/>
    <cellStyle name="Normal 9 2 8 5 3" xfId="25287"/>
    <cellStyle name="Normal 9 2 8 5 4" xfId="46327"/>
    <cellStyle name="Normal 9 2 8 6" xfId="7955"/>
    <cellStyle name="Normal 9 2 8 6 2" xfId="17837"/>
    <cellStyle name="Normal 9 2 8 6 3" xfId="27757"/>
    <cellStyle name="Normal 9 2 8 6 4" xfId="48797"/>
    <cellStyle name="Normal 9 2 8 7" xfId="10433"/>
    <cellStyle name="Normal 9 2 8 7 2" xfId="41393"/>
    <cellStyle name="Normal 9 2 8 8" xfId="20353"/>
    <cellStyle name="Normal 9 2 8 9" xfId="30432"/>
    <cellStyle name="Normal 9 2 9" xfId="367"/>
    <cellStyle name="Normal 9 2 9 10" xfId="35936"/>
    <cellStyle name="Normal 9 2 9 2" xfId="1636"/>
    <cellStyle name="Normal 9 2 9 2 2" xfId="4399"/>
    <cellStyle name="Normal 9 2 9 2 2 2" xfId="14281"/>
    <cellStyle name="Normal 9 2 9 2 2 2 2" xfId="45241"/>
    <cellStyle name="Normal 9 2 9 2 2 3" xfId="24201"/>
    <cellStyle name="Normal 9 2 9 2 2 4" xfId="34614"/>
    <cellStyle name="Normal 9 2 9 2 2 5" xfId="40079"/>
    <cellStyle name="Normal 9 2 9 2 3" xfId="6865"/>
    <cellStyle name="Normal 9 2 9 2 3 2" xfId="16747"/>
    <cellStyle name="Normal 9 2 9 2 3 3" xfId="26667"/>
    <cellStyle name="Normal 9 2 9 2 3 4" xfId="47707"/>
    <cellStyle name="Normal 9 2 9 2 4" xfId="9335"/>
    <cellStyle name="Normal 9 2 9 2 4 2" xfId="19217"/>
    <cellStyle name="Normal 9 2 9 2 4 3" xfId="29137"/>
    <cellStyle name="Normal 9 2 9 2 4 4" xfId="50177"/>
    <cellStyle name="Normal 9 2 9 2 5" xfId="11813"/>
    <cellStyle name="Normal 9 2 9 2 5 2" xfId="42773"/>
    <cellStyle name="Normal 9 2 9 2 6" xfId="21733"/>
    <cellStyle name="Normal 9 2 9 2 7" xfId="31472"/>
    <cellStyle name="Normal 9 2 9 2 8" xfId="36938"/>
    <cellStyle name="Normal 9 2 9 3" xfId="2704"/>
    <cellStyle name="Normal 9 2 9 3 2" xfId="5172"/>
    <cellStyle name="Normal 9 2 9 3 2 2" xfId="15054"/>
    <cellStyle name="Normal 9 2 9 3 2 2 2" xfId="46014"/>
    <cellStyle name="Normal 9 2 9 3 2 3" xfId="24974"/>
    <cellStyle name="Normal 9 2 9 3 2 4" xfId="35388"/>
    <cellStyle name="Normal 9 2 9 3 2 5" xfId="40852"/>
    <cellStyle name="Normal 9 2 9 3 3" xfId="7638"/>
    <cellStyle name="Normal 9 2 9 3 3 2" xfId="17520"/>
    <cellStyle name="Normal 9 2 9 3 3 3" xfId="27440"/>
    <cellStyle name="Normal 9 2 9 3 3 4" xfId="48480"/>
    <cellStyle name="Normal 9 2 9 3 4" xfId="10108"/>
    <cellStyle name="Normal 9 2 9 3 4 2" xfId="19990"/>
    <cellStyle name="Normal 9 2 9 3 4 3" xfId="29910"/>
    <cellStyle name="Normal 9 2 9 3 4 4" xfId="50950"/>
    <cellStyle name="Normal 9 2 9 3 5" xfId="12586"/>
    <cellStyle name="Normal 9 2 9 3 5 2" xfId="43546"/>
    <cellStyle name="Normal 9 2 9 3 6" xfId="22506"/>
    <cellStyle name="Normal 9 2 9 3 7" xfId="32472"/>
    <cellStyle name="Normal 9 2 9 3 8" xfId="37938"/>
    <cellStyle name="Normal 9 2 9 4" xfId="3253"/>
    <cellStyle name="Normal 9 2 9 4 2" xfId="13135"/>
    <cellStyle name="Normal 9 2 9 4 2 2" xfId="44095"/>
    <cellStyle name="Normal 9 2 9 4 3" xfId="23055"/>
    <cellStyle name="Normal 9 2 9 4 4" xfId="33470"/>
    <cellStyle name="Normal 9 2 9 4 5" xfId="38936"/>
    <cellStyle name="Normal 9 2 9 5" xfId="5722"/>
    <cellStyle name="Normal 9 2 9 5 2" xfId="15604"/>
    <cellStyle name="Normal 9 2 9 5 3" xfId="25524"/>
    <cellStyle name="Normal 9 2 9 5 4" xfId="46564"/>
    <cellStyle name="Normal 9 2 9 6" xfId="8192"/>
    <cellStyle name="Normal 9 2 9 6 2" xfId="18074"/>
    <cellStyle name="Normal 9 2 9 6 3" xfId="27994"/>
    <cellStyle name="Normal 9 2 9 6 4" xfId="49034"/>
    <cellStyle name="Normal 9 2 9 7" xfId="10670"/>
    <cellStyle name="Normal 9 2 9 7 2" xfId="41630"/>
    <cellStyle name="Normal 9 2 9 8" xfId="20590"/>
    <cellStyle name="Normal 9 2 9 9" xfId="30470"/>
    <cellStyle name="Normal 9 20" xfId="7905"/>
    <cellStyle name="Normal 9 20 2" xfId="17787"/>
    <cellStyle name="Normal 9 20 3" xfId="27707"/>
    <cellStyle name="Normal 9 20 4" xfId="48747"/>
    <cellStyle name="Normal 9 21" xfId="10383"/>
    <cellStyle name="Normal 9 21 2" xfId="41343"/>
    <cellStyle name="Normal 9 22" xfId="20303"/>
    <cellStyle name="Normal 9 23" xfId="30185"/>
    <cellStyle name="Normal 9 24" xfId="35651"/>
    <cellStyle name="Normal 9 25" xfId="51446"/>
    <cellStyle name="Normal 9 3" xfId="158"/>
    <cellStyle name="Normal 9 3 10" xfId="7991"/>
    <cellStyle name="Normal 9 3 10 2" xfId="17873"/>
    <cellStyle name="Normal 9 3 10 3" xfId="27793"/>
    <cellStyle name="Normal 9 3 10 4" xfId="48833"/>
    <cellStyle name="Normal 9 3 11" xfId="10469"/>
    <cellStyle name="Normal 9 3 11 2" xfId="41429"/>
    <cellStyle name="Normal 9 3 12" xfId="20389"/>
    <cellStyle name="Normal 9 3 13" xfId="30231"/>
    <cellStyle name="Normal 9 3 14" xfId="35697"/>
    <cellStyle name="Normal 9 3 2" xfId="1267"/>
    <cellStyle name="Normal 9 3 2 2" xfId="3288"/>
    <cellStyle name="Normal 9 3 2 2 2" xfId="13170"/>
    <cellStyle name="Normal 9 3 2 2 2 2" xfId="44130"/>
    <cellStyle name="Normal 9 3 2 2 3" xfId="23090"/>
    <cellStyle name="Normal 9 3 2 2 4" xfId="31507"/>
    <cellStyle name="Normal 9 3 2 2 5" xfId="36973"/>
    <cellStyle name="Normal 9 3 2 3" xfId="6496"/>
    <cellStyle name="Normal 9 3 2 3 2" xfId="16378"/>
    <cellStyle name="Normal 9 3 2 3 2 2" xfId="47338"/>
    <cellStyle name="Normal 9 3 2 3 3" xfId="26298"/>
    <cellStyle name="Normal 9 3 2 3 4" xfId="32507"/>
    <cellStyle name="Normal 9 3 2 3 5" xfId="37973"/>
    <cellStyle name="Normal 9 3 2 4" xfId="8966"/>
    <cellStyle name="Normal 9 3 2 4 2" xfId="18848"/>
    <cellStyle name="Normal 9 3 2 4 2 2" xfId="49808"/>
    <cellStyle name="Normal 9 3 2 4 3" xfId="28768"/>
    <cellStyle name="Normal 9 3 2 4 4" xfId="34245"/>
    <cellStyle name="Normal 9 3 2 4 5" xfId="39710"/>
    <cellStyle name="Normal 9 3 2 5" xfId="11444"/>
    <cellStyle name="Normal 9 3 2 5 2" xfId="42404"/>
    <cellStyle name="Normal 9 3 2 6" xfId="21364"/>
    <cellStyle name="Normal 9 3 2 7" xfId="30505"/>
    <cellStyle name="Normal 9 3 2 8" xfId="35971"/>
    <cellStyle name="Normal 9 3 3" xfId="1268"/>
    <cellStyle name="Normal 9 3 3 2" xfId="3525"/>
    <cellStyle name="Normal 9 3 3 2 2" xfId="13407"/>
    <cellStyle name="Normal 9 3 3 2 2 2" xfId="44367"/>
    <cellStyle name="Normal 9 3 3 2 3" xfId="23327"/>
    <cellStyle name="Normal 9 3 3 2 4" xfId="31744"/>
    <cellStyle name="Normal 9 3 3 2 5" xfId="37210"/>
    <cellStyle name="Normal 9 3 3 3" xfId="6497"/>
    <cellStyle name="Normal 9 3 3 3 2" xfId="16379"/>
    <cellStyle name="Normal 9 3 3 3 2 2" xfId="47339"/>
    <cellStyle name="Normal 9 3 3 3 3" xfId="26299"/>
    <cellStyle name="Normal 9 3 3 3 4" xfId="32744"/>
    <cellStyle name="Normal 9 3 3 3 5" xfId="38210"/>
    <cellStyle name="Normal 9 3 3 4" xfId="8967"/>
    <cellStyle name="Normal 9 3 3 4 2" xfId="18849"/>
    <cellStyle name="Normal 9 3 3 4 2 2" xfId="49809"/>
    <cellStyle name="Normal 9 3 3 4 3" xfId="28769"/>
    <cellStyle name="Normal 9 3 3 4 4" xfId="34246"/>
    <cellStyle name="Normal 9 3 3 4 5" xfId="39711"/>
    <cellStyle name="Normal 9 3 3 5" xfId="11445"/>
    <cellStyle name="Normal 9 3 3 5 2" xfId="42405"/>
    <cellStyle name="Normal 9 3 3 6" xfId="21365"/>
    <cellStyle name="Normal 9 3 3 7" xfId="30742"/>
    <cellStyle name="Normal 9 3 3 8" xfId="36208"/>
    <cellStyle name="Normal 9 3 4" xfId="1269"/>
    <cellStyle name="Normal 9 3 4 2" xfId="3767"/>
    <cellStyle name="Normal 9 3 4 2 2" xfId="13649"/>
    <cellStyle name="Normal 9 3 4 2 2 2" xfId="44609"/>
    <cellStyle name="Normal 9 3 4 2 3" xfId="23569"/>
    <cellStyle name="Normal 9 3 4 2 4" xfId="31986"/>
    <cellStyle name="Normal 9 3 4 2 5" xfId="37452"/>
    <cellStyle name="Normal 9 3 4 3" xfId="6498"/>
    <cellStyle name="Normal 9 3 4 3 2" xfId="16380"/>
    <cellStyle name="Normal 9 3 4 3 2 2" xfId="47340"/>
    <cellStyle name="Normal 9 3 4 3 3" xfId="26300"/>
    <cellStyle name="Normal 9 3 4 3 4" xfId="32986"/>
    <cellStyle name="Normal 9 3 4 3 5" xfId="38452"/>
    <cellStyle name="Normal 9 3 4 4" xfId="8968"/>
    <cellStyle name="Normal 9 3 4 4 2" xfId="18850"/>
    <cellStyle name="Normal 9 3 4 4 2 2" xfId="49810"/>
    <cellStyle name="Normal 9 3 4 4 3" xfId="28770"/>
    <cellStyle name="Normal 9 3 4 4 4" xfId="34247"/>
    <cellStyle name="Normal 9 3 4 4 5" xfId="39712"/>
    <cellStyle name="Normal 9 3 4 5" xfId="11446"/>
    <cellStyle name="Normal 9 3 4 5 2" xfId="42406"/>
    <cellStyle name="Normal 9 3 4 6" xfId="21366"/>
    <cellStyle name="Normal 9 3 4 7" xfId="30984"/>
    <cellStyle name="Normal 9 3 4 8" xfId="36450"/>
    <cellStyle name="Normal 9 3 5" xfId="1435"/>
    <cellStyle name="Normal 9 3 5 2" xfId="4198"/>
    <cellStyle name="Normal 9 3 5 2 2" xfId="14080"/>
    <cellStyle name="Normal 9 3 5 2 2 2" xfId="45040"/>
    <cellStyle name="Normal 9 3 5 2 3" xfId="24000"/>
    <cellStyle name="Normal 9 3 5 2 4" xfId="34413"/>
    <cellStyle name="Normal 9 3 5 2 5" xfId="39878"/>
    <cellStyle name="Normal 9 3 5 3" xfId="6664"/>
    <cellStyle name="Normal 9 3 5 3 2" xfId="16546"/>
    <cellStyle name="Normal 9 3 5 3 3" xfId="26466"/>
    <cellStyle name="Normal 9 3 5 3 4" xfId="47506"/>
    <cellStyle name="Normal 9 3 5 4" xfId="9134"/>
    <cellStyle name="Normal 9 3 5 4 2" xfId="19016"/>
    <cellStyle name="Normal 9 3 5 4 3" xfId="28936"/>
    <cellStyle name="Normal 9 3 5 4 4" xfId="49976"/>
    <cellStyle name="Normal 9 3 5 5" xfId="11612"/>
    <cellStyle name="Normal 9 3 5 5 2" xfId="42572"/>
    <cellStyle name="Normal 9 3 5 6" xfId="21532"/>
    <cellStyle name="Normal 9 3 5 7" xfId="31233"/>
    <cellStyle name="Normal 9 3 5 8" xfId="36699"/>
    <cellStyle name="Normal 9 3 6" xfId="2084"/>
    <cellStyle name="Normal 9 3 6 2" xfId="20272"/>
    <cellStyle name="Normal 9 3 6 3" xfId="32233"/>
    <cellStyle name="Normal 9 3 6 4" xfId="37699"/>
    <cellStyle name="Normal 9 3 7" xfId="2503"/>
    <cellStyle name="Normal 9 3 7 2" xfId="4971"/>
    <cellStyle name="Normal 9 3 7 2 2" xfId="14853"/>
    <cellStyle name="Normal 9 3 7 2 3" xfId="24773"/>
    <cellStyle name="Normal 9 3 7 2 4" xfId="45813"/>
    <cellStyle name="Normal 9 3 7 3" xfId="7437"/>
    <cellStyle name="Normal 9 3 7 3 2" xfId="17319"/>
    <cellStyle name="Normal 9 3 7 3 3" xfId="27239"/>
    <cellStyle name="Normal 9 3 7 3 4" xfId="48279"/>
    <cellStyle name="Normal 9 3 7 4" xfId="9907"/>
    <cellStyle name="Normal 9 3 7 4 2" xfId="19789"/>
    <cellStyle name="Normal 9 3 7 4 3" xfId="29709"/>
    <cellStyle name="Normal 9 3 7 4 4" xfId="50749"/>
    <cellStyle name="Normal 9 3 7 5" xfId="12385"/>
    <cellStyle name="Normal 9 3 7 5 2" xfId="43345"/>
    <cellStyle name="Normal 9 3 7 6" xfId="22305"/>
    <cellStyle name="Normal 9 3 7 7" xfId="35187"/>
    <cellStyle name="Normal 9 3 7 8" xfId="40651"/>
    <cellStyle name="Normal 9 3 8" xfId="3014"/>
    <cellStyle name="Normal 9 3 8 2" xfId="12896"/>
    <cellStyle name="Normal 9 3 8 2 2" xfId="43856"/>
    <cellStyle name="Normal 9 3 8 3" xfId="22816"/>
    <cellStyle name="Normal 9 3 8 4" xfId="33269"/>
    <cellStyle name="Normal 9 3 8 5" xfId="38735"/>
    <cellStyle name="Normal 9 3 9" xfId="5521"/>
    <cellStyle name="Normal 9 3 9 2" xfId="15403"/>
    <cellStyle name="Normal 9 3 9 3" xfId="25323"/>
    <cellStyle name="Normal 9 3 9 4" xfId="46363"/>
    <cellStyle name="Normal 9 4" xfId="206"/>
    <cellStyle name="Normal 9 4 10" xfId="10509"/>
    <cellStyle name="Normal 9 4 10 2" xfId="41469"/>
    <cellStyle name="Normal 9 4 11" xfId="20429"/>
    <cellStyle name="Normal 9 4 12" xfId="30271"/>
    <cellStyle name="Normal 9 4 13" xfId="35737"/>
    <cellStyle name="Normal 9 4 2" xfId="1270"/>
    <cellStyle name="Normal 9 4 2 2" xfId="3328"/>
    <cellStyle name="Normal 9 4 2 2 2" xfId="13210"/>
    <cellStyle name="Normal 9 4 2 2 2 2" xfId="44170"/>
    <cellStyle name="Normal 9 4 2 2 3" xfId="23130"/>
    <cellStyle name="Normal 9 4 2 2 4" xfId="31547"/>
    <cellStyle name="Normal 9 4 2 2 5" xfId="37013"/>
    <cellStyle name="Normal 9 4 2 3" xfId="6499"/>
    <cellStyle name="Normal 9 4 2 3 2" xfId="16381"/>
    <cellStyle name="Normal 9 4 2 3 2 2" xfId="47341"/>
    <cellStyle name="Normal 9 4 2 3 3" xfId="26301"/>
    <cellStyle name="Normal 9 4 2 3 4" xfId="32547"/>
    <cellStyle name="Normal 9 4 2 3 5" xfId="38013"/>
    <cellStyle name="Normal 9 4 2 4" xfId="8969"/>
    <cellStyle name="Normal 9 4 2 4 2" xfId="18851"/>
    <cellStyle name="Normal 9 4 2 4 2 2" xfId="49811"/>
    <cellStyle name="Normal 9 4 2 4 3" xfId="28771"/>
    <cellStyle name="Normal 9 4 2 4 4" xfId="34248"/>
    <cellStyle name="Normal 9 4 2 4 5" xfId="39713"/>
    <cellStyle name="Normal 9 4 2 5" xfId="11447"/>
    <cellStyle name="Normal 9 4 2 5 2" xfId="42407"/>
    <cellStyle name="Normal 9 4 2 6" xfId="21367"/>
    <cellStyle name="Normal 9 4 2 7" xfId="30545"/>
    <cellStyle name="Normal 9 4 2 8" xfId="36011"/>
    <cellStyle name="Normal 9 4 3" xfId="1271"/>
    <cellStyle name="Normal 9 4 3 2" xfId="3565"/>
    <cellStyle name="Normal 9 4 3 2 2" xfId="13447"/>
    <cellStyle name="Normal 9 4 3 2 2 2" xfId="44407"/>
    <cellStyle name="Normal 9 4 3 2 3" xfId="23367"/>
    <cellStyle name="Normal 9 4 3 2 4" xfId="31784"/>
    <cellStyle name="Normal 9 4 3 2 5" xfId="37250"/>
    <cellStyle name="Normal 9 4 3 3" xfId="6500"/>
    <cellStyle name="Normal 9 4 3 3 2" xfId="16382"/>
    <cellStyle name="Normal 9 4 3 3 2 2" xfId="47342"/>
    <cellStyle name="Normal 9 4 3 3 3" xfId="26302"/>
    <cellStyle name="Normal 9 4 3 3 4" xfId="32784"/>
    <cellStyle name="Normal 9 4 3 3 5" xfId="38250"/>
    <cellStyle name="Normal 9 4 3 4" xfId="8970"/>
    <cellStyle name="Normal 9 4 3 4 2" xfId="18852"/>
    <cellStyle name="Normal 9 4 3 4 2 2" xfId="49812"/>
    <cellStyle name="Normal 9 4 3 4 3" xfId="28772"/>
    <cellStyle name="Normal 9 4 3 4 4" xfId="34249"/>
    <cellStyle name="Normal 9 4 3 4 5" xfId="39714"/>
    <cellStyle name="Normal 9 4 3 5" xfId="11448"/>
    <cellStyle name="Normal 9 4 3 5 2" xfId="42408"/>
    <cellStyle name="Normal 9 4 3 6" xfId="21368"/>
    <cellStyle name="Normal 9 4 3 7" xfId="30782"/>
    <cellStyle name="Normal 9 4 3 8" xfId="36248"/>
    <cellStyle name="Normal 9 4 4" xfId="1272"/>
    <cellStyle name="Normal 9 4 4 2" xfId="3807"/>
    <cellStyle name="Normal 9 4 4 2 2" xfId="13689"/>
    <cellStyle name="Normal 9 4 4 2 2 2" xfId="44649"/>
    <cellStyle name="Normal 9 4 4 2 3" xfId="23609"/>
    <cellStyle name="Normal 9 4 4 2 4" xfId="32026"/>
    <cellStyle name="Normal 9 4 4 2 5" xfId="37492"/>
    <cellStyle name="Normal 9 4 4 3" xfId="6501"/>
    <cellStyle name="Normal 9 4 4 3 2" xfId="16383"/>
    <cellStyle name="Normal 9 4 4 3 2 2" xfId="47343"/>
    <cellStyle name="Normal 9 4 4 3 3" xfId="26303"/>
    <cellStyle name="Normal 9 4 4 3 4" xfId="33026"/>
    <cellStyle name="Normal 9 4 4 3 5" xfId="38492"/>
    <cellStyle name="Normal 9 4 4 4" xfId="8971"/>
    <cellStyle name="Normal 9 4 4 4 2" xfId="18853"/>
    <cellStyle name="Normal 9 4 4 4 2 2" xfId="49813"/>
    <cellStyle name="Normal 9 4 4 4 3" xfId="28773"/>
    <cellStyle name="Normal 9 4 4 4 4" xfId="34250"/>
    <cellStyle name="Normal 9 4 4 4 5" xfId="39715"/>
    <cellStyle name="Normal 9 4 4 5" xfId="11449"/>
    <cellStyle name="Normal 9 4 4 5 2" xfId="42409"/>
    <cellStyle name="Normal 9 4 4 6" xfId="21369"/>
    <cellStyle name="Normal 9 4 4 7" xfId="31024"/>
    <cellStyle name="Normal 9 4 4 8" xfId="36490"/>
    <cellStyle name="Normal 9 4 5" xfId="1475"/>
    <cellStyle name="Normal 9 4 5 2" xfId="4238"/>
    <cellStyle name="Normal 9 4 5 2 2" xfId="14120"/>
    <cellStyle name="Normal 9 4 5 2 2 2" xfId="45080"/>
    <cellStyle name="Normal 9 4 5 2 3" xfId="24040"/>
    <cellStyle name="Normal 9 4 5 2 4" xfId="34453"/>
    <cellStyle name="Normal 9 4 5 2 5" xfId="39918"/>
    <cellStyle name="Normal 9 4 5 3" xfId="6704"/>
    <cellStyle name="Normal 9 4 5 3 2" xfId="16586"/>
    <cellStyle name="Normal 9 4 5 3 3" xfId="26506"/>
    <cellStyle name="Normal 9 4 5 3 4" xfId="47546"/>
    <cellStyle name="Normal 9 4 5 4" xfId="9174"/>
    <cellStyle name="Normal 9 4 5 4 2" xfId="19056"/>
    <cellStyle name="Normal 9 4 5 4 3" xfId="28976"/>
    <cellStyle name="Normal 9 4 5 4 4" xfId="50016"/>
    <cellStyle name="Normal 9 4 5 5" xfId="11652"/>
    <cellStyle name="Normal 9 4 5 5 2" xfId="42612"/>
    <cellStyle name="Normal 9 4 5 6" xfId="21572"/>
    <cellStyle name="Normal 9 4 5 7" xfId="31273"/>
    <cellStyle name="Normal 9 4 5 8" xfId="36739"/>
    <cellStyle name="Normal 9 4 6" xfId="2543"/>
    <cellStyle name="Normal 9 4 6 2" xfId="5011"/>
    <cellStyle name="Normal 9 4 6 2 2" xfId="14893"/>
    <cellStyle name="Normal 9 4 6 2 2 2" xfId="45853"/>
    <cellStyle name="Normal 9 4 6 2 3" xfId="24813"/>
    <cellStyle name="Normal 9 4 6 2 4" xfId="35227"/>
    <cellStyle name="Normal 9 4 6 2 5" xfId="40691"/>
    <cellStyle name="Normal 9 4 6 3" xfId="7477"/>
    <cellStyle name="Normal 9 4 6 3 2" xfId="17359"/>
    <cellStyle name="Normal 9 4 6 3 3" xfId="27279"/>
    <cellStyle name="Normal 9 4 6 3 4" xfId="48319"/>
    <cellStyle name="Normal 9 4 6 4" xfId="9947"/>
    <cellStyle name="Normal 9 4 6 4 2" xfId="19829"/>
    <cellStyle name="Normal 9 4 6 4 3" xfId="29749"/>
    <cellStyle name="Normal 9 4 6 4 4" xfId="50789"/>
    <cellStyle name="Normal 9 4 6 5" xfId="12425"/>
    <cellStyle name="Normal 9 4 6 5 2" xfId="43385"/>
    <cellStyle name="Normal 9 4 6 6" xfId="22345"/>
    <cellStyle name="Normal 9 4 6 7" xfId="32273"/>
    <cellStyle name="Normal 9 4 6 8" xfId="37739"/>
    <cellStyle name="Normal 9 4 7" xfId="3054"/>
    <cellStyle name="Normal 9 4 7 2" xfId="12936"/>
    <cellStyle name="Normal 9 4 7 2 2" xfId="43896"/>
    <cellStyle name="Normal 9 4 7 3" xfId="22856"/>
    <cellStyle name="Normal 9 4 7 4" xfId="33309"/>
    <cellStyle name="Normal 9 4 7 5" xfId="38775"/>
    <cellStyle name="Normal 9 4 8" xfId="5561"/>
    <cellStyle name="Normal 9 4 8 2" xfId="15443"/>
    <cellStyle name="Normal 9 4 8 3" xfId="25363"/>
    <cellStyle name="Normal 9 4 8 4" xfId="46403"/>
    <cellStyle name="Normal 9 4 9" xfId="8031"/>
    <cellStyle name="Normal 9 4 9 2" xfId="17913"/>
    <cellStyle name="Normal 9 4 9 3" xfId="27833"/>
    <cellStyle name="Normal 9 4 9 4" xfId="48873"/>
    <cellStyle name="Normal 9 5" xfId="243"/>
    <cellStyle name="Normal 9 5 10" xfId="10546"/>
    <cellStyle name="Normal 9 5 10 2" xfId="41506"/>
    <cellStyle name="Normal 9 5 11" xfId="20466"/>
    <cellStyle name="Normal 9 5 12" xfId="30308"/>
    <cellStyle name="Normal 9 5 13" xfId="35774"/>
    <cellStyle name="Normal 9 5 2" xfId="1273"/>
    <cellStyle name="Normal 9 5 2 2" xfId="3365"/>
    <cellStyle name="Normal 9 5 2 2 2" xfId="13247"/>
    <cellStyle name="Normal 9 5 2 2 2 2" xfId="44207"/>
    <cellStyle name="Normal 9 5 2 2 3" xfId="23167"/>
    <cellStyle name="Normal 9 5 2 2 4" xfId="31584"/>
    <cellStyle name="Normal 9 5 2 2 5" xfId="37050"/>
    <cellStyle name="Normal 9 5 2 3" xfId="6502"/>
    <cellStyle name="Normal 9 5 2 3 2" xfId="16384"/>
    <cellStyle name="Normal 9 5 2 3 2 2" xfId="47344"/>
    <cellStyle name="Normal 9 5 2 3 3" xfId="26304"/>
    <cellStyle name="Normal 9 5 2 3 4" xfId="32584"/>
    <cellStyle name="Normal 9 5 2 3 5" xfId="38050"/>
    <cellStyle name="Normal 9 5 2 4" xfId="8972"/>
    <cellStyle name="Normal 9 5 2 4 2" xfId="18854"/>
    <cellStyle name="Normal 9 5 2 4 2 2" xfId="49814"/>
    <cellStyle name="Normal 9 5 2 4 3" xfId="28774"/>
    <cellStyle name="Normal 9 5 2 4 4" xfId="34251"/>
    <cellStyle name="Normal 9 5 2 4 5" xfId="39716"/>
    <cellStyle name="Normal 9 5 2 5" xfId="11450"/>
    <cellStyle name="Normal 9 5 2 5 2" xfId="42410"/>
    <cellStyle name="Normal 9 5 2 6" xfId="21370"/>
    <cellStyle name="Normal 9 5 2 7" xfId="30582"/>
    <cellStyle name="Normal 9 5 2 8" xfId="36048"/>
    <cellStyle name="Normal 9 5 3" xfId="1274"/>
    <cellStyle name="Normal 9 5 3 2" xfId="3602"/>
    <cellStyle name="Normal 9 5 3 2 2" xfId="13484"/>
    <cellStyle name="Normal 9 5 3 2 2 2" xfId="44444"/>
    <cellStyle name="Normal 9 5 3 2 3" xfId="23404"/>
    <cellStyle name="Normal 9 5 3 2 4" xfId="31821"/>
    <cellStyle name="Normal 9 5 3 2 5" xfId="37287"/>
    <cellStyle name="Normal 9 5 3 3" xfId="6503"/>
    <cellStyle name="Normal 9 5 3 3 2" xfId="16385"/>
    <cellStyle name="Normal 9 5 3 3 2 2" xfId="47345"/>
    <cellStyle name="Normal 9 5 3 3 3" xfId="26305"/>
    <cellStyle name="Normal 9 5 3 3 4" xfId="32821"/>
    <cellStyle name="Normal 9 5 3 3 5" xfId="38287"/>
    <cellStyle name="Normal 9 5 3 4" xfId="8973"/>
    <cellStyle name="Normal 9 5 3 4 2" xfId="18855"/>
    <cellStyle name="Normal 9 5 3 4 2 2" xfId="49815"/>
    <cellStyle name="Normal 9 5 3 4 3" xfId="28775"/>
    <cellStyle name="Normal 9 5 3 4 4" xfId="34252"/>
    <cellStyle name="Normal 9 5 3 4 5" xfId="39717"/>
    <cellStyle name="Normal 9 5 3 5" xfId="11451"/>
    <cellStyle name="Normal 9 5 3 5 2" xfId="42411"/>
    <cellStyle name="Normal 9 5 3 6" xfId="21371"/>
    <cellStyle name="Normal 9 5 3 7" xfId="30819"/>
    <cellStyle name="Normal 9 5 3 8" xfId="36285"/>
    <cellStyle name="Normal 9 5 4" xfId="1275"/>
    <cellStyle name="Normal 9 5 4 2" xfId="3844"/>
    <cellStyle name="Normal 9 5 4 2 2" xfId="13726"/>
    <cellStyle name="Normal 9 5 4 2 2 2" xfId="44686"/>
    <cellStyle name="Normal 9 5 4 2 3" xfId="23646"/>
    <cellStyle name="Normal 9 5 4 2 4" xfId="32063"/>
    <cellStyle name="Normal 9 5 4 2 5" xfId="37529"/>
    <cellStyle name="Normal 9 5 4 3" xfId="6504"/>
    <cellStyle name="Normal 9 5 4 3 2" xfId="16386"/>
    <cellStyle name="Normal 9 5 4 3 2 2" xfId="47346"/>
    <cellStyle name="Normal 9 5 4 3 3" xfId="26306"/>
    <cellStyle name="Normal 9 5 4 3 4" xfId="33063"/>
    <cellStyle name="Normal 9 5 4 3 5" xfId="38529"/>
    <cellStyle name="Normal 9 5 4 4" xfId="8974"/>
    <cellStyle name="Normal 9 5 4 4 2" xfId="18856"/>
    <cellStyle name="Normal 9 5 4 4 2 2" xfId="49816"/>
    <cellStyle name="Normal 9 5 4 4 3" xfId="28776"/>
    <cellStyle name="Normal 9 5 4 4 4" xfId="34253"/>
    <cellStyle name="Normal 9 5 4 4 5" xfId="39718"/>
    <cellStyle name="Normal 9 5 4 5" xfId="11452"/>
    <cellStyle name="Normal 9 5 4 5 2" xfId="42412"/>
    <cellStyle name="Normal 9 5 4 6" xfId="21372"/>
    <cellStyle name="Normal 9 5 4 7" xfId="31061"/>
    <cellStyle name="Normal 9 5 4 8" xfId="36527"/>
    <cellStyle name="Normal 9 5 5" xfId="1512"/>
    <cellStyle name="Normal 9 5 5 2" xfId="4275"/>
    <cellStyle name="Normal 9 5 5 2 2" xfId="14157"/>
    <cellStyle name="Normal 9 5 5 2 2 2" xfId="45117"/>
    <cellStyle name="Normal 9 5 5 2 3" xfId="24077"/>
    <cellStyle name="Normal 9 5 5 2 4" xfId="34490"/>
    <cellStyle name="Normal 9 5 5 2 5" xfId="39955"/>
    <cellStyle name="Normal 9 5 5 3" xfId="6741"/>
    <cellStyle name="Normal 9 5 5 3 2" xfId="16623"/>
    <cellStyle name="Normal 9 5 5 3 3" xfId="26543"/>
    <cellStyle name="Normal 9 5 5 3 4" xfId="47583"/>
    <cellStyle name="Normal 9 5 5 4" xfId="9211"/>
    <cellStyle name="Normal 9 5 5 4 2" xfId="19093"/>
    <cellStyle name="Normal 9 5 5 4 3" xfId="29013"/>
    <cellStyle name="Normal 9 5 5 4 4" xfId="50053"/>
    <cellStyle name="Normal 9 5 5 5" xfId="11689"/>
    <cellStyle name="Normal 9 5 5 5 2" xfId="42649"/>
    <cellStyle name="Normal 9 5 5 6" xfId="21609"/>
    <cellStyle name="Normal 9 5 5 7" xfId="31310"/>
    <cellStyle name="Normal 9 5 5 8" xfId="36776"/>
    <cellStyle name="Normal 9 5 6" xfId="2580"/>
    <cellStyle name="Normal 9 5 6 2" xfId="5048"/>
    <cellStyle name="Normal 9 5 6 2 2" xfId="14930"/>
    <cellStyle name="Normal 9 5 6 2 2 2" xfId="45890"/>
    <cellStyle name="Normal 9 5 6 2 3" xfId="24850"/>
    <cellStyle name="Normal 9 5 6 2 4" xfId="35264"/>
    <cellStyle name="Normal 9 5 6 2 5" xfId="40728"/>
    <cellStyle name="Normal 9 5 6 3" xfId="7514"/>
    <cellStyle name="Normal 9 5 6 3 2" xfId="17396"/>
    <cellStyle name="Normal 9 5 6 3 3" xfId="27316"/>
    <cellStyle name="Normal 9 5 6 3 4" xfId="48356"/>
    <cellStyle name="Normal 9 5 6 4" xfId="9984"/>
    <cellStyle name="Normal 9 5 6 4 2" xfId="19866"/>
    <cellStyle name="Normal 9 5 6 4 3" xfId="29786"/>
    <cellStyle name="Normal 9 5 6 4 4" xfId="50826"/>
    <cellStyle name="Normal 9 5 6 5" xfId="12462"/>
    <cellStyle name="Normal 9 5 6 5 2" xfId="43422"/>
    <cellStyle name="Normal 9 5 6 6" xfId="22382"/>
    <cellStyle name="Normal 9 5 6 7" xfId="32310"/>
    <cellStyle name="Normal 9 5 6 8" xfId="37776"/>
    <cellStyle name="Normal 9 5 7" xfId="3091"/>
    <cellStyle name="Normal 9 5 7 2" xfId="12973"/>
    <cellStyle name="Normal 9 5 7 2 2" xfId="43933"/>
    <cellStyle name="Normal 9 5 7 3" xfId="22893"/>
    <cellStyle name="Normal 9 5 7 4" xfId="33346"/>
    <cellStyle name="Normal 9 5 7 5" xfId="38812"/>
    <cellStyle name="Normal 9 5 8" xfId="5598"/>
    <cellStyle name="Normal 9 5 8 2" xfId="15480"/>
    <cellStyle name="Normal 9 5 8 3" xfId="25400"/>
    <cellStyle name="Normal 9 5 8 4" xfId="46440"/>
    <cellStyle name="Normal 9 5 9" xfId="8068"/>
    <cellStyle name="Normal 9 5 9 2" xfId="17950"/>
    <cellStyle name="Normal 9 5 9 3" xfId="27870"/>
    <cellStyle name="Normal 9 5 9 4" xfId="48910"/>
    <cellStyle name="Normal 9 6" xfId="280"/>
    <cellStyle name="Normal 9 6 10" xfId="10583"/>
    <cellStyle name="Normal 9 6 10 2" xfId="41543"/>
    <cellStyle name="Normal 9 6 11" xfId="20503"/>
    <cellStyle name="Normal 9 6 12" xfId="30345"/>
    <cellStyle name="Normal 9 6 13" xfId="35811"/>
    <cellStyle name="Normal 9 6 2" xfId="1276"/>
    <cellStyle name="Normal 9 6 2 2" xfId="3402"/>
    <cellStyle name="Normal 9 6 2 2 2" xfId="13284"/>
    <cellStyle name="Normal 9 6 2 2 2 2" xfId="44244"/>
    <cellStyle name="Normal 9 6 2 2 3" xfId="23204"/>
    <cellStyle name="Normal 9 6 2 2 4" xfId="31621"/>
    <cellStyle name="Normal 9 6 2 2 5" xfId="37087"/>
    <cellStyle name="Normal 9 6 2 3" xfId="6505"/>
    <cellStyle name="Normal 9 6 2 3 2" xfId="16387"/>
    <cellStyle name="Normal 9 6 2 3 2 2" xfId="47347"/>
    <cellStyle name="Normal 9 6 2 3 3" xfId="26307"/>
    <cellStyle name="Normal 9 6 2 3 4" xfId="32621"/>
    <cellStyle name="Normal 9 6 2 3 5" xfId="38087"/>
    <cellStyle name="Normal 9 6 2 4" xfId="8975"/>
    <cellStyle name="Normal 9 6 2 4 2" xfId="18857"/>
    <cellStyle name="Normal 9 6 2 4 2 2" xfId="49817"/>
    <cellStyle name="Normal 9 6 2 4 3" xfId="28777"/>
    <cellStyle name="Normal 9 6 2 4 4" xfId="34254"/>
    <cellStyle name="Normal 9 6 2 4 5" xfId="39719"/>
    <cellStyle name="Normal 9 6 2 5" xfId="11453"/>
    <cellStyle name="Normal 9 6 2 5 2" xfId="42413"/>
    <cellStyle name="Normal 9 6 2 6" xfId="21373"/>
    <cellStyle name="Normal 9 6 2 7" xfId="30619"/>
    <cellStyle name="Normal 9 6 2 8" xfId="36085"/>
    <cellStyle name="Normal 9 6 3" xfId="1277"/>
    <cellStyle name="Normal 9 6 3 2" xfId="3639"/>
    <cellStyle name="Normal 9 6 3 2 2" xfId="13521"/>
    <cellStyle name="Normal 9 6 3 2 2 2" xfId="44481"/>
    <cellStyle name="Normal 9 6 3 2 3" xfId="23441"/>
    <cellStyle name="Normal 9 6 3 2 4" xfId="31858"/>
    <cellStyle name="Normal 9 6 3 2 5" xfId="37324"/>
    <cellStyle name="Normal 9 6 3 3" xfId="6506"/>
    <cellStyle name="Normal 9 6 3 3 2" xfId="16388"/>
    <cellStyle name="Normal 9 6 3 3 2 2" xfId="47348"/>
    <cellStyle name="Normal 9 6 3 3 3" xfId="26308"/>
    <cellStyle name="Normal 9 6 3 3 4" xfId="32858"/>
    <cellStyle name="Normal 9 6 3 3 5" xfId="38324"/>
    <cellStyle name="Normal 9 6 3 4" xfId="8976"/>
    <cellStyle name="Normal 9 6 3 4 2" xfId="18858"/>
    <cellStyle name="Normal 9 6 3 4 2 2" xfId="49818"/>
    <cellStyle name="Normal 9 6 3 4 3" xfId="28778"/>
    <cellStyle name="Normal 9 6 3 4 4" xfId="34255"/>
    <cellStyle name="Normal 9 6 3 4 5" xfId="39720"/>
    <cellStyle name="Normal 9 6 3 5" xfId="11454"/>
    <cellStyle name="Normal 9 6 3 5 2" xfId="42414"/>
    <cellStyle name="Normal 9 6 3 6" xfId="21374"/>
    <cellStyle name="Normal 9 6 3 7" xfId="30856"/>
    <cellStyle name="Normal 9 6 3 8" xfId="36322"/>
    <cellStyle name="Normal 9 6 4" xfId="1278"/>
    <cellStyle name="Normal 9 6 4 2" xfId="3881"/>
    <cellStyle name="Normal 9 6 4 2 2" xfId="13763"/>
    <cellStyle name="Normal 9 6 4 2 2 2" xfId="44723"/>
    <cellStyle name="Normal 9 6 4 2 3" xfId="23683"/>
    <cellStyle name="Normal 9 6 4 2 4" xfId="32100"/>
    <cellStyle name="Normal 9 6 4 2 5" xfId="37566"/>
    <cellStyle name="Normal 9 6 4 3" xfId="6507"/>
    <cellStyle name="Normal 9 6 4 3 2" xfId="16389"/>
    <cellStyle name="Normal 9 6 4 3 2 2" xfId="47349"/>
    <cellStyle name="Normal 9 6 4 3 3" xfId="26309"/>
    <cellStyle name="Normal 9 6 4 3 4" xfId="33100"/>
    <cellStyle name="Normal 9 6 4 3 5" xfId="38566"/>
    <cellStyle name="Normal 9 6 4 4" xfId="8977"/>
    <cellStyle name="Normal 9 6 4 4 2" xfId="18859"/>
    <cellStyle name="Normal 9 6 4 4 2 2" xfId="49819"/>
    <cellStyle name="Normal 9 6 4 4 3" xfId="28779"/>
    <cellStyle name="Normal 9 6 4 4 4" xfId="34256"/>
    <cellStyle name="Normal 9 6 4 4 5" xfId="39721"/>
    <cellStyle name="Normal 9 6 4 5" xfId="11455"/>
    <cellStyle name="Normal 9 6 4 5 2" xfId="42415"/>
    <cellStyle name="Normal 9 6 4 6" xfId="21375"/>
    <cellStyle name="Normal 9 6 4 7" xfId="31098"/>
    <cellStyle name="Normal 9 6 4 8" xfId="36564"/>
    <cellStyle name="Normal 9 6 5" xfId="1549"/>
    <cellStyle name="Normal 9 6 5 2" xfId="4312"/>
    <cellStyle name="Normal 9 6 5 2 2" xfId="14194"/>
    <cellStyle name="Normal 9 6 5 2 2 2" xfId="45154"/>
    <cellStyle name="Normal 9 6 5 2 3" xfId="24114"/>
    <cellStyle name="Normal 9 6 5 2 4" xfId="34527"/>
    <cellStyle name="Normal 9 6 5 2 5" xfId="39992"/>
    <cellStyle name="Normal 9 6 5 3" xfId="6778"/>
    <cellStyle name="Normal 9 6 5 3 2" xfId="16660"/>
    <cellStyle name="Normal 9 6 5 3 3" xfId="26580"/>
    <cellStyle name="Normal 9 6 5 3 4" xfId="47620"/>
    <cellStyle name="Normal 9 6 5 4" xfId="9248"/>
    <cellStyle name="Normal 9 6 5 4 2" xfId="19130"/>
    <cellStyle name="Normal 9 6 5 4 3" xfId="29050"/>
    <cellStyle name="Normal 9 6 5 4 4" xfId="50090"/>
    <cellStyle name="Normal 9 6 5 5" xfId="11726"/>
    <cellStyle name="Normal 9 6 5 5 2" xfId="42686"/>
    <cellStyle name="Normal 9 6 5 6" xfId="21646"/>
    <cellStyle name="Normal 9 6 5 7" xfId="31347"/>
    <cellStyle name="Normal 9 6 5 8" xfId="36813"/>
    <cellStyle name="Normal 9 6 6" xfId="2617"/>
    <cellStyle name="Normal 9 6 6 2" xfId="5085"/>
    <cellStyle name="Normal 9 6 6 2 2" xfId="14967"/>
    <cellStyle name="Normal 9 6 6 2 2 2" xfId="45927"/>
    <cellStyle name="Normal 9 6 6 2 3" xfId="24887"/>
    <cellStyle name="Normal 9 6 6 2 4" xfId="35301"/>
    <cellStyle name="Normal 9 6 6 2 5" xfId="40765"/>
    <cellStyle name="Normal 9 6 6 3" xfId="7551"/>
    <cellStyle name="Normal 9 6 6 3 2" xfId="17433"/>
    <cellStyle name="Normal 9 6 6 3 3" xfId="27353"/>
    <cellStyle name="Normal 9 6 6 3 4" xfId="48393"/>
    <cellStyle name="Normal 9 6 6 4" xfId="10021"/>
    <cellStyle name="Normal 9 6 6 4 2" xfId="19903"/>
    <cellStyle name="Normal 9 6 6 4 3" xfId="29823"/>
    <cellStyle name="Normal 9 6 6 4 4" xfId="50863"/>
    <cellStyle name="Normal 9 6 6 5" xfId="12499"/>
    <cellStyle name="Normal 9 6 6 5 2" xfId="43459"/>
    <cellStyle name="Normal 9 6 6 6" xfId="22419"/>
    <cellStyle name="Normal 9 6 6 7" xfId="32347"/>
    <cellStyle name="Normal 9 6 6 8" xfId="37813"/>
    <cellStyle name="Normal 9 6 7" xfId="3128"/>
    <cellStyle name="Normal 9 6 7 2" xfId="13010"/>
    <cellStyle name="Normal 9 6 7 2 2" xfId="43970"/>
    <cellStyle name="Normal 9 6 7 3" xfId="22930"/>
    <cellStyle name="Normal 9 6 7 4" xfId="33383"/>
    <cellStyle name="Normal 9 6 7 5" xfId="38849"/>
    <cellStyle name="Normal 9 6 8" xfId="5635"/>
    <cellStyle name="Normal 9 6 8 2" xfId="15517"/>
    <cellStyle name="Normal 9 6 8 3" xfId="25437"/>
    <cellStyle name="Normal 9 6 8 4" xfId="46477"/>
    <cellStyle name="Normal 9 6 9" xfId="8105"/>
    <cellStyle name="Normal 9 6 9 2" xfId="17987"/>
    <cellStyle name="Normal 9 6 9 3" xfId="27907"/>
    <cellStyle name="Normal 9 6 9 4" xfId="48947"/>
    <cellStyle name="Normal 9 7" xfId="320"/>
    <cellStyle name="Normal 9 7 10" xfId="10623"/>
    <cellStyle name="Normal 9 7 10 2" xfId="41583"/>
    <cellStyle name="Normal 9 7 11" xfId="20543"/>
    <cellStyle name="Normal 9 7 12" xfId="30385"/>
    <cellStyle name="Normal 9 7 13" xfId="35851"/>
    <cellStyle name="Normal 9 7 2" xfId="1279"/>
    <cellStyle name="Normal 9 7 2 2" xfId="3442"/>
    <cellStyle name="Normal 9 7 2 2 2" xfId="13324"/>
    <cellStyle name="Normal 9 7 2 2 2 2" xfId="44284"/>
    <cellStyle name="Normal 9 7 2 2 3" xfId="23244"/>
    <cellStyle name="Normal 9 7 2 2 4" xfId="31661"/>
    <cellStyle name="Normal 9 7 2 2 5" xfId="37127"/>
    <cellStyle name="Normal 9 7 2 3" xfId="6508"/>
    <cellStyle name="Normal 9 7 2 3 2" xfId="16390"/>
    <cellStyle name="Normal 9 7 2 3 2 2" xfId="47350"/>
    <cellStyle name="Normal 9 7 2 3 3" xfId="26310"/>
    <cellStyle name="Normal 9 7 2 3 4" xfId="32661"/>
    <cellStyle name="Normal 9 7 2 3 5" xfId="38127"/>
    <cellStyle name="Normal 9 7 2 4" xfId="8978"/>
    <cellStyle name="Normal 9 7 2 4 2" xfId="18860"/>
    <cellStyle name="Normal 9 7 2 4 2 2" xfId="49820"/>
    <cellStyle name="Normal 9 7 2 4 3" xfId="28780"/>
    <cellStyle name="Normal 9 7 2 4 4" xfId="34257"/>
    <cellStyle name="Normal 9 7 2 4 5" xfId="39722"/>
    <cellStyle name="Normal 9 7 2 5" xfId="11456"/>
    <cellStyle name="Normal 9 7 2 5 2" xfId="42416"/>
    <cellStyle name="Normal 9 7 2 6" xfId="21376"/>
    <cellStyle name="Normal 9 7 2 7" xfId="30659"/>
    <cellStyle name="Normal 9 7 2 8" xfId="36125"/>
    <cellStyle name="Normal 9 7 3" xfId="1280"/>
    <cellStyle name="Normal 9 7 3 2" xfId="3679"/>
    <cellStyle name="Normal 9 7 3 2 2" xfId="13561"/>
    <cellStyle name="Normal 9 7 3 2 2 2" xfId="44521"/>
    <cellStyle name="Normal 9 7 3 2 3" xfId="23481"/>
    <cellStyle name="Normal 9 7 3 2 4" xfId="31898"/>
    <cellStyle name="Normal 9 7 3 2 5" xfId="37364"/>
    <cellStyle name="Normal 9 7 3 3" xfId="6509"/>
    <cellStyle name="Normal 9 7 3 3 2" xfId="16391"/>
    <cellStyle name="Normal 9 7 3 3 2 2" xfId="47351"/>
    <cellStyle name="Normal 9 7 3 3 3" xfId="26311"/>
    <cellStyle name="Normal 9 7 3 3 4" xfId="32898"/>
    <cellStyle name="Normal 9 7 3 3 5" xfId="38364"/>
    <cellStyle name="Normal 9 7 3 4" xfId="8979"/>
    <cellStyle name="Normal 9 7 3 4 2" xfId="18861"/>
    <cellStyle name="Normal 9 7 3 4 2 2" xfId="49821"/>
    <cellStyle name="Normal 9 7 3 4 3" xfId="28781"/>
    <cellStyle name="Normal 9 7 3 4 4" xfId="34258"/>
    <cellStyle name="Normal 9 7 3 4 5" xfId="39723"/>
    <cellStyle name="Normal 9 7 3 5" xfId="11457"/>
    <cellStyle name="Normal 9 7 3 5 2" xfId="42417"/>
    <cellStyle name="Normal 9 7 3 6" xfId="21377"/>
    <cellStyle name="Normal 9 7 3 7" xfId="30896"/>
    <cellStyle name="Normal 9 7 3 8" xfId="36362"/>
    <cellStyle name="Normal 9 7 4" xfId="1281"/>
    <cellStyle name="Normal 9 7 4 2" xfId="3921"/>
    <cellStyle name="Normal 9 7 4 2 2" xfId="13803"/>
    <cellStyle name="Normal 9 7 4 2 2 2" xfId="44763"/>
    <cellStyle name="Normal 9 7 4 2 3" xfId="23723"/>
    <cellStyle name="Normal 9 7 4 2 4" xfId="32140"/>
    <cellStyle name="Normal 9 7 4 2 5" xfId="37606"/>
    <cellStyle name="Normal 9 7 4 3" xfId="6510"/>
    <cellStyle name="Normal 9 7 4 3 2" xfId="16392"/>
    <cellStyle name="Normal 9 7 4 3 2 2" xfId="47352"/>
    <cellStyle name="Normal 9 7 4 3 3" xfId="26312"/>
    <cellStyle name="Normal 9 7 4 3 4" xfId="33140"/>
    <cellStyle name="Normal 9 7 4 3 5" xfId="38606"/>
    <cellStyle name="Normal 9 7 4 4" xfId="8980"/>
    <cellStyle name="Normal 9 7 4 4 2" xfId="18862"/>
    <cellStyle name="Normal 9 7 4 4 2 2" xfId="49822"/>
    <cellStyle name="Normal 9 7 4 4 3" xfId="28782"/>
    <cellStyle name="Normal 9 7 4 4 4" xfId="34259"/>
    <cellStyle name="Normal 9 7 4 4 5" xfId="39724"/>
    <cellStyle name="Normal 9 7 4 5" xfId="11458"/>
    <cellStyle name="Normal 9 7 4 5 2" xfId="42418"/>
    <cellStyle name="Normal 9 7 4 6" xfId="21378"/>
    <cellStyle name="Normal 9 7 4 7" xfId="31138"/>
    <cellStyle name="Normal 9 7 4 8" xfId="36604"/>
    <cellStyle name="Normal 9 7 5" xfId="1589"/>
    <cellStyle name="Normal 9 7 5 2" xfId="4352"/>
    <cellStyle name="Normal 9 7 5 2 2" xfId="14234"/>
    <cellStyle name="Normal 9 7 5 2 2 2" xfId="45194"/>
    <cellStyle name="Normal 9 7 5 2 3" xfId="24154"/>
    <cellStyle name="Normal 9 7 5 2 4" xfId="34567"/>
    <cellStyle name="Normal 9 7 5 2 5" xfId="40032"/>
    <cellStyle name="Normal 9 7 5 3" xfId="6818"/>
    <cellStyle name="Normal 9 7 5 3 2" xfId="16700"/>
    <cellStyle name="Normal 9 7 5 3 3" xfId="26620"/>
    <cellStyle name="Normal 9 7 5 3 4" xfId="47660"/>
    <cellStyle name="Normal 9 7 5 4" xfId="9288"/>
    <cellStyle name="Normal 9 7 5 4 2" xfId="19170"/>
    <cellStyle name="Normal 9 7 5 4 3" xfId="29090"/>
    <cellStyle name="Normal 9 7 5 4 4" xfId="50130"/>
    <cellStyle name="Normal 9 7 5 5" xfId="11766"/>
    <cellStyle name="Normal 9 7 5 5 2" xfId="42726"/>
    <cellStyle name="Normal 9 7 5 6" xfId="21686"/>
    <cellStyle name="Normal 9 7 5 7" xfId="31387"/>
    <cellStyle name="Normal 9 7 5 8" xfId="36853"/>
    <cellStyle name="Normal 9 7 6" xfId="2657"/>
    <cellStyle name="Normal 9 7 6 2" xfId="5125"/>
    <cellStyle name="Normal 9 7 6 2 2" xfId="15007"/>
    <cellStyle name="Normal 9 7 6 2 2 2" xfId="45967"/>
    <cellStyle name="Normal 9 7 6 2 3" xfId="24927"/>
    <cellStyle name="Normal 9 7 6 2 4" xfId="35341"/>
    <cellStyle name="Normal 9 7 6 2 5" xfId="40805"/>
    <cellStyle name="Normal 9 7 6 3" xfId="7591"/>
    <cellStyle name="Normal 9 7 6 3 2" xfId="17473"/>
    <cellStyle name="Normal 9 7 6 3 3" xfId="27393"/>
    <cellStyle name="Normal 9 7 6 3 4" xfId="48433"/>
    <cellStyle name="Normal 9 7 6 4" xfId="10061"/>
    <cellStyle name="Normal 9 7 6 4 2" xfId="19943"/>
    <cellStyle name="Normal 9 7 6 4 3" xfId="29863"/>
    <cellStyle name="Normal 9 7 6 4 4" xfId="50903"/>
    <cellStyle name="Normal 9 7 6 5" xfId="12539"/>
    <cellStyle name="Normal 9 7 6 5 2" xfId="43499"/>
    <cellStyle name="Normal 9 7 6 6" xfId="22459"/>
    <cellStyle name="Normal 9 7 6 7" xfId="32387"/>
    <cellStyle name="Normal 9 7 6 8" xfId="37853"/>
    <cellStyle name="Normal 9 7 7" xfId="3168"/>
    <cellStyle name="Normal 9 7 7 2" xfId="13050"/>
    <cellStyle name="Normal 9 7 7 2 2" xfId="44010"/>
    <cellStyle name="Normal 9 7 7 3" xfId="22970"/>
    <cellStyle name="Normal 9 7 7 4" xfId="33423"/>
    <cellStyle name="Normal 9 7 7 5" xfId="38889"/>
    <cellStyle name="Normal 9 7 8" xfId="5675"/>
    <cellStyle name="Normal 9 7 8 2" xfId="15557"/>
    <cellStyle name="Normal 9 7 8 3" xfId="25477"/>
    <cellStyle name="Normal 9 7 8 4" xfId="46517"/>
    <cellStyle name="Normal 9 7 9" xfId="8145"/>
    <cellStyle name="Normal 9 7 9 2" xfId="18027"/>
    <cellStyle name="Normal 9 7 9 3" xfId="27947"/>
    <cellStyle name="Normal 9 7 9 4" xfId="48987"/>
    <cellStyle name="Normal 9 8" xfId="100"/>
    <cellStyle name="Normal 9 8 10" xfId="35888"/>
    <cellStyle name="Normal 9 8 2" xfId="1389"/>
    <cellStyle name="Normal 9 8 2 2" xfId="4152"/>
    <cellStyle name="Normal 9 8 2 2 2" xfId="14034"/>
    <cellStyle name="Normal 9 8 2 2 2 2" xfId="44994"/>
    <cellStyle name="Normal 9 8 2 2 3" xfId="23954"/>
    <cellStyle name="Normal 9 8 2 2 4" xfId="34367"/>
    <cellStyle name="Normal 9 8 2 2 5" xfId="39832"/>
    <cellStyle name="Normal 9 8 2 3" xfId="6618"/>
    <cellStyle name="Normal 9 8 2 3 2" xfId="16500"/>
    <cellStyle name="Normal 9 8 2 3 3" xfId="26420"/>
    <cellStyle name="Normal 9 8 2 3 4" xfId="47460"/>
    <cellStyle name="Normal 9 8 2 4" xfId="9088"/>
    <cellStyle name="Normal 9 8 2 4 2" xfId="18970"/>
    <cellStyle name="Normal 9 8 2 4 3" xfId="28890"/>
    <cellStyle name="Normal 9 8 2 4 4" xfId="49930"/>
    <cellStyle name="Normal 9 8 2 5" xfId="11566"/>
    <cellStyle name="Normal 9 8 2 5 2" xfId="42526"/>
    <cellStyle name="Normal 9 8 2 6" xfId="21486"/>
    <cellStyle name="Normal 9 8 2 7" xfId="31424"/>
    <cellStyle name="Normal 9 8 2 8" xfId="36890"/>
    <cellStyle name="Normal 9 8 3" xfId="2457"/>
    <cellStyle name="Normal 9 8 3 2" xfId="4925"/>
    <cellStyle name="Normal 9 8 3 2 2" xfId="14807"/>
    <cellStyle name="Normal 9 8 3 2 2 2" xfId="45767"/>
    <cellStyle name="Normal 9 8 3 2 3" xfId="24727"/>
    <cellStyle name="Normal 9 8 3 2 4" xfId="35141"/>
    <cellStyle name="Normal 9 8 3 2 5" xfId="40605"/>
    <cellStyle name="Normal 9 8 3 3" xfId="7391"/>
    <cellStyle name="Normal 9 8 3 3 2" xfId="17273"/>
    <cellStyle name="Normal 9 8 3 3 3" xfId="27193"/>
    <cellStyle name="Normal 9 8 3 3 4" xfId="48233"/>
    <cellStyle name="Normal 9 8 3 4" xfId="9861"/>
    <cellStyle name="Normal 9 8 3 4 2" xfId="19743"/>
    <cellStyle name="Normal 9 8 3 4 3" xfId="29663"/>
    <cellStyle name="Normal 9 8 3 4 4" xfId="50703"/>
    <cellStyle name="Normal 9 8 3 5" xfId="12339"/>
    <cellStyle name="Normal 9 8 3 5 2" xfId="43299"/>
    <cellStyle name="Normal 9 8 3 6" xfId="22259"/>
    <cellStyle name="Normal 9 8 3 7" xfId="32424"/>
    <cellStyle name="Normal 9 8 3 8" xfId="37890"/>
    <cellStyle name="Normal 9 8 4" xfId="3205"/>
    <cellStyle name="Normal 9 8 4 2" xfId="13087"/>
    <cellStyle name="Normal 9 8 4 2 2" xfId="44047"/>
    <cellStyle name="Normal 9 8 4 3" xfId="23007"/>
    <cellStyle name="Normal 9 8 4 4" xfId="33223"/>
    <cellStyle name="Normal 9 8 4 5" xfId="38689"/>
    <cellStyle name="Normal 9 8 5" xfId="5475"/>
    <cellStyle name="Normal 9 8 5 2" xfId="15357"/>
    <cellStyle name="Normal 9 8 5 3" xfId="25277"/>
    <cellStyle name="Normal 9 8 5 4" xfId="46317"/>
    <cellStyle name="Normal 9 8 6" xfId="7945"/>
    <cellStyle name="Normal 9 8 6 2" xfId="17827"/>
    <cellStyle name="Normal 9 8 6 3" xfId="27747"/>
    <cellStyle name="Normal 9 8 6 4" xfId="48787"/>
    <cellStyle name="Normal 9 8 7" xfId="10423"/>
    <cellStyle name="Normal 9 8 7 2" xfId="41383"/>
    <cellStyle name="Normal 9 8 8" xfId="20343"/>
    <cellStyle name="Normal 9 8 9" xfId="30422"/>
    <cellStyle name="Normal 9 9" xfId="357"/>
    <cellStyle name="Normal 9 9 10" xfId="35926"/>
    <cellStyle name="Normal 9 9 2" xfId="1626"/>
    <cellStyle name="Normal 9 9 2 2" xfId="4389"/>
    <cellStyle name="Normal 9 9 2 2 2" xfId="14271"/>
    <cellStyle name="Normal 9 9 2 2 2 2" xfId="45231"/>
    <cellStyle name="Normal 9 9 2 2 3" xfId="24191"/>
    <cellStyle name="Normal 9 9 2 2 4" xfId="34604"/>
    <cellStyle name="Normal 9 9 2 2 5" xfId="40069"/>
    <cellStyle name="Normal 9 9 2 3" xfId="6855"/>
    <cellStyle name="Normal 9 9 2 3 2" xfId="16737"/>
    <cellStyle name="Normal 9 9 2 3 3" xfId="26657"/>
    <cellStyle name="Normal 9 9 2 3 4" xfId="47697"/>
    <cellStyle name="Normal 9 9 2 4" xfId="9325"/>
    <cellStyle name="Normal 9 9 2 4 2" xfId="19207"/>
    <cellStyle name="Normal 9 9 2 4 3" xfId="29127"/>
    <cellStyle name="Normal 9 9 2 4 4" xfId="50167"/>
    <cellStyle name="Normal 9 9 2 5" xfId="11803"/>
    <cellStyle name="Normal 9 9 2 5 2" xfId="42763"/>
    <cellStyle name="Normal 9 9 2 6" xfId="21723"/>
    <cellStyle name="Normal 9 9 2 7" xfId="31462"/>
    <cellStyle name="Normal 9 9 2 8" xfId="36928"/>
    <cellStyle name="Normal 9 9 3" xfId="2694"/>
    <cellStyle name="Normal 9 9 3 2" xfId="5162"/>
    <cellStyle name="Normal 9 9 3 2 2" xfId="15044"/>
    <cellStyle name="Normal 9 9 3 2 2 2" xfId="46004"/>
    <cellStyle name="Normal 9 9 3 2 3" xfId="24964"/>
    <cellStyle name="Normal 9 9 3 2 4" xfId="35378"/>
    <cellStyle name="Normal 9 9 3 2 5" xfId="40842"/>
    <cellStyle name="Normal 9 9 3 3" xfId="7628"/>
    <cellStyle name="Normal 9 9 3 3 2" xfId="17510"/>
    <cellStyle name="Normal 9 9 3 3 3" xfId="27430"/>
    <cellStyle name="Normal 9 9 3 3 4" xfId="48470"/>
    <cellStyle name="Normal 9 9 3 4" xfId="10098"/>
    <cellStyle name="Normal 9 9 3 4 2" xfId="19980"/>
    <cellStyle name="Normal 9 9 3 4 3" xfId="29900"/>
    <cellStyle name="Normal 9 9 3 4 4" xfId="50940"/>
    <cellStyle name="Normal 9 9 3 5" xfId="12576"/>
    <cellStyle name="Normal 9 9 3 5 2" xfId="43536"/>
    <cellStyle name="Normal 9 9 3 6" xfId="22496"/>
    <cellStyle name="Normal 9 9 3 7" xfId="32462"/>
    <cellStyle name="Normal 9 9 3 8" xfId="37928"/>
    <cellStyle name="Normal 9 9 4" xfId="3243"/>
    <cellStyle name="Normal 9 9 4 2" xfId="13125"/>
    <cellStyle name="Normal 9 9 4 2 2" xfId="44085"/>
    <cellStyle name="Normal 9 9 4 3" xfId="23045"/>
    <cellStyle name="Normal 9 9 4 4" xfId="33460"/>
    <cellStyle name="Normal 9 9 4 5" xfId="38926"/>
    <cellStyle name="Normal 9 9 5" xfId="5712"/>
    <cellStyle name="Normal 9 9 5 2" xfId="15594"/>
    <cellStyle name="Normal 9 9 5 3" xfId="25514"/>
    <cellStyle name="Normal 9 9 5 4" xfId="46554"/>
    <cellStyle name="Normal 9 9 6" xfId="8182"/>
    <cellStyle name="Normal 9 9 6 2" xfId="18064"/>
    <cellStyle name="Normal 9 9 6 3" xfId="27984"/>
    <cellStyle name="Normal 9 9 6 4" xfId="49024"/>
    <cellStyle name="Normal 9 9 7" xfId="10660"/>
    <cellStyle name="Normal 9 9 7 2" xfId="41620"/>
    <cellStyle name="Normal 9 9 8" xfId="20580"/>
    <cellStyle name="Normal 9 9 9" xfId="30460"/>
    <cellStyle name="Normal_Duquesne Settled Fromula 10-3-07" xfId="7"/>
    <cellStyle name="Normal_FN1 Ratebase Draft SPP template (6-11-04) v2" xfId="3"/>
    <cellStyle name="Note 2" xfId="561"/>
    <cellStyle name="Note 2 2" xfId="645"/>
    <cellStyle name="Note 3" xfId="602"/>
    <cellStyle name="Note 3 2" xfId="658"/>
    <cellStyle name="Output 2" xfId="513"/>
    <cellStyle name="Output 3" xfId="597"/>
    <cellStyle name="Percent" xfId="4" builtinId="5"/>
    <cellStyle name="Percent 2" xfId="11"/>
    <cellStyle name="Percent 2 10" xfId="2187"/>
    <cellStyle name="Percent 2 11" xfId="2188"/>
    <cellStyle name="Percent 2 12" xfId="2189"/>
    <cellStyle name="Percent 2 13" xfId="2190"/>
    <cellStyle name="Percent 2 14" xfId="2191"/>
    <cellStyle name="Percent 2 15" xfId="2192"/>
    <cellStyle name="Percent 2 16" xfId="2193"/>
    <cellStyle name="Percent 2 17" xfId="2194"/>
    <cellStyle name="Percent 2 18" xfId="2195"/>
    <cellStyle name="Percent 2 19" xfId="2196"/>
    <cellStyle name="Percent 2 2" xfId="39"/>
    <cellStyle name="Percent 2 2 2" xfId="163"/>
    <cellStyle name="Percent 2 2 3" xfId="105"/>
    <cellStyle name="Percent 2 2 4" xfId="642"/>
    <cellStyle name="Percent 2 20" xfId="2197"/>
    <cellStyle name="Percent 2 21" xfId="2198"/>
    <cellStyle name="Percent 2 22" xfId="2199"/>
    <cellStyle name="Percent 2 23" xfId="2200"/>
    <cellStyle name="Percent 2 24" xfId="2201"/>
    <cellStyle name="Percent 2 25" xfId="2202"/>
    <cellStyle name="Percent 2 26" xfId="2203"/>
    <cellStyle name="Percent 2 27" xfId="2204"/>
    <cellStyle name="Percent 2 28" xfId="2205"/>
    <cellStyle name="Percent 2 29" xfId="2206"/>
    <cellStyle name="Percent 2 3" xfId="61"/>
    <cellStyle name="Percent 2 3 2" xfId="2207"/>
    <cellStyle name="Percent 2 30" xfId="2208"/>
    <cellStyle name="Percent 2 31" xfId="2209"/>
    <cellStyle name="Percent 2 32" xfId="2210"/>
    <cellStyle name="Percent 2 33" xfId="2211"/>
    <cellStyle name="Percent 2 34" xfId="2212"/>
    <cellStyle name="Percent 2 35" xfId="2213"/>
    <cellStyle name="Percent 2 36" xfId="2214"/>
    <cellStyle name="Percent 2 37" xfId="2215"/>
    <cellStyle name="Percent 2 38" xfId="2239"/>
    <cellStyle name="Percent 2 4" xfId="506"/>
    <cellStyle name="Percent 2 5" xfId="2216"/>
    <cellStyle name="Percent 2 6" xfId="2217"/>
    <cellStyle name="Percent 2 7" xfId="2218"/>
    <cellStyle name="Percent 2 8" xfId="2219"/>
    <cellStyle name="Percent 2 9" xfId="2220"/>
    <cellStyle name="Percent 3" xfId="14"/>
    <cellStyle name="Percent 3 10" xfId="310"/>
    <cellStyle name="Percent 3 10 10" xfId="10613"/>
    <cellStyle name="Percent 3 10 10 2" xfId="41573"/>
    <cellStyle name="Percent 3 10 11" xfId="20533"/>
    <cellStyle name="Percent 3 10 12" xfId="30375"/>
    <cellStyle name="Percent 3 10 13" xfId="35841"/>
    <cellStyle name="Percent 3 10 14" xfId="51280"/>
    <cellStyle name="Percent 3 10 15" xfId="51952"/>
    <cellStyle name="Percent 3 10 2" xfId="1282"/>
    <cellStyle name="Percent 3 10 2 10" xfId="52176"/>
    <cellStyle name="Percent 3 10 2 2" xfId="3432"/>
    <cellStyle name="Percent 3 10 2 2 2" xfId="13314"/>
    <cellStyle name="Percent 3 10 2 2 2 2" xfId="44274"/>
    <cellStyle name="Percent 3 10 2 2 3" xfId="23234"/>
    <cellStyle name="Percent 3 10 2 2 4" xfId="31651"/>
    <cellStyle name="Percent 3 10 2 2 5" xfId="37117"/>
    <cellStyle name="Percent 3 10 2 3" xfId="6511"/>
    <cellStyle name="Percent 3 10 2 3 2" xfId="16393"/>
    <cellStyle name="Percent 3 10 2 3 2 2" xfId="47353"/>
    <cellStyle name="Percent 3 10 2 3 3" xfId="26313"/>
    <cellStyle name="Percent 3 10 2 3 4" xfId="32651"/>
    <cellStyle name="Percent 3 10 2 3 5" xfId="38117"/>
    <cellStyle name="Percent 3 10 2 4" xfId="8981"/>
    <cellStyle name="Percent 3 10 2 4 2" xfId="18863"/>
    <cellStyle name="Percent 3 10 2 4 2 2" xfId="49823"/>
    <cellStyle name="Percent 3 10 2 4 3" xfId="28783"/>
    <cellStyle name="Percent 3 10 2 4 4" xfId="34260"/>
    <cellStyle name="Percent 3 10 2 4 5" xfId="39725"/>
    <cellStyle name="Percent 3 10 2 5" xfId="11459"/>
    <cellStyle name="Percent 3 10 2 5 2" xfId="42419"/>
    <cellStyle name="Percent 3 10 2 6" xfId="21379"/>
    <cellStyle name="Percent 3 10 2 7" xfId="30649"/>
    <cellStyle name="Percent 3 10 2 8" xfId="36115"/>
    <cellStyle name="Percent 3 10 2 9" xfId="51505"/>
    <cellStyle name="Percent 3 10 3" xfId="1283"/>
    <cellStyle name="Percent 3 10 3 10" xfId="52400"/>
    <cellStyle name="Percent 3 10 3 2" xfId="3669"/>
    <cellStyle name="Percent 3 10 3 2 2" xfId="13551"/>
    <cellStyle name="Percent 3 10 3 2 2 2" xfId="44511"/>
    <cellStyle name="Percent 3 10 3 2 3" xfId="23471"/>
    <cellStyle name="Percent 3 10 3 2 4" xfId="31888"/>
    <cellStyle name="Percent 3 10 3 2 5" xfId="37354"/>
    <cellStyle name="Percent 3 10 3 3" xfId="6512"/>
    <cellStyle name="Percent 3 10 3 3 2" xfId="16394"/>
    <cellStyle name="Percent 3 10 3 3 2 2" xfId="47354"/>
    <cellStyle name="Percent 3 10 3 3 3" xfId="26314"/>
    <cellStyle name="Percent 3 10 3 3 4" xfId="32888"/>
    <cellStyle name="Percent 3 10 3 3 5" xfId="38354"/>
    <cellStyle name="Percent 3 10 3 4" xfId="8982"/>
    <cellStyle name="Percent 3 10 3 4 2" xfId="18864"/>
    <cellStyle name="Percent 3 10 3 4 2 2" xfId="49824"/>
    <cellStyle name="Percent 3 10 3 4 3" xfId="28784"/>
    <cellStyle name="Percent 3 10 3 4 4" xfId="34261"/>
    <cellStyle name="Percent 3 10 3 4 5" xfId="39726"/>
    <cellStyle name="Percent 3 10 3 5" xfId="11460"/>
    <cellStyle name="Percent 3 10 3 5 2" xfId="42420"/>
    <cellStyle name="Percent 3 10 3 6" xfId="21380"/>
    <cellStyle name="Percent 3 10 3 7" xfId="30886"/>
    <cellStyle name="Percent 3 10 3 8" xfId="36352"/>
    <cellStyle name="Percent 3 10 3 9" xfId="51730"/>
    <cellStyle name="Percent 3 10 4" xfId="1284"/>
    <cellStyle name="Percent 3 10 4 2" xfId="3911"/>
    <cellStyle name="Percent 3 10 4 2 2" xfId="13793"/>
    <cellStyle name="Percent 3 10 4 2 2 2" xfId="44753"/>
    <cellStyle name="Percent 3 10 4 2 3" xfId="23713"/>
    <cellStyle name="Percent 3 10 4 2 4" xfId="32130"/>
    <cellStyle name="Percent 3 10 4 2 5" xfId="37596"/>
    <cellStyle name="Percent 3 10 4 3" xfId="6513"/>
    <cellStyle name="Percent 3 10 4 3 2" xfId="16395"/>
    <cellStyle name="Percent 3 10 4 3 2 2" xfId="47355"/>
    <cellStyle name="Percent 3 10 4 3 3" xfId="26315"/>
    <cellStyle name="Percent 3 10 4 3 4" xfId="33130"/>
    <cellStyle name="Percent 3 10 4 3 5" xfId="38596"/>
    <cellStyle name="Percent 3 10 4 4" xfId="8983"/>
    <cellStyle name="Percent 3 10 4 4 2" xfId="18865"/>
    <cellStyle name="Percent 3 10 4 4 2 2" xfId="49825"/>
    <cellStyle name="Percent 3 10 4 4 3" xfId="28785"/>
    <cellStyle name="Percent 3 10 4 4 4" xfId="34262"/>
    <cellStyle name="Percent 3 10 4 4 5" xfId="39727"/>
    <cellStyle name="Percent 3 10 4 5" xfId="11461"/>
    <cellStyle name="Percent 3 10 4 5 2" xfId="42421"/>
    <cellStyle name="Percent 3 10 4 6" xfId="21381"/>
    <cellStyle name="Percent 3 10 4 7" xfId="31128"/>
    <cellStyle name="Percent 3 10 4 8" xfId="36594"/>
    <cellStyle name="Percent 3 10 5" xfId="1579"/>
    <cellStyle name="Percent 3 10 5 2" xfId="4342"/>
    <cellStyle name="Percent 3 10 5 2 2" xfId="14224"/>
    <cellStyle name="Percent 3 10 5 2 2 2" xfId="45184"/>
    <cellStyle name="Percent 3 10 5 2 3" xfId="24144"/>
    <cellStyle name="Percent 3 10 5 2 4" xfId="34557"/>
    <cellStyle name="Percent 3 10 5 2 5" xfId="40022"/>
    <cellStyle name="Percent 3 10 5 3" xfId="6808"/>
    <cellStyle name="Percent 3 10 5 3 2" xfId="16690"/>
    <cellStyle name="Percent 3 10 5 3 3" xfId="26610"/>
    <cellStyle name="Percent 3 10 5 3 4" xfId="47650"/>
    <cellStyle name="Percent 3 10 5 4" xfId="9278"/>
    <cellStyle name="Percent 3 10 5 4 2" xfId="19160"/>
    <cellStyle name="Percent 3 10 5 4 3" xfId="29080"/>
    <cellStyle name="Percent 3 10 5 4 4" xfId="50120"/>
    <cellStyle name="Percent 3 10 5 5" xfId="11756"/>
    <cellStyle name="Percent 3 10 5 5 2" xfId="42716"/>
    <cellStyle name="Percent 3 10 5 6" xfId="21676"/>
    <cellStyle name="Percent 3 10 5 7" xfId="31377"/>
    <cellStyle name="Percent 3 10 5 8" xfId="36843"/>
    <cellStyle name="Percent 3 10 6" xfId="2647"/>
    <cellStyle name="Percent 3 10 6 2" xfId="5115"/>
    <cellStyle name="Percent 3 10 6 2 2" xfId="14997"/>
    <cellStyle name="Percent 3 10 6 2 2 2" xfId="45957"/>
    <cellStyle name="Percent 3 10 6 2 3" xfId="24917"/>
    <cellStyle name="Percent 3 10 6 2 4" xfId="35331"/>
    <cellStyle name="Percent 3 10 6 2 5" xfId="40795"/>
    <cellStyle name="Percent 3 10 6 3" xfId="7581"/>
    <cellStyle name="Percent 3 10 6 3 2" xfId="17463"/>
    <cellStyle name="Percent 3 10 6 3 3" xfId="27383"/>
    <cellStyle name="Percent 3 10 6 3 4" xfId="48423"/>
    <cellStyle name="Percent 3 10 6 4" xfId="10051"/>
    <cellStyle name="Percent 3 10 6 4 2" xfId="19933"/>
    <cellStyle name="Percent 3 10 6 4 3" xfId="29853"/>
    <cellStyle name="Percent 3 10 6 4 4" xfId="50893"/>
    <cellStyle name="Percent 3 10 6 5" xfId="12529"/>
    <cellStyle name="Percent 3 10 6 5 2" xfId="43489"/>
    <cellStyle name="Percent 3 10 6 6" xfId="22449"/>
    <cellStyle name="Percent 3 10 6 7" xfId="32377"/>
    <cellStyle name="Percent 3 10 6 8" xfId="37843"/>
    <cellStyle name="Percent 3 10 7" xfId="3158"/>
    <cellStyle name="Percent 3 10 7 2" xfId="13040"/>
    <cellStyle name="Percent 3 10 7 2 2" xfId="44000"/>
    <cellStyle name="Percent 3 10 7 3" xfId="22960"/>
    <cellStyle name="Percent 3 10 7 4" xfId="33413"/>
    <cellStyle name="Percent 3 10 7 5" xfId="38879"/>
    <cellStyle name="Percent 3 10 8" xfId="5665"/>
    <cellStyle name="Percent 3 10 8 2" xfId="15547"/>
    <cellStyle name="Percent 3 10 8 2 2" xfId="46507"/>
    <cellStyle name="Percent 3 10 8 3" xfId="25467"/>
    <cellStyle name="Percent 3 10 8 4" xfId="41172"/>
    <cellStyle name="Percent 3 10 9" xfId="8135"/>
    <cellStyle name="Percent 3 10 9 2" xfId="18017"/>
    <cellStyle name="Percent 3 10 9 3" xfId="27937"/>
    <cellStyle name="Percent 3 10 9 4" xfId="48977"/>
    <cellStyle name="Percent 3 11" xfId="313"/>
    <cellStyle name="Percent 3 11 10" xfId="10616"/>
    <cellStyle name="Percent 3 11 10 2" xfId="41576"/>
    <cellStyle name="Percent 3 11 11" xfId="20536"/>
    <cellStyle name="Percent 3 11 12" xfId="30378"/>
    <cellStyle name="Percent 3 11 13" xfId="35844"/>
    <cellStyle name="Percent 3 11 14" xfId="51422"/>
    <cellStyle name="Percent 3 11 15" xfId="52094"/>
    <cellStyle name="Percent 3 11 2" xfId="1285"/>
    <cellStyle name="Percent 3 11 2 10" xfId="52318"/>
    <cellStyle name="Percent 3 11 2 2" xfId="3435"/>
    <cellStyle name="Percent 3 11 2 2 2" xfId="13317"/>
    <cellStyle name="Percent 3 11 2 2 2 2" xfId="44277"/>
    <cellStyle name="Percent 3 11 2 2 3" xfId="23237"/>
    <cellStyle name="Percent 3 11 2 2 4" xfId="31654"/>
    <cellStyle name="Percent 3 11 2 2 5" xfId="37120"/>
    <cellStyle name="Percent 3 11 2 3" xfId="6514"/>
    <cellStyle name="Percent 3 11 2 3 2" xfId="16396"/>
    <cellStyle name="Percent 3 11 2 3 2 2" xfId="47356"/>
    <cellStyle name="Percent 3 11 2 3 3" xfId="26316"/>
    <cellStyle name="Percent 3 11 2 3 4" xfId="32654"/>
    <cellStyle name="Percent 3 11 2 3 5" xfId="38120"/>
    <cellStyle name="Percent 3 11 2 4" xfId="8984"/>
    <cellStyle name="Percent 3 11 2 4 2" xfId="18866"/>
    <cellStyle name="Percent 3 11 2 4 2 2" xfId="49826"/>
    <cellStyle name="Percent 3 11 2 4 3" xfId="28786"/>
    <cellStyle name="Percent 3 11 2 4 4" xfId="34263"/>
    <cellStyle name="Percent 3 11 2 4 5" xfId="39728"/>
    <cellStyle name="Percent 3 11 2 5" xfId="11462"/>
    <cellStyle name="Percent 3 11 2 5 2" xfId="42422"/>
    <cellStyle name="Percent 3 11 2 6" xfId="21382"/>
    <cellStyle name="Percent 3 11 2 7" xfId="30652"/>
    <cellStyle name="Percent 3 11 2 8" xfId="36118"/>
    <cellStyle name="Percent 3 11 2 9" xfId="51647"/>
    <cellStyle name="Percent 3 11 3" xfId="1286"/>
    <cellStyle name="Percent 3 11 3 10" xfId="52542"/>
    <cellStyle name="Percent 3 11 3 2" xfId="3672"/>
    <cellStyle name="Percent 3 11 3 2 2" xfId="13554"/>
    <cellStyle name="Percent 3 11 3 2 2 2" xfId="44514"/>
    <cellStyle name="Percent 3 11 3 2 3" xfId="23474"/>
    <cellStyle name="Percent 3 11 3 2 4" xfId="31891"/>
    <cellStyle name="Percent 3 11 3 2 5" xfId="37357"/>
    <cellStyle name="Percent 3 11 3 3" xfId="6515"/>
    <cellStyle name="Percent 3 11 3 3 2" xfId="16397"/>
    <cellStyle name="Percent 3 11 3 3 2 2" xfId="47357"/>
    <cellStyle name="Percent 3 11 3 3 3" xfId="26317"/>
    <cellStyle name="Percent 3 11 3 3 4" xfId="32891"/>
    <cellStyle name="Percent 3 11 3 3 5" xfId="38357"/>
    <cellStyle name="Percent 3 11 3 4" xfId="8985"/>
    <cellStyle name="Percent 3 11 3 4 2" xfId="18867"/>
    <cellStyle name="Percent 3 11 3 4 2 2" xfId="49827"/>
    <cellStyle name="Percent 3 11 3 4 3" xfId="28787"/>
    <cellStyle name="Percent 3 11 3 4 4" xfId="34264"/>
    <cellStyle name="Percent 3 11 3 4 5" xfId="39729"/>
    <cellStyle name="Percent 3 11 3 5" xfId="11463"/>
    <cellStyle name="Percent 3 11 3 5 2" xfId="42423"/>
    <cellStyle name="Percent 3 11 3 6" xfId="21383"/>
    <cellStyle name="Percent 3 11 3 7" xfId="30889"/>
    <cellStyle name="Percent 3 11 3 8" xfId="36355"/>
    <cellStyle name="Percent 3 11 3 9" xfId="51872"/>
    <cellStyle name="Percent 3 11 4" xfId="1287"/>
    <cellStyle name="Percent 3 11 4 2" xfId="3914"/>
    <cellStyle name="Percent 3 11 4 2 2" xfId="13796"/>
    <cellStyle name="Percent 3 11 4 2 2 2" xfId="44756"/>
    <cellStyle name="Percent 3 11 4 2 3" xfId="23716"/>
    <cellStyle name="Percent 3 11 4 2 4" xfId="32133"/>
    <cellStyle name="Percent 3 11 4 2 5" xfId="37599"/>
    <cellStyle name="Percent 3 11 4 3" xfId="6516"/>
    <cellStyle name="Percent 3 11 4 3 2" xfId="16398"/>
    <cellStyle name="Percent 3 11 4 3 2 2" xfId="47358"/>
    <cellStyle name="Percent 3 11 4 3 3" xfId="26318"/>
    <cellStyle name="Percent 3 11 4 3 4" xfId="33133"/>
    <cellStyle name="Percent 3 11 4 3 5" xfId="38599"/>
    <cellStyle name="Percent 3 11 4 4" xfId="8986"/>
    <cellStyle name="Percent 3 11 4 4 2" xfId="18868"/>
    <cellStyle name="Percent 3 11 4 4 2 2" xfId="49828"/>
    <cellStyle name="Percent 3 11 4 4 3" xfId="28788"/>
    <cellStyle name="Percent 3 11 4 4 4" xfId="34265"/>
    <cellStyle name="Percent 3 11 4 4 5" xfId="39730"/>
    <cellStyle name="Percent 3 11 4 5" xfId="11464"/>
    <cellStyle name="Percent 3 11 4 5 2" xfId="42424"/>
    <cellStyle name="Percent 3 11 4 6" xfId="21384"/>
    <cellStyle name="Percent 3 11 4 7" xfId="31131"/>
    <cellStyle name="Percent 3 11 4 8" xfId="36597"/>
    <cellStyle name="Percent 3 11 5" xfId="1582"/>
    <cellStyle name="Percent 3 11 5 2" xfId="4345"/>
    <cellStyle name="Percent 3 11 5 2 2" xfId="14227"/>
    <cellStyle name="Percent 3 11 5 2 2 2" xfId="45187"/>
    <cellStyle name="Percent 3 11 5 2 3" xfId="24147"/>
    <cellStyle name="Percent 3 11 5 2 4" xfId="34560"/>
    <cellStyle name="Percent 3 11 5 2 5" xfId="40025"/>
    <cellStyle name="Percent 3 11 5 3" xfId="6811"/>
    <cellStyle name="Percent 3 11 5 3 2" xfId="16693"/>
    <cellStyle name="Percent 3 11 5 3 3" xfId="26613"/>
    <cellStyle name="Percent 3 11 5 3 4" xfId="47653"/>
    <cellStyle name="Percent 3 11 5 4" xfId="9281"/>
    <cellStyle name="Percent 3 11 5 4 2" xfId="19163"/>
    <cellStyle name="Percent 3 11 5 4 3" xfId="29083"/>
    <cellStyle name="Percent 3 11 5 4 4" xfId="50123"/>
    <cellStyle name="Percent 3 11 5 5" xfId="11759"/>
    <cellStyle name="Percent 3 11 5 5 2" xfId="42719"/>
    <cellStyle name="Percent 3 11 5 6" xfId="21679"/>
    <cellStyle name="Percent 3 11 5 7" xfId="31380"/>
    <cellStyle name="Percent 3 11 5 8" xfId="36846"/>
    <cellStyle name="Percent 3 11 6" xfId="2650"/>
    <cellStyle name="Percent 3 11 6 2" xfId="5118"/>
    <cellStyle name="Percent 3 11 6 2 2" xfId="15000"/>
    <cellStyle name="Percent 3 11 6 2 2 2" xfId="45960"/>
    <cellStyle name="Percent 3 11 6 2 3" xfId="24920"/>
    <cellStyle name="Percent 3 11 6 2 4" xfId="35334"/>
    <cellStyle name="Percent 3 11 6 2 5" xfId="40798"/>
    <cellStyle name="Percent 3 11 6 3" xfId="7584"/>
    <cellStyle name="Percent 3 11 6 3 2" xfId="17466"/>
    <cellStyle name="Percent 3 11 6 3 3" xfId="27386"/>
    <cellStyle name="Percent 3 11 6 3 4" xfId="48426"/>
    <cellStyle name="Percent 3 11 6 4" xfId="10054"/>
    <cellStyle name="Percent 3 11 6 4 2" xfId="19936"/>
    <cellStyle name="Percent 3 11 6 4 3" xfId="29856"/>
    <cellStyle name="Percent 3 11 6 4 4" xfId="50896"/>
    <cellStyle name="Percent 3 11 6 5" xfId="12532"/>
    <cellStyle name="Percent 3 11 6 5 2" xfId="43492"/>
    <cellStyle name="Percent 3 11 6 6" xfId="22452"/>
    <cellStyle name="Percent 3 11 6 7" xfId="32380"/>
    <cellStyle name="Percent 3 11 6 8" xfId="37846"/>
    <cellStyle name="Percent 3 11 7" xfId="3161"/>
    <cellStyle name="Percent 3 11 7 2" xfId="13043"/>
    <cellStyle name="Percent 3 11 7 2 2" xfId="44003"/>
    <cellStyle name="Percent 3 11 7 3" xfId="22963"/>
    <cellStyle name="Percent 3 11 7 4" xfId="33416"/>
    <cellStyle name="Percent 3 11 7 5" xfId="38882"/>
    <cellStyle name="Percent 3 11 8" xfId="5668"/>
    <cellStyle name="Percent 3 11 8 2" xfId="15550"/>
    <cellStyle name="Percent 3 11 8 2 2" xfId="46510"/>
    <cellStyle name="Percent 3 11 8 3" xfId="25470"/>
    <cellStyle name="Percent 3 11 8 4" xfId="41314"/>
    <cellStyle name="Percent 3 11 9" xfId="8138"/>
    <cellStyle name="Percent 3 11 9 2" xfId="18020"/>
    <cellStyle name="Percent 3 11 9 3" xfId="27940"/>
    <cellStyle name="Percent 3 11 9 4" xfId="48980"/>
    <cellStyle name="Percent 3 12" xfId="89"/>
    <cellStyle name="Percent 3 12 10" xfId="35881"/>
    <cellStyle name="Percent 3 12 11" xfId="51444"/>
    <cellStyle name="Percent 3 12 12" xfId="52116"/>
    <cellStyle name="Percent 3 12 2" xfId="1382"/>
    <cellStyle name="Percent 3 12 2 2" xfId="4145"/>
    <cellStyle name="Percent 3 12 2 2 2" xfId="14027"/>
    <cellStyle name="Percent 3 12 2 2 2 2" xfId="44987"/>
    <cellStyle name="Percent 3 12 2 2 3" xfId="23947"/>
    <cellStyle name="Percent 3 12 2 2 4" xfId="34360"/>
    <cellStyle name="Percent 3 12 2 2 5" xfId="39825"/>
    <cellStyle name="Percent 3 12 2 3" xfId="6611"/>
    <cellStyle name="Percent 3 12 2 3 2" xfId="16493"/>
    <cellStyle name="Percent 3 12 2 3 3" xfId="26413"/>
    <cellStyle name="Percent 3 12 2 3 4" xfId="47453"/>
    <cellStyle name="Percent 3 12 2 4" xfId="9081"/>
    <cellStyle name="Percent 3 12 2 4 2" xfId="18963"/>
    <cellStyle name="Percent 3 12 2 4 3" xfId="28883"/>
    <cellStyle name="Percent 3 12 2 4 4" xfId="49923"/>
    <cellStyle name="Percent 3 12 2 5" xfId="11559"/>
    <cellStyle name="Percent 3 12 2 5 2" xfId="42519"/>
    <cellStyle name="Percent 3 12 2 6" xfId="21479"/>
    <cellStyle name="Percent 3 12 2 7" xfId="31417"/>
    <cellStyle name="Percent 3 12 2 8" xfId="36883"/>
    <cellStyle name="Percent 3 12 3" xfId="2450"/>
    <cellStyle name="Percent 3 12 3 2" xfId="4918"/>
    <cellStyle name="Percent 3 12 3 2 2" xfId="14800"/>
    <cellStyle name="Percent 3 12 3 2 2 2" xfId="45760"/>
    <cellStyle name="Percent 3 12 3 2 3" xfId="24720"/>
    <cellStyle name="Percent 3 12 3 2 4" xfId="35134"/>
    <cellStyle name="Percent 3 12 3 2 5" xfId="40598"/>
    <cellStyle name="Percent 3 12 3 3" xfId="7384"/>
    <cellStyle name="Percent 3 12 3 3 2" xfId="17266"/>
    <cellStyle name="Percent 3 12 3 3 3" xfId="27186"/>
    <cellStyle name="Percent 3 12 3 3 4" xfId="48226"/>
    <cellStyle name="Percent 3 12 3 4" xfId="9854"/>
    <cellStyle name="Percent 3 12 3 4 2" xfId="19736"/>
    <cellStyle name="Percent 3 12 3 4 3" xfId="29656"/>
    <cellStyle name="Percent 3 12 3 4 4" xfId="50696"/>
    <cellStyle name="Percent 3 12 3 5" xfId="12332"/>
    <cellStyle name="Percent 3 12 3 5 2" xfId="43292"/>
    <cellStyle name="Percent 3 12 3 6" xfId="22252"/>
    <cellStyle name="Percent 3 12 3 7" xfId="32417"/>
    <cellStyle name="Percent 3 12 3 8" xfId="37883"/>
    <cellStyle name="Percent 3 12 4" xfId="3198"/>
    <cellStyle name="Percent 3 12 4 2" xfId="13080"/>
    <cellStyle name="Percent 3 12 4 2 2" xfId="44040"/>
    <cellStyle name="Percent 3 12 4 3" xfId="23000"/>
    <cellStyle name="Percent 3 12 4 4" xfId="33216"/>
    <cellStyle name="Percent 3 12 4 5" xfId="38682"/>
    <cellStyle name="Percent 3 12 5" xfId="5468"/>
    <cellStyle name="Percent 3 12 5 2" xfId="15350"/>
    <cellStyle name="Percent 3 12 5 3" xfId="25270"/>
    <cellStyle name="Percent 3 12 5 4" xfId="46310"/>
    <cellStyle name="Percent 3 12 6" xfId="7938"/>
    <cellStyle name="Percent 3 12 6 2" xfId="17820"/>
    <cellStyle name="Percent 3 12 6 3" xfId="27740"/>
    <cellStyle name="Percent 3 12 6 4" xfId="48780"/>
    <cellStyle name="Percent 3 12 7" xfId="10416"/>
    <cellStyle name="Percent 3 12 7 2" xfId="41376"/>
    <cellStyle name="Percent 3 12 8" xfId="20336"/>
    <cellStyle name="Percent 3 12 9" xfId="30415"/>
    <cellStyle name="Percent 3 13" xfId="350"/>
    <cellStyle name="Percent 3 13 10" xfId="35918"/>
    <cellStyle name="Percent 3 13 11" xfId="51669"/>
    <cellStyle name="Percent 3 13 12" xfId="52340"/>
    <cellStyle name="Percent 3 13 2" xfId="1619"/>
    <cellStyle name="Percent 3 13 2 2" xfId="4382"/>
    <cellStyle name="Percent 3 13 2 2 2" xfId="14264"/>
    <cellStyle name="Percent 3 13 2 2 2 2" xfId="45224"/>
    <cellStyle name="Percent 3 13 2 2 3" xfId="24184"/>
    <cellStyle name="Percent 3 13 2 2 4" xfId="34597"/>
    <cellStyle name="Percent 3 13 2 2 5" xfId="40062"/>
    <cellStyle name="Percent 3 13 2 3" xfId="6848"/>
    <cellStyle name="Percent 3 13 2 3 2" xfId="16730"/>
    <cellStyle name="Percent 3 13 2 3 3" xfId="26650"/>
    <cellStyle name="Percent 3 13 2 3 4" xfId="47690"/>
    <cellStyle name="Percent 3 13 2 4" xfId="9318"/>
    <cellStyle name="Percent 3 13 2 4 2" xfId="19200"/>
    <cellStyle name="Percent 3 13 2 4 3" xfId="29120"/>
    <cellStyle name="Percent 3 13 2 4 4" xfId="50160"/>
    <cellStyle name="Percent 3 13 2 5" xfId="11796"/>
    <cellStyle name="Percent 3 13 2 5 2" xfId="42756"/>
    <cellStyle name="Percent 3 13 2 6" xfId="21716"/>
    <cellStyle name="Percent 3 13 2 7" xfId="31454"/>
    <cellStyle name="Percent 3 13 2 8" xfId="36920"/>
    <cellStyle name="Percent 3 13 3" xfId="2687"/>
    <cellStyle name="Percent 3 13 3 2" xfId="5155"/>
    <cellStyle name="Percent 3 13 3 2 2" xfId="15037"/>
    <cellStyle name="Percent 3 13 3 2 2 2" xfId="45997"/>
    <cellStyle name="Percent 3 13 3 2 3" xfId="24957"/>
    <cellStyle name="Percent 3 13 3 2 4" xfId="35371"/>
    <cellStyle name="Percent 3 13 3 2 5" xfId="40835"/>
    <cellStyle name="Percent 3 13 3 3" xfId="7621"/>
    <cellStyle name="Percent 3 13 3 3 2" xfId="17503"/>
    <cellStyle name="Percent 3 13 3 3 3" xfId="27423"/>
    <cellStyle name="Percent 3 13 3 3 4" xfId="48463"/>
    <cellStyle name="Percent 3 13 3 4" xfId="10091"/>
    <cellStyle name="Percent 3 13 3 4 2" xfId="19973"/>
    <cellStyle name="Percent 3 13 3 4 3" xfId="29893"/>
    <cellStyle name="Percent 3 13 3 4 4" xfId="50933"/>
    <cellStyle name="Percent 3 13 3 5" xfId="12569"/>
    <cellStyle name="Percent 3 13 3 5 2" xfId="43529"/>
    <cellStyle name="Percent 3 13 3 6" xfId="22489"/>
    <cellStyle name="Percent 3 13 3 7" xfId="32454"/>
    <cellStyle name="Percent 3 13 3 8" xfId="37920"/>
    <cellStyle name="Percent 3 13 4" xfId="3235"/>
    <cellStyle name="Percent 3 13 4 2" xfId="13117"/>
    <cellStyle name="Percent 3 13 4 2 2" xfId="44077"/>
    <cellStyle name="Percent 3 13 4 3" xfId="23037"/>
    <cellStyle name="Percent 3 13 4 4" xfId="33453"/>
    <cellStyle name="Percent 3 13 4 5" xfId="38919"/>
    <cellStyle name="Percent 3 13 5" xfId="5705"/>
    <cellStyle name="Percent 3 13 5 2" xfId="15587"/>
    <cellStyle name="Percent 3 13 5 3" xfId="25507"/>
    <cellStyle name="Percent 3 13 5 4" xfId="46547"/>
    <cellStyle name="Percent 3 13 6" xfId="8175"/>
    <cellStyle name="Percent 3 13 6 2" xfId="18057"/>
    <cellStyle name="Percent 3 13 6 3" xfId="27977"/>
    <cellStyle name="Percent 3 13 6 4" xfId="49017"/>
    <cellStyle name="Percent 3 13 7" xfId="10653"/>
    <cellStyle name="Percent 3 13 7 2" xfId="41613"/>
    <cellStyle name="Percent 3 13 8" xfId="20573"/>
    <cellStyle name="Percent 3 13 9" xfId="30452"/>
    <cellStyle name="Percent 3 14" xfId="387"/>
    <cellStyle name="Percent 3 14 10" xfId="36155"/>
    <cellStyle name="Percent 3 14 2" xfId="1656"/>
    <cellStyle name="Percent 3 14 2 2" xfId="4419"/>
    <cellStyle name="Percent 3 14 2 2 2" xfId="14301"/>
    <cellStyle name="Percent 3 14 2 2 2 2" xfId="45261"/>
    <cellStyle name="Percent 3 14 2 2 3" xfId="24221"/>
    <cellStyle name="Percent 3 14 2 2 4" xfId="34634"/>
    <cellStyle name="Percent 3 14 2 2 5" xfId="40099"/>
    <cellStyle name="Percent 3 14 2 3" xfId="6885"/>
    <cellStyle name="Percent 3 14 2 3 2" xfId="16767"/>
    <cellStyle name="Percent 3 14 2 3 3" xfId="26687"/>
    <cellStyle name="Percent 3 14 2 3 4" xfId="47727"/>
    <cellStyle name="Percent 3 14 2 4" xfId="9355"/>
    <cellStyle name="Percent 3 14 2 4 2" xfId="19237"/>
    <cellStyle name="Percent 3 14 2 4 3" xfId="29157"/>
    <cellStyle name="Percent 3 14 2 4 4" xfId="50197"/>
    <cellStyle name="Percent 3 14 2 5" xfId="11833"/>
    <cellStyle name="Percent 3 14 2 5 2" xfId="42793"/>
    <cellStyle name="Percent 3 14 2 6" xfId="21753"/>
    <cellStyle name="Percent 3 14 2 7" xfId="31691"/>
    <cellStyle name="Percent 3 14 2 8" xfId="37157"/>
    <cellStyle name="Percent 3 14 3" xfId="2724"/>
    <cellStyle name="Percent 3 14 3 2" xfId="5192"/>
    <cellStyle name="Percent 3 14 3 2 2" xfId="15074"/>
    <cellStyle name="Percent 3 14 3 2 2 2" xfId="46034"/>
    <cellStyle name="Percent 3 14 3 2 3" xfId="24994"/>
    <cellStyle name="Percent 3 14 3 2 4" xfId="35408"/>
    <cellStyle name="Percent 3 14 3 2 5" xfId="40872"/>
    <cellStyle name="Percent 3 14 3 3" xfId="7658"/>
    <cellStyle name="Percent 3 14 3 3 2" xfId="17540"/>
    <cellStyle name="Percent 3 14 3 3 3" xfId="27460"/>
    <cellStyle name="Percent 3 14 3 3 4" xfId="48500"/>
    <cellStyle name="Percent 3 14 3 4" xfId="10128"/>
    <cellStyle name="Percent 3 14 3 4 2" xfId="20010"/>
    <cellStyle name="Percent 3 14 3 4 3" xfId="29930"/>
    <cellStyle name="Percent 3 14 3 4 4" xfId="50970"/>
    <cellStyle name="Percent 3 14 3 5" xfId="12606"/>
    <cellStyle name="Percent 3 14 3 5 2" xfId="43566"/>
    <cellStyle name="Percent 3 14 3 6" xfId="22526"/>
    <cellStyle name="Percent 3 14 3 7" xfId="32691"/>
    <cellStyle name="Percent 3 14 3 8" xfId="38157"/>
    <cellStyle name="Percent 3 14 4" xfId="3472"/>
    <cellStyle name="Percent 3 14 4 2" xfId="13354"/>
    <cellStyle name="Percent 3 14 4 2 2" xfId="44314"/>
    <cellStyle name="Percent 3 14 4 3" xfId="23274"/>
    <cellStyle name="Percent 3 14 4 4" xfId="33490"/>
    <cellStyle name="Percent 3 14 4 5" xfId="38956"/>
    <cellStyle name="Percent 3 14 5" xfId="5742"/>
    <cellStyle name="Percent 3 14 5 2" xfId="15624"/>
    <cellStyle name="Percent 3 14 5 3" xfId="25544"/>
    <cellStyle name="Percent 3 14 5 4" xfId="46584"/>
    <cellStyle name="Percent 3 14 6" xfId="8212"/>
    <cellStyle name="Percent 3 14 6 2" xfId="18094"/>
    <cellStyle name="Percent 3 14 6 3" xfId="28014"/>
    <cellStyle name="Percent 3 14 6 4" xfId="49054"/>
    <cellStyle name="Percent 3 14 7" xfId="10690"/>
    <cellStyle name="Percent 3 14 7 2" xfId="41650"/>
    <cellStyle name="Percent 3 14 8" xfId="20610"/>
    <cellStyle name="Percent 3 14 9" xfId="30689"/>
    <cellStyle name="Percent 3 15" xfId="424"/>
    <cellStyle name="Percent 3 15 10" xfId="36396"/>
    <cellStyle name="Percent 3 15 2" xfId="1693"/>
    <cellStyle name="Percent 3 15 2 2" xfId="4456"/>
    <cellStyle name="Percent 3 15 2 2 2" xfId="14338"/>
    <cellStyle name="Percent 3 15 2 2 2 2" xfId="45298"/>
    <cellStyle name="Percent 3 15 2 2 3" xfId="24258"/>
    <cellStyle name="Percent 3 15 2 2 4" xfId="34671"/>
    <cellStyle name="Percent 3 15 2 2 5" xfId="40136"/>
    <cellStyle name="Percent 3 15 2 3" xfId="6922"/>
    <cellStyle name="Percent 3 15 2 3 2" xfId="16804"/>
    <cellStyle name="Percent 3 15 2 3 3" xfId="26724"/>
    <cellStyle name="Percent 3 15 2 3 4" xfId="47764"/>
    <cellStyle name="Percent 3 15 2 4" xfId="9392"/>
    <cellStyle name="Percent 3 15 2 4 2" xfId="19274"/>
    <cellStyle name="Percent 3 15 2 4 3" xfId="29194"/>
    <cellStyle name="Percent 3 15 2 4 4" xfId="50234"/>
    <cellStyle name="Percent 3 15 2 5" xfId="11870"/>
    <cellStyle name="Percent 3 15 2 5 2" xfId="42830"/>
    <cellStyle name="Percent 3 15 2 6" xfId="21790"/>
    <cellStyle name="Percent 3 15 2 7" xfId="31932"/>
    <cellStyle name="Percent 3 15 2 8" xfId="37398"/>
    <cellStyle name="Percent 3 15 3" xfId="2761"/>
    <cellStyle name="Percent 3 15 3 2" xfId="5229"/>
    <cellStyle name="Percent 3 15 3 2 2" xfId="15111"/>
    <cellStyle name="Percent 3 15 3 2 2 2" xfId="46071"/>
    <cellStyle name="Percent 3 15 3 2 3" xfId="25031"/>
    <cellStyle name="Percent 3 15 3 2 4" xfId="35445"/>
    <cellStyle name="Percent 3 15 3 2 5" xfId="40909"/>
    <cellStyle name="Percent 3 15 3 3" xfId="7695"/>
    <cellStyle name="Percent 3 15 3 3 2" xfId="17577"/>
    <cellStyle name="Percent 3 15 3 3 3" xfId="27497"/>
    <cellStyle name="Percent 3 15 3 3 4" xfId="48537"/>
    <cellStyle name="Percent 3 15 3 4" xfId="10165"/>
    <cellStyle name="Percent 3 15 3 4 2" xfId="20047"/>
    <cellStyle name="Percent 3 15 3 4 3" xfId="29967"/>
    <cellStyle name="Percent 3 15 3 4 4" xfId="51007"/>
    <cellStyle name="Percent 3 15 3 5" xfId="12643"/>
    <cellStyle name="Percent 3 15 3 5 2" xfId="43603"/>
    <cellStyle name="Percent 3 15 3 6" xfId="22563"/>
    <cellStyle name="Percent 3 15 3 7" xfId="32932"/>
    <cellStyle name="Percent 3 15 3 8" xfId="38398"/>
    <cellStyle name="Percent 3 15 4" xfId="3713"/>
    <cellStyle name="Percent 3 15 4 2" xfId="13595"/>
    <cellStyle name="Percent 3 15 4 2 2" xfId="44555"/>
    <cellStyle name="Percent 3 15 4 3" xfId="23515"/>
    <cellStyle name="Percent 3 15 4 4" xfId="33527"/>
    <cellStyle name="Percent 3 15 4 5" xfId="38993"/>
    <cellStyle name="Percent 3 15 5" xfId="5779"/>
    <cellStyle name="Percent 3 15 5 2" xfId="15661"/>
    <cellStyle name="Percent 3 15 5 3" xfId="25581"/>
    <cellStyle name="Percent 3 15 5 4" xfId="46621"/>
    <cellStyle name="Percent 3 15 6" xfId="8249"/>
    <cellStyle name="Percent 3 15 6 2" xfId="18131"/>
    <cellStyle name="Percent 3 15 6 3" xfId="28051"/>
    <cellStyle name="Percent 3 15 6 4" xfId="49091"/>
    <cellStyle name="Percent 3 15 7" xfId="10727"/>
    <cellStyle name="Percent 3 15 7 2" xfId="41687"/>
    <cellStyle name="Percent 3 15 8" xfId="20647"/>
    <cellStyle name="Percent 3 15 9" xfId="30930"/>
    <cellStyle name="Percent 3 16" xfId="461"/>
    <cellStyle name="Percent 3 16 10" xfId="36634"/>
    <cellStyle name="Percent 3 16 2" xfId="1730"/>
    <cellStyle name="Percent 3 16 2 2" xfId="4493"/>
    <cellStyle name="Percent 3 16 2 2 2" xfId="14375"/>
    <cellStyle name="Percent 3 16 2 2 2 2" xfId="45335"/>
    <cellStyle name="Percent 3 16 2 2 3" xfId="24295"/>
    <cellStyle name="Percent 3 16 2 2 4" xfId="34708"/>
    <cellStyle name="Percent 3 16 2 2 5" xfId="40173"/>
    <cellStyle name="Percent 3 16 2 3" xfId="6959"/>
    <cellStyle name="Percent 3 16 2 3 2" xfId="16841"/>
    <cellStyle name="Percent 3 16 2 3 3" xfId="26761"/>
    <cellStyle name="Percent 3 16 2 3 4" xfId="47801"/>
    <cellStyle name="Percent 3 16 2 4" xfId="9429"/>
    <cellStyle name="Percent 3 16 2 4 2" xfId="19311"/>
    <cellStyle name="Percent 3 16 2 4 3" xfId="29231"/>
    <cellStyle name="Percent 3 16 2 4 4" xfId="50271"/>
    <cellStyle name="Percent 3 16 2 5" xfId="11907"/>
    <cellStyle name="Percent 3 16 2 5 2" xfId="42867"/>
    <cellStyle name="Percent 3 16 2 6" xfId="21827"/>
    <cellStyle name="Percent 3 16 2 7" xfId="32170"/>
    <cellStyle name="Percent 3 16 2 8" xfId="37636"/>
    <cellStyle name="Percent 3 16 3" xfId="2798"/>
    <cellStyle name="Percent 3 16 3 2" xfId="5266"/>
    <cellStyle name="Percent 3 16 3 2 2" xfId="15148"/>
    <cellStyle name="Percent 3 16 3 2 2 2" xfId="46108"/>
    <cellStyle name="Percent 3 16 3 2 3" xfId="25068"/>
    <cellStyle name="Percent 3 16 3 2 4" xfId="35482"/>
    <cellStyle name="Percent 3 16 3 2 5" xfId="40946"/>
    <cellStyle name="Percent 3 16 3 3" xfId="7732"/>
    <cellStyle name="Percent 3 16 3 3 2" xfId="17614"/>
    <cellStyle name="Percent 3 16 3 3 3" xfId="27534"/>
    <cellStyle name="Percent 3 16 3 3 4" xfId="48574"/>
    <cellStyle name="Percent 3 16 3 4" xfId="10202"/>
    <cellStyle name="Percent 3 16 3 4 2" xfId="20084"/>
    <cellStyle name="Percent 3 16 3 4 3" xfId="30004"/>
    <cellStyle name="Percent 3 16 3 4 4" xfId="51044"/>
    <cellStyle name="Percent 3 16 3 5" xfId="12680"/>
    <cellStyle name="Percent 3 16 3 5 2" xfId="43640"/>
    <cellStyle name="Percent 3 16 3 6" xfId="22600"/>
    <cellStyle name="Percent 3 16 3 7" xfId="33170"/>
    <cellStyle name="Percent 3 16 3 8" xfId="38636"/>
    <cellStyle name="Percent 3 16 4" xfId="3951"/>
    <cellStyle name="Percent 3 16 4 2" xfId="13833"/>
    <cellStyle name="Percent 3 16 4 2 2" xfId="44793"/>
    <cellStyle name="Percent 3 16 4 3" xfId="23753"/>
    <cellStyle name="Percent 3 16 4 4" xfId="33564"/>
    <cellStyle name="Percent 3 16 4 5" xfId="39030"/>
    <cellStyle name="Percent 3 16 5" xfId="5816"/>
    <cellStyle name="Percent 3 16 5 2" xfId="15698"/>
    <cellStyle name="Percent 3 16 5 3" xfId="25618"/>
    <cellStyle name="Percent 3 16 5 4" xfId="46658"/>
    <cellStyle name="Percent 3 16 6" xfId="8286"/>
    <cellStyle name="Percent 3 16 6 2" xfId="18168"/>
    <cellStyle name="Percent 3 16 6 3" xfId="28088"/>
    <cellStyle name="Percent 3 16 6 4" xfId="49128"/>
    <cellStyle name="Percent 3 16 7" xfId="10764"/>
    <cellStyle name="Percent 3 16 7 2" xfId="41724"/>
    <cellStyle name="Percent 3 16 8" xfId="20684"/>
    <cellStyle name="Percent 3 16 9" xfId="31168"/>
    <cellStyle name="Percent 3 17" xfId="498"/>
    <cellStyle name="Percent 3 17 10" xfId="36640"/>
    <cellStyle name="Percent 3 17 2" xfId="1767"/>
    <cellStyle name="Percent 3 17 2 2" xfId="4530"/>
    <cellStyle name="Percent 3 17 2 2 2" xfId="14412"/>
    <cellStyle name="Percent 3 17 2 2 3" xfId="24332"/>
    <cellStyle name="Percent 3 17 2 2 4" xfId="45372"/>
    <cellStyle name="Percent 3 17 2 3" xfId="6996"/>
    <cellStyle name="Percent 3 17 2 3 2" xfId="16878"/>
    <cellStyle name="Percent 3 17 2 3 3" xfId="26798"/>
    <cellStyle name="Percent 3 17 2 3 4" xfId="47838"/>
    <cellStyle name="Percent 3 17 2 4" xfId="9466"/>
    <cellStyle name="Percent 3 17 2 4 2" xfId="19348"/>
    <cellStyle name="Percent 3 17 2 4 3" xfId="29268"/>
    <cellStyle name="Percent 3 17 2 4 4" xfId="50308"/>
    <cellStyle name="Percent 3 17 2 5" xfId="11944"/>
    <cellStyle name="Percent 3 17 2 5 2" xfId="42904"/>
    <cellStyle name="Percent 3 17 2 6" xfId="21864"/>
    <cellStyle name="Percent 3 17 2 7" xfId="34745"/>
    <cellStyle name="Percent 3 17 2 8" xfId="40210"/>
    <cellStyle name="Percent 3 17 3" xfId="2835"/>
    <cellStyle name="Percent 3 17 3 2" xfId="5303"/>
    <cellStyle name="Percent 3 17 3 2 2" xfId="15185"/>
    <cellStyle name="Percent 3 17 3 2 3" xfId="25105"/>
    <cellStyle name="Percent 3 17 3 2 4" xfId="46145"/>
    <cellStyle name="Percent 3 17 3 3" xfId="7769"/>
    <cellStyle name="Percent 3 17 3 3 2" xfId="17651"/>
    <cellStyle name="Percent 3 17 3 3 3" xfId="27571"/>
    <cellStyle name="Percent 3 17 3 3 4" xfId="48611"/>
    <cellStyle name="Percent 3 17 3 4" xfId="10239"/>
    <cellStyle name="Percent 3 17 3 4 2" xfId="20121"/>
    <cellStyle name="Percent 3 17 3 4 3" xfId="30041"/>
    <cellStyle name="Percent 3 17 3 4 4" xfId="51081"/>
    <cellStyle name="Percent 3 17 3 5" xfId="12717"/>
    <cellStyle name="Percent 3 17 3 5 2" xfId="43677"/>
    <cellStyle name="Percent 3 17 3 6" xfId="22637"/>
    <cellStyle name="Percent 3 17 3 7" xfId="35519"/>
    <cellStyle name="Percent 3 17 3 8" xfId="40983"/>
    <cellStyle name="Percent 3 17 4" xfId="4033"/>
    <cellStyle name="Percent 3 17 4 2" xfId="13915"/>
    <cellStyle name="Percent 3 17 4 2 2" xfId="44875"/>
    <cellStyle name="Percent 3 17 4 3" xfId="23835"/>
    <cellStyle name="Percent 3 17 4 4" xfId="33601"/>
    <cellStyle name="Percent 3 17 4 5" xfId="39067"/>
    <cellStyle name="Percent 3 17 5" xfId="5853"/>
    <cellStyle name="Percent 3 17 5 2" xfId="15735"/>
    <cellStyle name="Percent 3 17 5 3" xfId="25655"/>
    <cellStyle name="Percent 3 17 5 4" xfId="46695"/>
    <cellStyle name="Percent 3 17 6" xfId="8323"/>
    <cellStyle name="Percent 3 17 6 2" xfId="18205"/>
    <cellStyle name="Percent 3 17 6 3" xfId="28125"/>
    <cellStyle name="Percent 3 17 6 4" xfId="49165"/>
    <cellStyle name="Percent 3 17 7" xfId="10801"/>
    <cellStyle name="Percent 3 17 7 2" xfId="41761"/>
    <cellStyle name="Percent 3 17 8" xfId="20721"/>
    <cellStyle name="Percent 3 17 9" xfId="31174"/>
    <cellStyle name="Percent 3 18" xfId="512"/>
    <cellStyle name="Percent 3 18 10" xfId="36646"/>
    <cellStyle name="Percent 3 18 2" xfId="1773"/>
    <cellStyle name="Percent 3 18 2 2" xfId="4536"/>
    <cellStyle name="Percent 3 18 2 2 2" xfId="14418"/>
    <cellStyle name="Percent 3 18 2 2 3" xfId="24338"/>
    <cellStyle name="Percent 3 18 2 2 4" xfId="45378"/>
    <cellStyle name="Percent 3 18 2 3" xfId="7002"/>
    <cellStyle name="Percent 3 18 2 3 2" xfId="16884"/>
    <cellStyle name="Percent 3 18 2 3 3" xfId="26804"/>
    <cellStyle name="Percent 3 18 2 3 4" xfId="47844"/>
    <cellStyle name="Percent 3 18 2 4" xfId="9472"/>
    <cellStyle name="Percent 3 18 2 4 2" xfId="19354"/>
    <cellStyle name="Percent 3 18 2 4 3" xfId="29274"/>
    <cellStyle name="Percent 3 18 2 4 4" xfId="50314"/>
    <cellStyle name="Percent 3 18 2 5" xfId="11950"/>
    <cellStyle name="Percent 3 18 2 5 2" xfId="42910"/>
    <cellStyle name="Percent 3 18 2 6" xfId="21870"/>
    <cellStyle name="Percent 3 18 2 7" xfId="34751"/>
    <cellStyle name="Percent 3 18 2 8" xfId="40216"/>
    <cellStyle name="Percent 3 18 3" xfId="2841"/>
    <cellStyle name="Percent 3 18 3 2" xfId="5309"/>
    <cellStyle name="Percent 3 18 3 2 2" xfId="15191"/>
    <cellStyle name="Percent 3 18 3 2 3" xfId="25111"/>
    <cellStyle name="Percent 3 18 3 2 4" xfId="46151"/>
    <cellStyle name="Percent 3 18 3 3" xfId="7775"/>
    <cellStyle name="Percent 3 18 3 3 2" xfId="17657"/>
    <cellStyle name="Percent 3 18 3 3 3" xfId="27577"/>
    <cellStyle name="Percent 3 18 3 3 4" xfId="48617"/>
    <cellStyle name="Percent 3 18 3 4" xfId="10245"/>
    <cellStyle name="Percent 3 18 3 4 2" xfId="20127"/>
    <cellStyle name="Percent 3 18 3 4 3" xfId="30047"/>
    <cellStyle name="Percent 3 18 3 4 4" xfId="51087"/>
    <cellStyle name="Percent 3 18 3 5" xfId="12723"/>
    <cellStyle name="Percent 3 18 3 5 2" xfId="43683"/>
    <cellStyle name="Percent 3 18 3 6" xfId="22643"/>
    <cellStyle name="Percent 3 18 3 7" xfId="35525"/>
    <cellStyle name="Percent 3 18 3 8" xfId="40989"/>
    <cellStyle name="Percent 3 18 4" xfId="4076"/>
    <cellStyle name="Percent 3 18 4 2" xfId="13958"/>
    <cellStyle name="Percent 3 18 4 2 2" xfId="44918"/>
    <cellStyle name="Percent 3 18 4 3" xfId="23878"/>
    <cellStyle name="Percent 3 18 4 4" xfId="33607"/>
    <cellStyle name="Percent 3 18 4 5" xfId="39073"/>
    <cellStyle name="Percent 3 18 5" xfId="5859"/>
    <cellStyle name="Percent 3 18 5 2" xfId="15741"/>
    <cellStyle name="Percent 3 18 5 3" xfId="25661"/>
    <cellStyle name="Percent 3 18 5 4" xfId="46701"/>
    <cellStyle name="Percent 3 18 6" xfId="8329"/>
    <cellStyle name="Percent 3 18 6 2" xfId="18211"/>
    <cellStyle name="Percent 3 18 6 3" xfId="28131"/>
    <cellStyle name="Percent 3 18 6 4" xfId="49171"/>
    <cellStyle name="Percent 3 18 7" xfId="10807"/>
    <cellStyle name="Percent 3 18 7 2" xfId="41767"/>
    <cellStyle name="Percent 3 18 8" xfId="20727"/>
    <cellStyle name="Percent 3 18 9" xfId="31180"/>
    <cellStyle name="Percent 3 19" xfId="703"/>
    <cellStyle name="Percent 3 19 10" xfId="37646"/>
    <cellStyle name="Percent 3 19 2" xfId="1846"/>
    <cellStyle name="Percent 3 19 2 2" xfId="4609"/>
    <cellStyle name="Percent 3 19 2 2 2" xfId="14491"/>
    <cellStyle name="Percent 3 19 2 2 3" xfId="24411"/>
    <cellStyle name="Percent 3 19 2 2 4" xfId="45451"/>
    <cellStyle name="Percent 3 19 2 3" xfId="7075"/>
    <cellStyle name="Percent 3 19 2 3 2" xfId="16957"/>
    <cellStyle name="Percent 3 19 2 3 3" xfId="26877"/>
    <cellStyle name="Percent 3 19 2 3 4" xfId="47917"/>
    <cellStyle name="Percent 3 19 2 4" xfId="9545"/>
    <cellStyle name="Percent 3 19 2 4 2" xfId="19427"/>
    <cellStyle name="Percent 3 19 2 4 3" xfId="29347"/>
    <cellStyle name="Percent 3 19 2 4 4" xfId="50387"/>
    <cellStyle name="Percent 3 19 2 5" xfId="12023"/>
    <cellStyle name="Percent 3 19 2 5 2" xfId="42983"/>
    <cellStyle name="Percent 3 19 2 6" xfId="21943"/>
    <cellStyle name="Percent 3 19 2 7" xfId="34824"/>
    <cellStyle name="Percent 3 19 2 8" xfId="40289"/>
    <cellStyle name="Percent 3 19 3" xfId="2914"/>
    <cellStyle name="Percent 3 19 3 2" xfId="5382"/>
    <cellStyle name="Percent 3 19 3 2 2" xfId="15264"/>
    <cellStyle name="Percent 3 19 3 2 3" xfId="25184"/>
    <cellStyle name="Percent 3 19 3 2 4" xfId="46224"/>
    <cellStyle name="Percent 3 19 3 3" xfId="7848"/>
    <cellStyle name="Percent 3 19 3 3 2" xfId="17730"/>
    <cellStyle name="Percent 3 19 3 3 3" xfId="27650"/>
    <cellStyle name="Percent 3 19 3 3 4" xfId="48690"/>
    <cellStyle name="Percent 3 19 3 4" xfId="10318"/>
    <cellStyle name="Percent 3 19 3 4 2" xfId="20200"/>
    <cellStyle name="Percent 3 19 3 4 3" xfId="30120"/>
    <cellStyle name="Percent 3 19 3 4 4" xfId="51160"/>
    <cellStyle name="Percent 3 19 3 5" xfId="12796"/>
    <cellStyle name="Percent 3 19 3 5 2" xfId="43756"/>
    <cellStyle name="Percent 3 19 3 6" xfId="22716"/>
    <cellStyle name="Percent 3 19 3 7" xfId="35598"/>
    <cellStyle name="Percent 3 19 3 8" xfId="41062"/>
    <cellStyle name="Percent 3 19 4" xfId="3988"/>
    <cellStyle name="Percent 3 19 4 2" xfId="13870"/>
    <cellStyle name="Percent 3 19 4 2 2" xfId="44830"/>
    <cellStyle name="Percent 3 19 4 3" xfId="23790"/>
    <cellStyle name="Percent 3 19 4 4" xfId="33681"/>
    <cellStyle name="Percent 3 19 4 5" xfId="39146"/>
    <cellStyle name="Percent 3 19 5" xfId="5932"/>
    <cellStyle name="Percent 3 19 5 2" xfId="15814"/>
    <cellStyle name="Percent 3 19 5 3" xfId="25734"/>
    <cellStyle name="Percent 3 19 5 4" xfId="46774"/>
    <cellStyle name="Percent 3 19 6" xfId="8402"/>
    <cellStyle name="Percent 3 19 6 2" xfId="18284"/>
    <cellStyle name="Percent 3 19 6 3" xfId="28204"/>
    <cellStyle name="Percent 3 19 6 4" xfId="49244"/>
    <cellStyle name="Percent 3 19 7" xfId="10880"/>
    <cellStyle name="Percent 3 19 7 2" xfId="41840"/>
    <cellStyle name="Percent 3 19 8" xfId="20800"/>
    <cellStyle name="Percent 3 19 9" xfId="32180"/>
    <cellStyle name="Percent 3 2" xfId="64"/>
    <cellStyle name="Percent 3 2 10" xfId="444"/>
    <cellStyle name="Percent 3 2 10 10" xfId="36417"/>
    <cellStyle name="Percent 3 2 10 11" xfId="51425"/>
    <cellStyle name="Percent 3 2 10 12" xfId="52097"/>
    <cellStyle name="Percent 3 2 10 2" xfId="1713"/>
    <cellStyle name="Percent 3 2 10 2 10" xfId="52321"/>
    <cellStyle name="Percent 3 2 10 2 2" xfId="4476"/>
    <cellStyle name="Percent 3 2 10 2 2 2" xfId="14358"/>
    <cellStyle name="Percent 3 2 10 2 2 2 2" xfId="45318"/>
    <cellStyle name="Percent 3 2 10 2 2 3" xfId="24278"/>
    <cellStyle name="Percent 3 2 10 2 2 4" xfId="34691"/>
    <cellStyle name="Percent 3 2 10 2 2 5" xfId="40156"/>
    <cellStyle name="Percent 3 2 10 2 3" xfId="6942"/>
    <cellStyle name="Percent 3 2 10 2 3 2" xfId="16824"/>
    <cellStyle name="Percent 3 2 10 2 3 3" xfId="26744"/>
    <cellStyle name="Percent 3 2 10 2 3 4" xfId="47784"/>
    <cellStyle name="Percent 3 2 10 2 4" xfId="9412"/>
    <cellStyle name="Percent 3 2 10 2 4 2" xfId="19294"/>
    <cellStyle name="Percent 3 2 10 2 4 3" xfId="29214"/>
    <cellStyle name="Percent 3 2 10 2 4 4" xfId="50254"/>
    <cellStyle name="Percent 3 2 10 2 5" xfId="11890"/>
    <cellStyle name="Percent 3 2 10 2 5 2" xfId="42850"/>
    <cellStyle name="Percent 3 2 10 2 6" xfId="21810"/>
    <cellStyle name="Percent 3 2 10 2 7" xfId="31953"/>
    <cellStyle name="Percent 3 2 10 2 8" xfId="37419"/>
    <cellStyle name="Percent 3 2 10 2 9" xfId="51650"/>
    <cellStyle name="Percent 3 2 10 3" xfId="2781"/>
    <cellStyle name="Percent 3 2 10 3 10" xfId="52545"/>
    <cellStyle name="Percent 3 2 10 3 2" xfId="5249"/>
    <cellStyle name="Percent 3 2 10 3 2 2" xfId="15131"/>
    <cellStyle name="Percent 3 2 10 3 2 2 2" xfId="46091"/>
    <cellStyle name="Percent 3 2 10 3 2 3" xfId="25051"/>
    <cellStyle name="Percent 3 2 10 3 2 4" xfId="35465"/>
    <cellStyle name="Percent 3 2 10 3 2 5" xfId="40929"/>
    <cellStyle name="Percent 3 2 10 3 3" xfId="7715"/>
    <cellStyle name="Percent 3 2 10 3 3 2" xfId="17597"/>
    <cellStyle name="Percent 3 2 10 3 3 3" xfId="27517"/>
    <cellStyle name="Percent 3 2 10 3 3 4" xfId="48557"/>
    <cellStyle name="Percent 3 2 10 3 4" xfId="10185"/>
    <cellStyle name="Percent 3 2 10 3 4 2" xfId="20067"/>
    <cellStyle name="Percent 3 2 10 3 4 3" xfId="29987"/>
    <cellStyle name="Percent 3 2 10 3 4 4" xfId="51027"/>
    <cellStyle name="Percent 3 2 10 3 5" xfId="12663"/>
    <cellStyle name="Percent 3 2 10 3 5 2" xfId="43623"/>
    <cellStyle name="Percent 3 2 10 3 6" xfId="22583"/>
    <cellStyle name="Percent 3 2 10 3 7" xfId="32953"/>
    <cellStyle name="Percent 3 2 10 3 8" xfId="38419"/>
    <cellStyle name="Percent 3 2 10 3 9" xfId="51875"/>
    <cellStyle name="Percent 3 2 10 4" xfId="3734"/>
    <cellStyle name="Percent 3 2 10 4 2" xfId="13616"/>
    <cellStyle name="Percent 3 2 10 4 2 2" xfId="44576"/>
    <cellStyle name="Percent 3 2 10 4 3" xfId="23536"/>
    <cellStyle name="Percent 3 2 10 4 4" xfId="33547"/>
    <cellStyle name="Percent 3 2 10 4 5" xfId="39013"/>
    <cellStyle name="Percent 3 2 10 5" xfId="5799"/>
    <cellStyle name="Percent 3 2 10 5 2" xfId="15681"/>
    <cellStyle name="Percent 3 2 10 5 2 2" xfId="46641"/>
    <cellStyle name="Percent 3 2 10 5 3" xfId="25601"/>
    <cellStyle name="Percent 3 2 10 5 4" xfId="41317"/>
    <cellStyle name="Percent 3 2 10 6" xfId="8269"/>
    <cellStyle name="Percent 3 2 10 6 2" xfId="18151"/>
    <cellStyle name="Percent 3 2 10 6 3" xfId="28071"/>
    <cellStyle name="Percent 3 2 10 6 4" xfId="49111"/>
    <cellStyle name="Percent 3 2 10 7" xfId="10747"/>
    <cellStyle name="Percent 3 2 10 7 2" xfId="41707"/>
    <cellStyle name="Percent 3 2 10 8" xfId="20667"/>
    <cellStyle name="Percent 3 2 10 9" xfId="30951"/>
    <cellStyle name="Percent 3 2 11" xfId="481"/>
    <cellStyle name="Percent 3 2 11 10" xfId="36637"/>
    <cellStyle name="Percent 3 2 11 11" xfId="51445"/>
    <cellStyle name="Percent 3 2 11 12" xfId="52117"/>
    <cellStyle name="Percent 3 2 11 2" xfId="1750"/>
    <cellStyle name="Percent 3 2 11 2 2" xfId="4513"/>
    <cellStyle name="Percent 3 2 11 2 2 2" xfId="14395"/>
    <cellStyle name="Percent 3 2 11 2 2 2 2" xfId="45355"/>
    <cellStyle name="Percent 3 2 11 2 2 3" xfId="24315"/>
    <cellStyle name="Percent 3 2 11 2 2 4" xfId="34728"/>
    <cellStyle name="Percent 3 2 11 2 2 5" xfId="40193"/>
    <cellStyle name="Percent 3 2 11 2 3" xfId="6979"/>
    <cellStyle name="Percent 3 2 11 2 3 2" xfId="16861"/>
    <cellStyle name="Percent 3 2 11 2 3 3" xfId="26781"/>
    <cellStyle name="Percent 3 2 11 2 3 4" xfId="47821"/>
    <cellStyle name="Percent 3 2 11 2 4" xfId="9449"/>
    <cellStyle name="Percent 3 2 11 2 4 2" xfId="19331"/>
    <cellStyle name="Percent 3 2 11 2 4 3" xfId="29251"/>
    <cellStyle name="Percent 3 2 11 2 4 4" xfId="50291"/>
    <cellStyle name="Percent 3 2 11 2 5" xfId="11927"/>
    <cellStyle name="Percent 3 2 11 2 5 2" xfId="42887"/>
    <cellStyle name="Percent 3 2 11 2 6" xfId="21847"/>
    <cellStyle name="Percent 3 2 11 2 7" xfId="32173"/>
    <cellStyle name="Percent 3 2 11 2 8" xfId="37639"/>
    <cellStyle name="Percent 3 2 11 3" xfId="2818"/>
    <cellStyle name="Percent 3 2 11 3 2" xfId="5286"/>
    <cellStyle name="Percent 3 2 11 3 2 2" xfId="15168"/>
    <cellStyle name="Percent 3 2 11 3 2 2 2" xfId="46128"/>
    <cellStyle name="Percent 3 2 11 3 2 3" xfId="25088"/>
    <cellStyle name="Percent 3 2 11 3 2 4" xfId="35502"/>
    <cellStyle name="Percent 3 2 11 3 2 5" xfId="40966"/>
    <cellStyle name="Percent 3 2 11 3 3" xfId="7752"/>
    <cellStyle name="Percent 3 2 11 3 3 2" xfId="17634"/>
    <cellStyle name="Percent 3 2 11 3 3 3" xfId="27554"/>
    <cellStyle name="Percent 3 2 11 3 3 4" xfId="48594"/>
    <cellStyle name="Percent 3 2 11 3 4" xfId="10222"/>
    <cellStyle name="Percent 3 2 11 3 4 2" xfId="20104"/>
    <cellStyle name="Percent 3 2 11 3 4 3" xfId="30024"/>
    <cellStyle name="Percent 3 2 11 3 4 4" xfId="51064"/>
    <cellStyle name="Percent 3 2 11 3 5" xfId="12700"/>
    <cellStyle name="Percent 3 2 11 3 5 2" xfId="43660"/>
    <cellStyle name="Percent 3 2 11 3 6" xfId="22620"/>
    <cellStyle name="Percent 3 2 11 3 7" xfId="33173"/>
    <cellStyle name="Percent 3 2 11 3 8" xfId="38639"/>
    <cellStyle name="Percent 3 2 11 4" xfId="3954"/>
    <cellStyle name="Percent 3 2 11 4 2" xfId="13836"/>
    <cellStyle name="Percent 3 2 11 4 2 2" xfId="44796"/>
    <cellStyle name="Percent 3 2 11 4 3" xfId="23756"/>
    <cellStyle name="Percent 3 2 11 4 4" xfId="33584"/>
    <cellStyle name="Percent 3 2 11 4 5" xfId="39050"/>
    <cellStyle name="Percent 3 2 11 5" xfId="5836"/>
    <cellStyle name="Percent 3 2 11 5 2" xfId="15718"/>
    <cellStyle name="Percent 3 2 11 5 3" xfId="25638"/>
    <cellStyle name="Percent 3 2 11 5 4" xfId="46678"/>
    <cellStyle name="Percent 3 2 11 6" xfId="8306"/>
    <cellStyle name="Percent 3 2 11 6 2" xfId="18188"/>
    <cellStyle name="Percent 3 2 11 6 3" xfId="28108"/>
    <cellStyle name="Percent 3 2 11 6 4" xfId="49148"/>
    <cellStyle name="Percent 3 2 11 7" xfId="10784"/>
    <cellStyle name="Percent 3 2 11 7 2" xfId="41744"/>
    <cellStyle name="Percent 3 2 11 8" xfId="20704"/>
    <cellStyle name="Percent 3 2 11 9" xfId="31171"/>
    <cellStyle name="Percent 3 2 12" xfId="501"/>
    <cellStyle name="Percent 3 2 12 10" xfId="36643"/>
    <cellStyle name="Percent 3 2 12 11" xfId="51670"/>
    <cellStyle name="Percent 3 2 12 12" xfId="52341"/>
    <cellStyle name="Percent 3 2 12 2" xfId="1770"/>
    <cellStyle name="Percent 3 2 12 2 2" xfId="4533"/>
    <cellStyle name="Percent 3 2 12 2 2 2" xfId="14415"/>
    <cellStyle name="Percent 3 2 12 2 2 3" xfId="24335"/>
    <cellStyle name="Percent 3 2 12 2 2 4" xfId="45375"/>
    <cellStyle name="Percent 3 2 12 2 3" xfId="6999"/>
    <cellStyle name="Percent 3 2 12 2 3 2" xfId="16881"/>
    <cellStyle name="Percent 3 2 12 2 3 3" xfId="26801"/>
    <cellStyle name="Percent 3 2 12 2 3 4" xfId="47841"/>
    <cellStyle name="Percent 3 2 12 2 4" xfId="9469"/>
    <cellStyle name="Percent 3 2 12 2 4 2" xfId="19351"/>
    <cellStyle name="Percent 3 2 12 2 4 3" xfId="29271"/>
    <cellStyle name="Percent 3 2 12 2 4 4" xfId="50311"/>
    <cellStyle name="Percent 3 2 12 2 5" xfId="11947"/>
    <cellStyle name="Percent 3 2 12 2 5 2" xfId="42907"/>
    <cellStyle name="Percent 3 2 12 2 6" xfId="21867"/>
    <cellStyle name="Percent 3 2 12 2 7" xfId="34748"/>
    <cellStyle name="Percent 3 2 12 2 8" xfId="40213"/>
    <cellStyle name="Percent 3 2 12 3" xfId="2838"/>
    <cellStyle name="Percent 3 2 12 3 2" xfId="5306"/>
    <cellStyle name="Percent 3 2 12 3 2 2" xfId="15188"/>
    <cellStyle name="Percent 3 2 12 3 2 3" xfId="25108"/>
    <cellStyle name="Percent 3 2 12 3 2 4" xfId="46148"/>
    <cellStyle name="Percent 3 2 12 3 3" xfId="7772"/>
    <cellStyle name="Percent 3 2 12 3 3 2" xfId="17654"/>
    <cellStyle name="Percent 3 2 12 3 3 3" xfId="27574"/>
    <cellStyle name="Percent 3 2 12 3 3 4" xfId="48614"/>
    <cellStyle name="Percent 3 2 12 3 4" xfId="10242"/>
    <cellStyle name="Percent 3 2 12 3 4 2" xfId="20124"/>
    <cellStyle name="Percent 3 2 12 3 4 3" xfId="30044"/>
    <cellStyle name="Percent 3 2 12 3 4 4" xfId="51084"/>
    <cellStyle name="Percent 3 2 12 3 5" xfId="12720"/>
    <cellStyle name="Percent 3 2 12 3 5 2" xfId="43680"/>
    <cellStyle name="Percent 3 2 12 3 6" xfId="22640"/>
    <cellStyle name="Percent 3 2 12 3 7" xfId="35522"/>
    <cellStyle name="Percent 3 2 12 3 8" xfId="40986"/>
    <cellStyle name="Percent 3 2 12 4" xfId="4060"/>
    <cellStyle name="Percent 3 2 12 4 2" xfId="13942"/>
    <cellStyle name="Percent 3 2 12 4 2 2" xfId="44902"/>
    <cellStyle name="Percent 3 2 12 4 3" xfId="23862"/>
    <cellStyle name="Percent 3 2 12 4 4" xfId="33604"/>
    <cellStyle name="Percent 3 2 12 4 5" xfId="39070"/>
    <cellStyle name="Percent 3 2 12 5" xfId="5856"/>
    <cellStyle name="Percent 3 2 12 5 2" xfId="15738"/>
    <cellStyle name="Percent 3 2 12 5 3" xfId="25658"/>
    <cellStyle name="Percent 3 2 12 5 4" xfId="46698"/>
    <cellStyle name="Percent 3 2 12 6" xfId="8326"/>
    <cellStyle name="Percent 3 2 12 6 2" xfId="18208"/>
    <cellStyle name="Percent 3 2 12 6 3" xfId="28128"/>
    <cellStyle name="Percent 3 2 12 6 4" xfId="49168"/>
    <cellStyle name="Percent 3 2 12 7" xfId="10804"/>
    <cellStyle name="Percent 3 2 12 7 2" xfId="41764"/>
    <cellStyle name="Percent 3 2 12 8" xfId="20724"/>
    <cellStyle name="Percent 3 2 12 9" xfId="31177"/>
    <cellStyle name="Percent 3 2 13" xfId="553"/>
    <cellStyle name="Percent 3 2 13 10" xfId="36666"/>
    <cellStyle name="Percent 3 2 13 2" xfId="1793"/>
    <cellStyle name="Percent 3 2 13 2 2" xfId="4556"/>
    <cellStyle name="Percent 3 2 13 2 2 2" xfId="14438"/>
    <cellStyle name="Percent 3 2 13 2 2 3" xfId="24358"/>
    <cellStyle name="Percent 3 2 13 2 2 4" xfId="45398"/>
    <cellStyle name="Percent 3 2 13 2 3" xfId="7022"/>
    <cellStyle name="Percent 3 2 13 2 3 2" xfId="16904"/>
    <cellStyle name="Percent 3 2 13 2 3 3" xfId="26824"/>
    <cellStyle name="Percent 3 2 13 2 3 4" xfId="47864"/>
    <cellStyle name="Percent 3 2 13 2 4" xfId="9492"/>
    <cellStyle name="Percent 3 2 13 2 4 2" xfId="19374"/>
    <cellStyle name="Percent 3 2 13 2 4 3" xfId="29294"/>
    <cellStyle name="Percent 3 2 13 2 4 4" xfId="50334"/>
    <cellStyle name="Percent 3 2 13 2 5" xfId="11970"/>
    <cellStyle name="Percent 3 2 13 2 5 2" xfId="42930"/>
    <cellStyle name="Percent 3 2 13 2 6" xfId="21890"/>
    <cellStyle name="Percent 3 2 13 2 7" xfId="34771"/>
    <cellStyle name="Percent 3 2 13 2 8" xfId="40236"/>
    <cellStyle name="Percent 3 2 13 3" xfId="2861"/>
    <cellStyle name="Percent 3 2 13 3 2" xfId="5329"/>
    <cellStyle name="Percent 3 2 13 3 2 2" xfId="15211"/>
    <cellStyle name="Percent 3 2 13 3 2 3" xfId="25131"/>
    <cellStyle name="Percent 3 2 13 3 2 4" xfId="46171"/>
    <cellStyle name="Percent 3 2 13 3 3" xfId="7795"/>
    <cellStyle name="Percent 3 2 13 3 3 2" xfId="17677"/>
    <cellStyle name="Percent 3 2 13 3 3 3" xfId="27597"/>
    <cellStyle name="Percent 3 2 13 3 3 4" xfId="48637"/>
    <cellStyle name="Percent 3 2 13 3 4" xfId="10265"/>
    <cellStyle name="Percent 3 2 13 3 4 2" xfId="20147"/>
    <cellStyle name="Percent 3 2 13 3 4 3" xfId="30067"/>
    <cellStyle name="Percent 3 2 13 3 4 4" xfId="51107"/>
    <cellStyle name="Percent 3 2 13 3 5" xfId="12743"/>
    <cellStyle name="Percent 3 2 13 3 5 2" xfId="43703"/>
    <cellStyle name="Percent 3 2 13 3 6" xfId="22663"/>
    <cellStyle name="Percent 3 2 13 3 7" xfId="35545"/>
    <cellStyle name="Percent 3 2 13 3 8" xfId="41009"/>
    <cellStyle name="Percent 3 2 13 4" xfId="4022"/>
    <cellStyle name="Percent 3 2 13 4 2" xfId="13904"/>
    <cellStyle name="Percent 3 2 13 4 2 2" xfId="44864"/>
    <cellStyle name="Percent 3 2 13 4 3" xfId="23824"/>
    <cellStyle name="Percent 3 2 13 4 4" xfId="33628"/>
    <cellStyle name="Percent 3 2 13 4 5" xfId="39093"/>
    <cellStyle name="Percent 3 2 13 5" xfId="5879"/>
    <cellStyle name="Percent 3 2 13 5 2" xfId="15761"/>
    <cellStyle name="Percent 3 2 13 5 3" xfId="25681"/>
    <cellStyle name="Percent 3 2 13 5 4" xfId="46721"/>
    <cellStyle name="Percent 3 2 13 6" xfId="8349"/>
    <cellStyle name="Percent 3 2 13 6 2" xfId="18231"/>
    <cellStyle name="Percent 3 2 13 6 3" xfId="28151"/>
    <cellStyle name="Percent 3 2 13 6 4" xfId="49191"/>
    <cellStyle name="Percent 3 2 13 7" xfId="10827"/>
    <cellStyle name="Percent 3 2 13 7 2" xfId="41787"/>
    <cellStyle name="Percent 3 2 13 8" xfId="20747"/>
    <cellStyle name="Percent 3 2 13 9" xfId="31200"/>
    <cellStyle name="Percent 3 2 14" xfId="723"/>
    <cellStyle name="Percent 3 2 14 10" xfId="37666"/>
    <cellStyle name="Percent 3 2 14 2" xfId="1866"/>
    <cellStyle name="Percent 3 2 14 2 2" xfId="4629"/>
    <cellStyle name="Percent 3 2 14 2 2 2" xfId="14511"/>
    <cellStyle name="Percent 3 2 14 2 2 3" xfId="24431"/>
    <cellStyle name="Percent 3 2 14 2 2 4" xfId="45471"/>
    <cellStyle name="Percent 3 2 14 2 3" xfId="7095"/>
    <cellStyle name="Percent 3 2 14 2 3 2" xfId="16977"/>
    <cellStyle name="Percent 3 2 14 2 3 3" xfId="26897"/>
    <cellStyle name="Percent 3 2 14 2 3 4" xfId="47937"/>
    <cellStyle name="Percent 3 2 14 2 4" xfId="9565"/>
    <cellStyle name="Percent 3 2 14 2 4 2" xfId="19447"/>
    <cellStyle name="Percent 3 2 14 2 4 3" xfId="29367"/>
    <cellStyle name="Percent 3 2 14 2 4 4" xfId="50407"/>
    <cellStyle name="Percent 3 2 14 2 5" xfId="12043"/>
    <cellStyle name="Percent 3 2 14 2 5 2" xfId="43003"/>
    <cellStyle name="Percent 3 2 14 2 6" xfId="21963"/>
    <cellStyle name="Percent 3 2 14 2 7" xfId="34844"/>
    <cellStyle name="Percent 3 2 14 2 8" xfId="40309"/>
    <cellStyle name="Percent 3 2 14 3" xfId="2934"/>
    <cellStyle name="Percent 3 2 14 3 2" xfId="5402"/>
    <cellStyle name="Percent 3 2 14 3 2 2" xfId="15284"/>
    <cellStyle name="Percent 3 2 14 3 2 3" xfId="25204"/>
    <cellStyle name="Percent 3 2 14 3 2 4" xfId="46244"/>
    <cellStyle name="Percent 3 2 14 3 3" xfId="7868"/>
    <cellStyle name="Percent 3 2 14 3 3 2" xfId="17750"/>
    <cellStyle name="Percent 3 2 14 3 3 3" xfId="27670"/>
    <cellStyle name="Percent 3 2 14 3 3 4" xfId="48710"/>
    <cellStyle name="Percent 3 2 14 3 4" xfId="10338"/>
    <cellStyle name="Percent 3 2 14 3 4 2" xfId="20220"/>
    <cellStyle name="Percent 3 2 14 3 4 3" xfId="30140"/>
    <cellStyle name="Percent 3 2 14 3 4 4" xfId="51180"/>
    <cellStyle name="Percent 3 2 14 3 5" xfId="12816"/>
    <cellStyle name="Percent 3 2 14 3 5 2" xfId="43776"/>
    <cellStyle name="Percent 3 2 14 3 6" xfId="22736"/>
    <cellStyle name="Percent 3 2 14 3 7" xfId="35618"/>
    <cellStyle name="Percent 3 2 14 3 8" xfId="41082"/>
    <cellStyle name="Percent 3 2 14 4" xfId="3956"/>
    <cellStyle name="Percent 3 2 14 4 2" xfId="13838"/>
    <cellStyle name="Percent 3 2 14 4 2 2" xfId="44798"/>
    <cellStyle name="Percent 3 2 14 4 3" xfId="23758"/>
    <cellStyle name="Percent 3 2 14 4 4" xfId="33701"/>
    <cellStyle name="Percent 3 2 14 4 5" xfId="39166"/>
    <cellStyle name="Percent 3 2 14 5" xfId="5952"/>
    <cellStyle name="Percent 3 2 14 5 2" xfId="15834"/>
    <cellStyle name="Percent 3 2 14 5 3" xfId="25754"/>
    <cellStyle name="Percent 3 2 14 5 4" xfId="46794"/>
    <cellStyle name="Percent 3 2 14 6" xfId="8422"/>
    <cellStyle name="Percent 3 2 14 6 2" xfId="18304"/>
    <cellStyle name="Percent 3 2 14 6 3" xfId="28224"/>
    <cellStyle name="Percent 3 2 14 6 4" xfId="49264"/>
    <cellStyle name="Percent 3 2 14 7" xfId="10900"/>
    <cellStyle name="Percent 3 2 14 7 2" xfId="41860"/>
    <cellStyle name="Percent 3 2 14 8" xfId="20820"/>
    <cellStyle name="Percent 3 2 14 9" xfId="32200"/>
    <cellStyle name="Percent 3 2 15" xfId="743"/>
    <cellStyle name="Percent 3 2 15 10" xfId="39186"/>
    <cellStyle name="Percent 3 2 15 2" xfId="1886"/>
    <cellStyle name="Percent 3 2 15 2 2" xfId="4649"/>
    <cellStyle name="Percent 3 2 15 2 2 2" xfId="14531"/>
    <cellStyle name="Percent 3 2 15 2 2 3" xfId="24451"/>
    <cellStyle name="Percent 3 2 15 2 2 4" xfId="45491"/>
    <cellStyle name="Percent 3 2 15 2 3" xfId="7115"/>
    <cellStyle name="Percent 3 2 15 2 3 2" xfId="16997"/>
    <cellStyle name="Percent 3 2 15 2 3 3" xfId="26917"/>
    <cellStyle name="Percent 3 2 15 2 3 4" xfId="47957"/>
    <cellStyle name="Percent 3 2 15 2 4" xfId="9585"/>
    <cellStyle name="Percent 3 2 15 2 4 2" xfId="19467"/>
    <cellStyle name="Percent 3 2 15 2 4 3" xfId="29387"/>
    <cellStyle name="Percent 3 2 15 2 4 4" xfId="50427"/>
    <cellStyle name="Percent 3 2 15 2 5" xfId="12063"/>
    <cellStyle name="Percent 3 2 15 2 5 2" xfId="43023"/>
    <cellStyle name="Percent 3 2 15 2 6" xfId="21983"/>
    <cellStyle name="Percent 3 2 15 2 7" xfId="34864"/>
    <cellStyle name="Percent 3 2 15 2 8" xfId="40329"/>
    <cellStyle name="Percent 3 2 15 3" xfId="2954"/>
    <cellStyle name="Percent 3 2 15 3 2" xfId="5422"/>
    <cellStyle name="Percent 3 2 15 3 2 2" xfId="15304"/>
    <cellStyle name="Percent 3 2 15 3 2 3" xfId="25224"/>
    <cellStyle name="Percent 3 2 15 3 2 4" xfId="46264"/>
    <cellStyle name="Percent 3 2 15 3 3" xfId="7888"/>
    <cellStyle name="Percent 3 2 15 3 3 2" xfId="17770"/>
    <cellStyle name="Percent 3 2 15 3 3 3" xfId="27690"/>
    <cellStyle name="Percent 3 2 15 3 3 4" xfId="48730"/>
    <cellStyle name="Percent 3 2 15 3 4" xfId="10358"/>
    <cellStyle name="Percent 3 2 15 3 4 2" xfId="20240"/>
    <cellStyle name="Percent 3 2 15 3 4 3" xfId="30160"/>
    <cellStyle name="Percent 3 2 15 3 4 4" xfId="51200"/>
    <cellStyle name="Percent 3 2 15 3 5" xfId="12836"/>
    <cellStyle name="Percent 3 2 15 3 5 2" xfId="43796"/>
    <cellStyle name="Percent 3 2 15 3 6" xfId="22756"/>
    <cellStyle name="Percent 3 2 15 3 7" xfId="35638"/>
    <cellStyle name="Percent 3 2 15 3 8" xfId="41102"/>
    <cellStyle name="Percent 3 2 15 4" xfId="4077"/>
    <cellStyle name="Percent 3 2 15 4 2" xfId="13959"/>
    <cellStyle name="Percent 3 2 15 4 3" xfId="23879"/>
    <cellStyle name="Percent 3 2 15 4 4" xfId="44919"/>
    <cellStyle name="Percent 3 2 15 5" xfId="5972"/>
    <cellStyle name="Percent 3 2 15 5 2" xfId="15854"/>
    <cellStyle name="Percent 3 2 15 5 3" xfId="25774"/>
    <cellStyle name="Percent 3 2 15 5 4" xfId="46814"/>
    <cellStyle name="Percent 3 2 15 6" xfId="8442"/>
    <cellStyle name="Percent 3 2 15 6 2" xfId="18324"/>
    <cellStyle name="Percent 3 2 15 6 3" xfId="28244"/>
    <cellStyle name="Percent 3 2 15 6 4" xfId="49284"/>
    <cellStyle name="Percent 3 2 15 7" xfId="10920"/>
    <cellStyle name="Percent 3 2 15 7 2" xfId="41880"/>
    <cellStyle name="Percent 3 2 15 8" xfId="20840"/>
    <cellStyle name="Percent 3 2 15 9" xfId="33721"/>
    <cellStyle name="Percent 3 2 16" xfId="749"/>
    <cellStyle name="Percent 3 2 16 2" xfId="4034"/>
    <cellStyle name="Percent 3 2 16 2 2" xfId="13916"/>
    <cellStyle name="Percent 3 2 16 2 3" xfId="23836"/>
    <cellStyle name="Percent 3 2 16 2 4" xfId="44876"/>
    <cellStyle name="Percent 3 2 16 3" xfId="5978"/>
    <cellStyle name="Percent 3 2 16 3 2" xfId="15860"/>
    <cellStyle name="Percent 3 2 16 3 3" xfId="25780"/>
    <cellStyle name="Percent 3 2 16 3 4" xfId="46820"/>
    <cellStyle name="Percent 3 2 16 4" xfId="8448"/>
    <cellStyle name="Percent 3 2 16 4 2" xfId="18330"/>
    <cellStyle name="Percent 3 2 16 4 3" xfId="28250"/>
    <cellStyle name="Percent 3 2 16 4 4" xfId="49290"/>
    <cellStyle name="Percent 3 2 16 5" xfId="10926"/>
    <cellStyle name="Percent 3 2 16 5 2" xfId="41886"/>
    <cellStyle name="Percent 3 2 16 6" xfId="20846"/>
    <cellStyle name="Percent 3 2 16 7" xfId="33727"/>
    <cellStyle name="Percent 3 2 16 8" xfId="39192"/>
    <cellStyle name="Percent 3 2 17" xfId="1362"/>
    <cellStyle name="Percent 3 2 17 2" xfId="4125"/>
    <cellStyle name="Percent 3 2 17 2 2" xfId="14007"/>
    <cellStyle name="Percent 3 2 17 2 3" xfId="23927"/>
    <cellStyle name="Percent 3 2 17 2 4" xfId="44967"/>
    <cellStyle name="Percent 3 2 17 3" xfId="6591"/>
    <cellStyle name="Percent 3 2 17 3 2" xfId="16473"/>
    <cellStyle name="Percent 3 2 17 3 3" xfId="26393"/>
    <cellStyle name="Percent 3 2 17 3 4" xfId="47433"/>
    <cellStyle name="Percent 3 2 17 4" xfId="9061"/>
    <cellStyle name="Percent 3 2 17 4 2" xfId="18943"/>
    <cellStyle name="Percent 3 2 17 4 3" xfId="28863"/>
    <cellStyle name="Percent 3 2 17 4 4" xfId="49903"/>
    <cellStyle name="Percent 3 2 17 5" xfId="11539"/>
    <cellStyle name="Percent 3 2 17 5 2" xfId="42499"/>
    <cellStyle name="Percent 3 2 17 6" xfId="21459"/>
    <cellStyle name="Percent 3 2 17 7" xfId="34340"/>
    <cellStyle name="Percent 3 2 17 8" xfId="39805"/>
    <cellStyle name="Percent 3 2 18" xfId="1901"/>
    <cellStyle name="Percent 3 2 18 2" xfId="4664"/>
    <cellStyle name="Percent 3 2 18 2 2" xfId="14546"/>
    <cellStyle name="Percent 3 2 18 2 3" xfId="24466"/>
    <cellStyle name="Percent 3 2 18 2 4" xfId="45506"/>
    <cellStyle name="Percent 3 2 18 3" xfId="7130"/>
    <cellStyle name="Percent 3 2 18 3 2" xfId="17012"/>
    <cellStyle name="Percent 3 2 18 3 3" xfId="26932"/>
    <cellStyle name="Percent 3 2 18 3 4" xfId="47972"/>
    <cellStyle name="Percent 3 2 18 4" xfId="9600"/>
    <cellStyle name="Percent 3 2 18 4 2" xfId="19482"/>
    <cellStyle name="Percent 3 2 18 4 3" xfId="29402"/>
    <cellStyle name="Percent 3 2 18 4 4" xfId="50442"/>
    <cellStyle name="Percent 3 2 18 5" xfId="12078"/>
    <cellStyle name="Percent 3 2 18 5 2" xfId="43038"/>
    <cellStyle name="Percent 3 2 18 6" xfId="21998"/>
    <cellStyle name="Percent 3 2 18 7" xfId="34879"/>
    <cellStyle name="Percent 3 2 18 8" xfId="40344"/>
    <cellStyle name="Percent 3 2 19" xfId="2430"/>
    <cellStyle name="Percent 3 2 19 2" xfId="4898"/>
    <cellStyle name="Percent 3 2 19 2 2" xfId="14780"/>
    <cellStyle name="Percent 3 2 19 2 3" xfId="24700"/>
    <cellStyle name="Percent 3 2 19 2 4" xfId="45740"/>
    <cellStyle name="Percent 3 2 19 3" xfId="7364"/>
    <cellStyle name="Percent 3 2 19 3 2" xfId="17246"/>
    <cellStyle name="Percent 3 2 19 3 3" xfId="27166"/>
    <cellStyle name="Percent 3 2 19 3 4" xfId="48206"/>
    <cellStyle name="Percent 3 2 19 4" xfId="9834"/>
    <cellStyle name="Percent 3 2 19 4 2" xfId="19716"/>
    <cellStyle name="Percent 3 2 19 4 3" xfId="29636"/>
    <cellStyle name="Percent 3 2 19 4 4" xfId="50676"/>
    <cellStyle name="Percent 3 2 19 5" xfId="12312"/>
    <cellStyle name="Percent 3 2 19 5 2" xfId="43272"/>
    <cellStyle name="Percent 3 2 19 6" xfId="22232"/>
    <cellStyle name="Percent 3 2 19 7" xfId="35114"/>
    <cellStyle name="Percent 3 2 19 8" xfId="40578"/>
    <cellStyle name="Percent 3 2 2" xfId="179"/>
    <cellStyle name="Percent 3 2 2 10" xfId="8004"/>
    <cellStyle name="Percent 3 2 2 10 2" xfId="17886"/>
    <cellStyle name="Percent 3 2 2 10 3" xfId="27806"/>
    <cellStyle name="Percent 3 2 2 10 4" xfId="48846"/>
    <cellStyle name="Percent 3 2 2 11" xfId="10482"/>
    <cellStyle name="Percent 3 2 2 11 2" xfId="41442"/>
    <cellStyle name="Percent 3 2 2 12" xfId="20402"/>
    <cellStyle name="Percent 3 2 2 13" xfId="30244"/>
    <cellStyle name="Percent 3 2 2 14" xfId="35710"/>
    <cellStyle name="Percent 3 2 2 15" xfId="51227"/>
    <cellStyle name="Percent 3 2 2 16" xfId="51899"/>
    <cellStyle name="Percent 3 2 2 2" xfId="1288"/>
    <cellStyle name="Percent 3 2 2 2 10" xfId="51917"/>
    <cellStyle name="Percent 3 2 2 2 2" xfId="3301"/>
    <cellStyle name="Percent 3 2 2 2 2 2" xfId="13183"/>
    <cellStyle name="Percent 3 2 2 2 2 2 2" xfId="41235"/>
    <cellStyle name="Percent 3 2 2 2 2 2 3" xfId="51568"/>
    <cellStyle name="Percent 3 2 2 2 2 2 4" xfId="52239"/>
    <cellStyle name="Percent 3 2 2 2 2 3" xfId="23103"/>
    <cellStyle name="Percent 3 2 2 2 2 3 2" xfId="44143"/>
    <cellStyle name="Percent 3 2 2 2 2 3 3" xfId="51793"/>
    <cellStyle name="Percent 3 2 2 2 2 3 4" xfId="52463"/>
    <cellStyle name="Percent 3 2 2 2 2 4" xfId="31520"/>
    <cellStyle name="Percent 3 2 2 2 2 5" xfId="36986"/>
    <cellStyle name="Percent 3 2 2 2 2 6" xfId="51343"/>
    <cellStyle name="Percent 3 2 2 2 2 7" xfId="52015"/>
    <cellStyle name="Percent 3 2 2 2 3" xfId="6517"/>
    <cellStyle name="Percent 3 2 2 2 3 2" xfId="16399"/>
    <cellStyle name="Percent 3 2 2 2 3 2 2" xfId="41271"/>
    <cellStyle name="Percent 3 2 2 2 3 2 3" xfId="51604"/>
    <cellStyle name="Percent 3 2 2 2 3 2 4" xfId="52275"/>
    <cellStyle name="Percent 3 2 2 2 3 3" xfId="26319"/>
    <cellStyle name="Percent 3 2 2 2 3 3 2" xfId="47359"/>
    <cellStyle name="Percent 3 2 2 2 3 3 3" xfId="51829"/>
    <cellStyle name="Percent 3 2 2 2 3 3 4" xfId="52499"/>
    <cellStyle name="Percent 3 2 2 2 3 4" xfId="32520"/>
    <cellStyle name="Percent 3 2 2 2 3 5" xfId="37986"/>
    <cellStyle name="Percent 3 2 2 2 3 6" xfId="51379"/>
    <cellStyle name="Percent 3 2 2 2 3 7" xfId="52051"/>
    <cellStyle name="Percent 3 2 2 2 4" xfId="8987"/>
    <cellStyle name="Percent 3 2 2 2 4 2" xfId="18869"/>
    <cellStyle name="Percent 3 2 2 2 4 2 2" xfId="41199"/>
    <cellStyle name="Percent 3 2 2 2 4 2 3" xfId="51532"/>
    <cellStyle name="Percent 3 2 2 2 4 2 4" xfId="52203"/>
    <cellStyle name="Percent 3 2 2 2 4 3" xfId="28789"/>
    <cellStyle name="Percent 3 2 2 2 4 3 2" xfId="49829"/>
    <cellStyle name="Percent 3 2 2 2 4 3 3" xfId="51757"/>
    <cellStyle name="Percent 3 2 2 2 4 3 4" xfId="52427"/>
    <cellStyle name="Percent 3 2 2 2 4 4" xfId="34266"/>
    <cellStyle name="Percent 3 2 2 2 4 5" xfId="39731"/>
    <cellStyle name="Percent 3 2 2 2 4 6" xfId="51307"/>
    <cellStyle name="Percent 3 2 2 2 4 7" xfId="51979"/>
    <cellStyle name="Percent 3 2 2 2 5" xfId="11465"/>
    <cellStyle name="Percent 3 2 2 2 5 2" xfId="41135"/>
    <cellStyle name="Percent 3 2 2 2 5 3" xfId="51470"/>
    <cellStyle name="Percent 3 2 2 2 5 4" xfId="52141"/>
    <cellStyle name="Percent 3 2 2 2 6" xfId="21385"/>
    <cellStyle name="Percent 3 2 2 2 6 2" xfId="42425"/>
    <cellStyle name="Percent 3 2 2 2 6 3" xfId="51695"/>
    <cellStyle name="Percent 3 2 2 2 6 4" xfId="52365"/>
    <cellStyle name="Percent 3 2 2 2 7" xfId="30518"/>
    <cellStyle name="Percent 3 2 2 2 8" xfId="35984"/>
    <cellStyle name="Percent 3 2 2 2 9" xfId="51245"/>
    <cellStyle name="Percent 3 2 2 3" xfId="1289"/>
    <cellStyle name="Percent 3 2 2 3 10" xfId="51935"/>
    <cellStyle name="Percent 3 2 2 3 2" xfId="3538"/>
    <cellStyle name="Percent 3 2 2 3 2 2" xfId="13420"/>
    <cellStyle name="Percent 3 2 2 3 2 2 2" xfId="41289"/>
    <cellStyle name="Percent 3 2 2 3 2 2 3" xfId="51622"/>
    <cellStyle name="Percent 3 2 2 3 2 2 4" xfId="52293"/>
    <cellStyle name="Percent 3 2 2 3 2 3" xfId="23340"/>
    <cellStyle name="Percent 3 2 2 3 2 3 2" xfId="44380"/>
    <cellStyle name="Percent 3 2 2 3 2 3 3" xfId="51847"/>
    <cellStyle name="Percent 3 2 2 3 2 3 4" xfId="52517"/>
    <cellStyle name="Percent 3 2 2 3 2 4" xfId="31757"/>
    <cellStyle name="Percent 3 2 2 3 2 5" xfId="37223"/>
    <cellStyle name="Percent 3 2 2 3 2 6" xfId="51397"/>
    <cellStyle name="Percent 3 2 2 3 2 7" xfId="52069"/>
    <cellStyle name="Percent 3 2 2 3 3" xfId="6518"/>
    <cellStyle name="Percent 3 2 2 3 3 2" xfId="16400"/>
    <cellStyle name="Percent 3 2 2 3 3 2 2" xfId="41217"/>
    <cellStyle name="Percent 3 2 2 3 3 2 3" xfId="51550"/>
    <cellStyle name="Percent 3 2 2 3 3 2 4" xfId="52221"/>
    <cellStyle name="Percent 3 2 2 3 3 3" xfId="26320"/>
    <cellStyle name="Percent 3 2 2 3 3 3 2" xfId="47360"/>
    <cellStyle name="Percent 3 2 2 3 3 3 3" xfId="51775"/>
    <cellStyle name="Percent 3 2 2 3 3 3 4" xfId="52445"/>
    <cellStyle name="Percent 3 2 2 3 3 4" xfId="32757"/>
    <cellStyle name="Percent 3 2 2 3 3 5" xfId="38223"/>
    <cellStyle name="Percent 3 2 2 3 3 6" xfId="51325"/>
    <cellStyle name="Percent 3 2 2 3 3 7" xfId="51997"/>
    <cellStyle name="Percent 3 2 2 3 4" xfId="8988"/>
    <cellStyle name="Percent 3 2 2 3 4 2" xfId="18870"/>
    <cellStyle name="Percent 3 2 2 3 4 2 2" xfId="49830"/>
    <cellStyle name="Percent 3 2 2 3 4 3" xfId="28790"/>
    <cellStyle name="Percent 3 2 2 3 4 4" xfId="34267"/>
    <cellStyle name="Percent 3 2 2 3 4 5" xfId="39732"/>
    <cellStyle name="Percent 3 2 2 3 4 6" xfId="51488"/>
    <cellStyle name="Percent 3 2 2 3 4 7" xfId="52159"/>
    <cellStyle name="Percent 3 2 2 3 5" xfId="11466"/>
    <cellStyle name="Percent 3 2 2 3 5 2" xfId="41153"/>
    <cellStyle name="Percent 3 2 2 3 5 3" xfId="51713"/>
    <cellStyle name="Percent 3 2 2 3 5 4" xfId="52383"/>
    <cellStyle name="Percent 3 2 2 3 6" xfId="21386"/>
    <cellStyle name="Percent 3 2 2 3 6 2" xfId="42426"/>
    <cellStyle name="Percent 3 2 2 3 7" xfId="30755"/>
    <cellStyle name="Percent 3 2 2 3 8" xfId="36221"/>
    <cellStyle name="Percent 3 2 2 3 9" xfId="51263"/>
    <cellStyle name="Percent 3 2 2 4" xfId="1290"/>
    <cellStyle name="Percent 3 2 2 4 10" xfId="52033"/>
    <cellStyle name="Percent 3 2 2 4 2" xfId="3780"/>
    <cellStyle name="Percent 3 2 2 4 2 2" xfId="13662"/>
    <cellStyle name="Percent 3 2 2 4 2 2 2" xfId="44622"/>
    <cellStyle name="Percent 3 2 2 4 2 3" xfId="23582"/>
    <cellStyle name="Percent 3 2 2 4 2 4" xfId="31999"/>
    <cellStyle name="Percent 3 2 2 4 2 5" xfId="37465"/>
    <cellStyle name="Percent 3 2 2 4 2 6" xfId="51586"/>
    <cellStyle name="Percent 3 2 2 4 2 7" xfId="52257"/>
    <cellStyle name="Percent 3 2 2 4 3" xfId="6519"/>
    <cellStyle name="Percent 3 2 2 4 3 2" xfId="16401"/>
    <cellStyle name="Percent 3 2 2 4 3 2 2" xfId="47361"/>
    <cellStyle name="Percent 3 2 2 4 3 3" xfId="26321"/>
    <cellStyle name="Percent 3 2 2 4 3 4" xfId="32999"/>
    <cellStyle name="Percent 3 2 2 4 3 5" xfId="38465"/>
    <cellStyle name="Percent 3 2 2 4 3 6" xfId="51811"/>
    <cellStyle name="Percent 3 2 2 4 3 7" xfId="52481"/>
    <cellStyle name="Percent 3 2 2 4 4" xfId="8989"/>
    <cellStyle name="Percent 3 2 2 4 4 2" xfId="18871"/>
    <cellStyle name="Percent 3 2 2 4 4 2 2" xfId="49831"/>
    <cellStyle name="Percent 3 2 2 4 4 3" xfId="28791"/>
    <cellStyle name="Percent 3 2 2 4 4 4" xfId="34268"/>
    <cellStyle name="Percent 3 2 2 4 4 5" xfId="39733"/>
    <cellStyle name="Percent 3 2 2 4 5" xfId="11467"/>
    <cellStyle name="Percent 3 2 2 4 5 2" xfId="41253"/>
    <cellStyle name="Percent 3 2 2 4 6" xfId="21387"/>
    <cellStyle name="Percent 3 2 2 4 6 2" xfId="42427"/>
    <cellStyle name="Percent 3 2 2 4 7" xfId="30997"/>
    <cellStyle name="Percent 3 2 2 4 8" xfId="36463"/>
    <cellStyle name="Percent 3 2 2 4 9" xfId="51361"/>
    <cellStyle name="Percent 3 2 2 5" xfId="1448"/>
    <cellStyle name="Percent 3 2 2 5 10" xfId="51961"/>
    <cellStyle name="Percent 3 2 2 5 2" xfId="4211"/>
    <cellStyle name="Percent 3 2 2 5 2 2" xfId="14093"/>
    <cellStyle name="Percent 3 2 2 5 2 2 2" xfId="45053"/>
    <cellStyle name="Percent 3 2 2 5 2 3" xfId="24013"/>
    <cellStyle name="Percent 3 2 2 5 2 4" xfId="34426"/>
    <cellStyle name="Percent 3 2 2 5 2 5" xfId="39891"/>
    <cellStyle name="Percent 3 2 2 5 2 6" xfId="51514"/>
    <cellStyle name="Percent 3 2 2 5 2 7" xfId="52185"/>
    <cellStyle name="Percent 3 2 2 5 3" xfId="6677"/>
    <cellStyle name="Percent 3 2 2 5 3 2" xfId="16559"/>
    <cellStyle name="Percent 3 2 2 5 3 2 2" xfId="47519"/>
    <cellStyle name="Percent 3 2 2 5 3 3" xfId="26479"/>
    <cellStyle name="Percent 3 2 2 5 3 4" xfId="41181"/>
    <cellStyle name="Percent 3 2 2 5 3 5" xfId="51739"/>
    <cellStyle name="Percent 3 2 2 5 3 6" xfId="52409"/>
    <cellStyle name="Percent 3 2 2 5 4" xfId="9147"/>
    <cellStyle name="Percent 3 2 2 5 4 2" xfId="19029"/>
    <cellStyle name="Percent 3 2 2 5 4 3" xfId="28949"/>
    <cellStyle name="Percent 3 2 2 5 4 4" xfId="49989"/>
    <cellStyle name="Percent 3 2 2 5 5" xfId="11625"/>
    <cellStyle name="Percent 3 2 2 5 5 2" xfId="42585"/>
    <cellStyle name="Percent 3 2 2 5 6" xfId="21545"/>
    <cellStyle name="Percent 3 2 2 5 7" xfId="31246"/>
    <cellStyle name="Percent 3 2 2 5 8" xfId="36712"/>
    <cellStyle name="Percent 3 2 2 5 9" xfId="51289"/>
    <cellStyle name="Percent 3 2 2 6" xfId="1946"/>
    <cellStyle name="Percent 3 2 2 6 10" xfId="52103"/>
    <cellStyle name="Percent 3 2 2 6 2" xfId="4709"/>
    <cellStyle name="Percent 3 2 2 6 2 2" xfId="14591"/>
    <cellStyle name="Percent 3 2 2 6 2 2 2" xfId="45551"/>
    <cellStyle name="Percent 3 2 2 6 2 3" xfId="24511"/>
    <cellStyle name="Percent 3 2 2 6 2 4" xfId="34924"/>
    <cellStyle name="Percent 3 2 2 6 2 5" xfId="40389"/>
    <cellStyle name="Percent 3 2 2 6 2 6" xfId="51656"/>
    <cellStyle name="Percent 3 2 2 6 2 7" xfId="52327"/>
    <cellStyle name="Percent 3 2 2 6 3" xfId="7175"/>
    <cellStyle name="Percent 3 2 2 6 3 2" xfId="17057"/>
    <cellStyle name="Percent 3 2 2 6 3 2 2" xfId="48017"/>
    <cellStyle name="Percent 3 2 2 6 3 3" xfId="26977"/>
    <cellStyle name="Percent 3 2 2 6 3 4" xfId="41323"/>
    <cellStyle name="Percent 3 2 2 6 3 5" xfId="51881"/>
    <cellStyle name="Percent 3 2 2 6 3 6" xfId="52551"/>
    <cellStyle name="Percent 3 2 2 6 4" xfId="9645"/>
    <cellStyle name="Percent 3 2 2 6 4 2" xfId="19527"/>
    <cellStyle name="Percent 3 2 2 6 4 3" xfId="29447"/>
    <cellStyle name="Percent 3 2 2 6 4 4" xfId="50487"/>
    <cellStyle name="Percent 3 2 2 6 5" xfId="12123"/>
    <cellStyle name="Percent 3 2 2 6 5 2" xfId="43083"/>
    <cellStyle name="Percent 3 2 2 6 6" xfId="22043"/>
    <cellStyle name="Percent 3 2 2 6 7" xfId="32246"/>
    <cellStyle name="Percent 3 2 2 6 8" xfId="37712"/>
    <cellStyle name="Percent 3 2 2 6 9" xfId="51431"/>
    <cellStyle name="Percent 3 2 2 7" xfId="2516"/>
    <cellStyle name="Percent 3 2 2 7 10" xfId="52123"/>
    <cellStyle name="Percent 3 2 2 7 2" xfId="4984"/>
    <cellStyle name="Percent 3 2 2 7 2 2" xfId="14866"/>
    <cellStyle name="Percent 3 2 2 7 2 3" xfId="24786"/>
    <cellStyle name="Percent 3 2 2 7 2 4" xfId="45826"/>
    <cellStyle name="Percent 3 2 2 7 3" xfId="7450"/>
    <cellStyle name="Percent 3 2 2 7 3 2" xfId="17332"/>
    <cellStyle name="Percent 3 2 2 7 3 3" xfId="27252"/>
    <cellStyle name="Percent 3 2 2 7 3 4" xfId="48292"/>
    <cellStyle name="Percent 3 2 2 7 4" xfId="9920"/>
    <cellStyle name="Percent 3 2 2 7 4 2" xfId="19802"/>
    <cellStyle name="Percent 3 2 2 7 4 3" xfId="29722"/>
    <cellStyle name="Percent 3 2 2 7 4 4" xfId="50762"/>
    <cellStyle name="Percent 3 2 2 7 5" xfId="12398"/>
    <cellStyle name="Percent 3 2 2 7 5 2" xfId="43358"/>
    <cellStyle name="Percent 3 2 2 7 6" xfId="22318"/>
    <cellStyle name="Percent 3 2 2 7 7" xfId="35200"/>
    <cellStyle name="Percent 3 2 2 7 8" xfId="40664"/>
    <cellStyle name="Percent 3 2 2 7 9" xfId="51452"/>
    <cellStyle name="Percent 3 2 2 8" xfId="3027"/>
    <cellStyle name="Percent 3 2 2 8 2" xfId="12909"/>
    <cellStyle name="Percent 3 2 2 8 2 2" xfId="43869"/>
    <cellStyle name="Percent 3 2 2 8 3" xfId="22829"/>
    <cellStyle name="Percent 3 2 2 8 4" xfId="33282"/>
    <cellStyle name="Percent 3 2 2 8 5" xfId="38748"/>
    <cellStyle name="Percent 3 2 2 8 6" xfId="51677"/>
    <cellStyle name="Percent 3 2 2 8 7" xfId="52347"/>
    <cellStyle name="Percent 3 2 2 9" xfId="5534"/>
    <cellStyle name="Percent 3 2 2 9 2" xfId="15416"/>
    <cellStyle name="Percent 3 2 2 9 2 2" xfId="46376"/>
    <cellStyle name="Percent 3 2 2 9 3" xfId="25336"/>
    <cellStyle name="Percent 3 2 2 9 4" xfId="41117"/>
    <cellStyle name="Percent 3 2 20" xfId="2981"/>
    <cellStyle name="Percent 3 2 20 2" xfId="12863"/>
    <cellStyle name="Percent 3 2 20 2 2" xfId="43823"/>
    <cellStyle name="Percent 3 2 20 3" xfId="22783"/>
    <cellStyle name="Percent 3 2 20 4" xfId="33196"/>
    <cellStyle name="Percent 3 2 20 5" xfId="38662"/>
    <cellStyle name="Percent 3 2 21" xfId="5431"/>
    <cellStyle name="Percent 3 2 21 2" xfId="15313"/>
    <cellStyle name="Percent 3 2 21 2 2" xfId="46273"/>
    <cellStyle name="Percent 3 2 21 3" xfId="25233"/>
    <cellStyle name="Percent 3 2 21 4" xfId="41111"/>
    <cellStyle name="Percent 3 2 22" xfId="7918"/>
    <cellStyle name="Percent 3 2 22 2" xfId="17800"/>
    <cellStyle name="Percent 3 2 22 3" xfId="27720"/>
    <cellStyle name="Percent 3 2 22 4" xfId="48760"/>
    <cellStyle name="Percent 3 2 23" xfId="10367"/>
    <cellStyle name="Percent 3 2 23 2" xfId="20249"/>
    <cellStyle name="Percent 3 2 23 3" xfId="30169"/>
    <cellStyle name="Percent 3 2 23 4" xfId="51209"/>
    <cellStyle name="Percent 3 2 24" xfId="10373"/>
    <cellStyle name="Percent 3 2 24 2" xfId="20255"/>
    <cellStyle name="Percent 3 2 24 3" xfId="41356"/>
    <cellStyle name="Percent 3 2 25" xfId="10396"/>
    <cellStyle name="Percent 3 2 26" xfId="20281"/>
    <cellStyle name="Percent 3 2 27" xfId="20287"/>
    <cellStyle name="Percent 3 2 28" xfId="20293"/>
    <cellStyle name="Percent 3 2 29" xfId="20316"/>
    <cellStyle name="Percent 3 2 3" xfId="219"/>
    <cellStyle name="Percent 3 2 3 10" xfId="8044"/>
    <cellStyle name="Percent 3 2 3 10 2" xfId="17926"/>
    <cellStyle name="Percent 3 2 3 10 3" xfId="27846"/>
    <cellStyle name="Percent 3 2 3 10 4" xfId="48886"/>
    <cellStyle name="Percent 3 2 3 11" xfId="10522"/>
    <cellStyle name="Percent 3 2 3 11 2" xfId="41482"/>
    <cellStyle name="Percent 3 2 3 12" xfId="20442"/>
    <cellStyle name="Percent 3 2 3 13" xfId="30284"/>
    <cellStyle name="Percent 3 2 3 14" xfId="35750"/>
    <cellStyle name="Percent 3 2 3 15" xfId="51233"/>
    <cellStyle name="Percent 3 2 3 16" xfId="51905"/>
    <cellStyle name="Percent 3 2 3 2" xfId="1291"/>
    <cellStyle name="Percent 3 2 3 2 10" xfId="51923"/>
    <cellStyle name="Percent 3 2 3 2 2" xfId="3341"/>
    <cellStyle name="Percent 3 2 3 2 2 2" xfId="13223"/>
    <cellStyle name="Percent 3 2 3 2 2 2 2" xfId="41241"/>
    <cellStyle name="Percent 3 2 3 2 2 2 3" xfId="51574"/>
    <cellStyle name="Percent 3 2 3 2 2 2 4" xfId="52245"/>
    <cellStyle name="Percent 3 2 3 2 2 3" xfId="23143"/>
    <cellStyle name="Percent 3 2 3 2 2 3 2" xfId="44183"/>
    <cellStyle name="Percent 3 2 3 2 2 3 3" xfId="51799"/>
    <cellStyle name="Percent 3 2 3 2 2 3 4" xfId="52469"/>
    <cellStyle name="Percent 3 2 3 2 2 4" xfId="31560"/>
    <cellStyle name="Percent 3 2 3 2 2 5" xfId="37026"/>
    <cellStyle name="Percent 3 2 3 2 2 6" xfId="51349"/>
    <cellStyle name="Percent 3 2 3 2 2 7" xfId="52021"/>
    <cellStyle name="Percent 3 2 3 2 3" xfId="6520"/>
    <cellStyle name="Percent 3 2 3 2 3 2" xfId="16402"/>
    <cellStyle name="Percent 3 2 3 2 3 2 2" xfId="41277"/>
    <cellStyle name="Percent 3 2 3 2 3 2 3" xfId="51610"/>
    <cellStyle name="Percent 3 2 3 2 3 2 4" xfId="52281"/>
    <cellStyle name="Percent 3 2 3 2 3 3" xfId="26322"/>
    <cellStyle name="Percent 3 2 3 2 3 3 2" xfId="47362"/>
    <cellStyle name="Percent 3 2 3 2 3 3 3" xfId="51835"/>
    <cellStyle name="Percent 3 2 3 2 3 3 4" xfId="52505"/>
    <cellStyle name="Percent 3 2 3 2 3 4" xfId="32560"/>
    <cellStyle name="Percent 3 2 3 2 3 5" xfId="38026"/>
    <cellStyle name="Percent 3 2 3 2 3 6" xfId="51385"/>
    <cellStyle name="Percent 3 2 3 2 3 7" xfId="52057"/>
    <cellStyle name="Percent 3 2 3 2 4" xfId="8990"/>
    <cellStyle name="Percent 3 2 3 2 4 2" xfId="18872"/>
    <cellStyle name="Percent 3 2 3 2 4 2 2" xfId="41205"/>
    <cellStyle name="Percent 3 2 3 2 4 2 3" xfId="51538"/>
    <cellStyle name="Percent 3 2 3 2 4 2 4" xfId="52209"/>
    <cellStyle name="Percent 3 2 3 2 4 3" xfId="28792"/>
    <cellStyle name="Percent 3 2 3 2 4 3 2" xfId="49832"/>
    <cellStyle name="Percent 3 2 3 2 4 3 3" xfId="51763"/>
    <cellStyle name="Percent 3 2 3 2 4 3 4" xfId="52433"/>
    <cellStyle name="Percent 3 2 3 2 4 4" xfId="34269"/>
    <cellStyle name="Percent 3 2 3 2 4 5" xfId="39734"/>
    <cellStyle name="Percent 3 2 3 2 4 6" xfId="51313"/>
    <cellStyle name="Percent 3 2 3 2 4 7" xfId="51985"/>
    <cellStyle name="Percent 3 2 3 2 5" xfId="11468"/>
    <cellStyle name="Percent 3 2 3 2 5 2" xfId="41141"/>
    <cellStyle name="Percent 3 2 3 2 5 3" xfId="51476"/>
    <cellStyle name="Percent 3 2 3 2 5 4" xfId="52147"/>
    <cellStyle name="Percent 3 2 3 2 6" xfId="21388"/>
    <cellStyle name="Percent 3 2 3 2 6 2" xfId="42428"/>
    <cellStyle name="Percent 3 2 3 2 6 3" xfId="51701"/>
    <cellStyle name="Percent 3 2 3 2 6 4" xfId="52371"/>
    <cellStyle name="Percent 3 2 3 2 7" xfId="30558"/>
    <cellStyle name="Percent 3 2 3 2 8" xfId="36024"/>
    <cellStyle name="Percent 3 2 3 2 9" xfId="51251"/>
    <cellStyle name="Percent 3 2 3 3" xfId="1292"/>
    <cellStyle name="Percent 3 2 3 3 10" xfId="51941"/>
    <cellStyle name="Percent 3 2 3 3 2" xfId="3578"/>
    <cellStyle name="Percent 3 2 3 3 2 2" xfId="13460"/>
    <cellStyle name="Percent 3 2 3 3 2 2 2" xfId="41295"/>
    <cellStyle name="Percent 3 2 3 3 2 2 3" xfId="51628"/>
    <cellStyle name="Percent 3 2 3 3 2 2 4" xfId="52299"/>
    <cellStyle name="Percent 3 2 3 3 2 3" xfId="23380"/>
    <cellStyle name="Percent 3 2 3 3 2 3 2" xfId="44420"/>
    <cellStyle name="Percent 3 2 3 3 2 3 3" xfId="51853"/>
    <cellStyle name="Percent 3 2 3 3 2 3 4" xfId="52523"/>
    <cellStyle name="Percent 3 2 3 3 2 4" xfId="31797"/>
    <cellStyle name="Percent 3 2 3 3 2 5" xfId="37263"/>
    <cellStyle name="Percent 3 2 3 3 2 6" xfId="51403"/>
    <cellStyle name="Percent 3 2 3 3 2 7" xfId="52075"/>
    <cellStyle name="Percent 3 2 3 3 3" xfId="6521"/>
    <cellStyle name="Percent 3 2 3 3 3 2" xfId="16403"/>
    <cellStyle name="Percent 3 2 3 3 3 2 2" xfId="41223"/>
    <cellStyle name="Percent 3 2 3 3 3 2 3" xfId="51556"/>
    <cellStyle name="Percent 3 2 3 3 3 2 4" xfId="52227"/>
    <cellStyle name="Percent 3 2 3 3 3 3" xfId="26323"/>
    <cellStyle name="Percent 3 2 3 3 3 3 2" xfId="47363"/>
    <cellStyle name="Percent 3 2 3 3 3 3 3" xfId="51781"/>
    <cellStyle name="Percent 3 2 3 3 3 3 4" xfId="52451"/>
    <cellStyle name="Percent 3 2 3 3 3 4" xfId="32797"/>
    <cellStyle name="Percent 3 2 3 3 3 5" xfId="38263"/>
    <cellStyle name="Percent 3 2 3 3 3 6" xfId="51331"/>
    <cellStyle name="Percent 3 2 3 3 3 7" xfId="52003"/>
    <cellStyle name="Percent 3 2 3 3 4" xfId="8991"/>
    <cellStyle name="Percent 3 2 3 3 4 2" xfId="18873"/>
    <cellStyle name="Percent 3 2 3 3 4 2 2" xfId="49833"/>
    <cellStyle name="Percent 3 2 3 3 4 3" xfId="28793"/>
    <cellStyle name="Percent 3 2 3 3 4 4" xfId="34270"/>
    <cellStyle name="Percent 3 2 3 3 4 5" xfId="39735"/>
    <cellStyle name="Percent 3 2 3 3 4 6" xfId="51494"/>
    <cellStyle name="Percent 3 2 3 3 4 7" xfId="52165"/>
    <cellStyle name="Percent 3 2 3 3 5" xfId="11469"/>
    <cellStyle name="Percent 3 2 3 3 5 2" xfId="41159"/>
    <cellStyle name="Percent 3 2 3 3 5 3" xfId="51719"/>
    <cellStyle name="Percent 3 2 3 3 5 4" xfId="52389"/>
    <cellStyle name="Percent 3 2 3 3 6" xfId="21389"/>
    <cellStyle name="Percent 3 2 3 3 6 2" xfId="42429"/>
    <cellStyle name="Percent 3 2 3 3 7" xfId="30795"/>
    <cellStyle name="Percent 3 2 3 3 8" xfId="36261"/>
    <cellStyle name="Percent 3 2 3 3 9" xfId="51269"/>
    <cellStyle name="Percent 3 2 3 4" xfId="1293"/>
    <cellStyle name="Percent 3 2 3 4 10" xfId="52039"/>
    <cellStyle name="Percent 3 2 3 4 2" xfId="3820"/>
    <cellStyle name="Percent 3 2 3 4 2 2" xfId="13702"/>
    <cellStyle name="Percent 3 2 3 4 2 2 2" xfId="44662"/>
    <cellStyle name="Percent 3 2 3 4 2 3" xfId="23622"/>
    <cellStyle name="Percent 3 2 3 4 2 4" xfId="32039"/>
    <cellStyle name="Percent 3 2 3 4 2 5" xfId="37505"/>
    <cellStyle name="Percent 3 2 3 4 2 6" xfId="51592"/>
    <cellStyle name="Percent 3 2 3 4 2 7" xfId="52263"/>
    <cellStyle name="Percent 3 2 3 4 3" xfId="6522"/>
    <cellStyle name="Percent 3 2 3 4 3 2" xfId="16404"/>
    <cellStyle name="Percent 3 2 3 4 3 2 2" xfId="47364"/>
    <cellStyle name="Percent 3 2 3 4 3 3" xfId="26324"/>
    <cellStyle name="Percent 3 2 3 4 3 4" xfId="33039"/>
    <cellStyle name="Percent 3 2 3 4 3 5" xfId="38505"/>
    <cellStyle name="Percent 3 2 3 4 3 6" xfId="51817"/>
    <cellStyle name="Percent 3 2 3 4 3 7" xfId="52487"/>
    <cellStyle name="Percent 3 2 3 4 4" xfId="8992"/>
    <cellStyle name="Percent 3 2 3 4 4 2" xfId="18874"/>
    <cellStyle name="Percent 3 2 3 4 4 2 2" xfId="49834"/>
    <cellStyle name="Percent 3 2 3 4 4 3" xfId="28794"/>
    <cellStyle name="Percent 3 2 3 4 4 4" xfId="34271"/>
    <cellStyle name="Percent 3 2 3 4 4 5" xfId="39736"/>
    <cellStyle name="Percent 3 2 3 4 5" xfId="11470"/>
    <cellStyle name="Percent 3 2 3 4 5 2" xfId="41259"/>
    <cellStyle name="Percent 3 2 3 4 6" xfId="21390"/>
    <cellStyle name="Percent 3 2 3 4 6 2" xfId="42430"/>
    <cellStyle name="Percent 3 2 3 4 7" xfId="31037"/>
    <cellStyle name="Percent 3 2 3 4 8" xfId="36503"/>
    <cellStyle name="Percent 3 2 3 4 9" xfId="51367"/>
    <cellStyle name="Percent 3 2 3 5" xfId="1488"/>
    <cellStyle name="Percent 3 2 3 5 10" xfId="51967"/>
    <cellStyle name="Percent 3 2 3 5 2" xfId="4251"/>
    <cellStyle name="Percent 3 2 3 5 2 2" xfId="14133"/>
    <cellStyle name="Percent 3 2 3 5 2 2 2" xfId="45093"/>
    <cellStyle name="Percent 3 2 3 5 2 3" xfId="24053"/>
    <cellStyle name="Percent 3 2 3 5 2 4" xfId="34466"/>
    <cellStyle name="Percent 3 2 3 5 2 5" xfId="39931"/>
    <cellStyle name="Percent 3 2 3 5 2 6" xfId="51520"/>
    <cellStyle name="Percent 3 2 3 5 2 7" xfId="52191"/>
    <cellStyle name="Percent 3 2 3 5 3" xfId="6717"/>
    <cellStyle name="Percent 3 2 3 5 3 2" xfId="16599"/>
    <cellStyle name="Percent 3 2 3 5 3 2 2" xfId="47559"/>
    <cellStyle name="Percent 3 2 3 5 3 3" xfId="26519"/>
    <cellStyle name="Percent 3 2 3 5 3 4" xfId="41187"/>
    <cellStyle name="Percent 3 2 3 5 3 5" xfId="51745"/>
    <cellStyle name="Percent 3 2 3 5 3 6" xfId="52415"/>
    <cellStyle name="Percent 3 2 3 5 4" xfId="9187"/>
    <cellStyle name="Percent 3 2 3 5 4 2" xfId="19069"/>
    <cellStyle name="Percent 3 2 3 5 4 3" xfId="28989"/>
    <cellStyle name="Percent 3 2 3 5 4 4" xfId="50029"/>
    <cellStyle name="Percent 3 2 3 5 5" xfId="11665"/>
    <cellStyle name="Percent 3 2 3 5 5 2" xfId="42625"/>
    <cellStyle name="Percent 3 2 3 5 6" xfId="21585"/>
    <cellStyle name="Percent 3 2 3 5 7" xfId="31286"/>
    <cellStyle name="Percent 3 2 3 5 8" xfId="36752"/>
    <cellStyle name="Percent 3 2 3 5 9" xfId="51295"/>
    <cellStyle name="Percent 3 2 3 6" xfId="1991"/>
    <cellStyle name="Percent 3 2 3 6 10" xfId="52109"/>
    <cellStyle name="Percent 3 2 3 6 2" xfId="4754"/>
    <cellStyle name="Percent 3 2 3 6 2 2" xfId="14636"/>
    <cellStyle name="Percent 3 2 3 6 2 2 2" xfId="45596"/>
    <cellStyle name="Percent 3 2 3 6 2 3" xfId="24556"/>
    <cellStyle name="Percent 3 2 3 6 2 4" xfId="34969"/>
    <cellStyle name="Percent 3 2 3 6 2 5" xfId="40434"/>
    <cellStyle name="Percent 3 2 3 6 2 6" xfId="51662"/>
    <cellStyle name="Percent 3 2 3 6 2 7" xfId="52333"/>
    <cellStyle name="Percent 3 2 3 6 3" xfId="7220"/>
    <cellStyle name="Percent 3 2 3 6 3 2" xfId="17102"/>
    <cellStyle name="Percent 3 2 3 6 3 2 2" xfId="48062"/>
    <cellStyle name="Percent 3 2 3 6 3 3" xfId="27022"/>
    <cellStyle name="Percent 3 2 3 6 3 4" xfId="41329"/>
    <cellStyle name="Percent 3 2 3 6 3 5" xfId="51887"/>
    <cellStyle name="Percent 3 2 3 6 3 6" xfId="52557"/>
    <cellStyle name="Percent 3 2 3 6 4" xfId="9690"/>
    <cellStyle name="Percent 3 2 3 6 4 2" xfId="19572"/>
    <cellStyle name="Percent 3 2 3 6 4 3" xfId="29492"/>
    <cellStyle name="Percent 3 2 3 6 4 4" xfId="50532"/>
    <cellStyle name="Percent 3 2 3 6 5" xfId="12168"/>
    <cellStyle name="Percent 3 2 3 6 5 2" xfId="43128"/>
    <cellStyle name="Percent 3 2 3 6 6" xfId="22088"/>
    <cellStyle name="Percent 3 2 3 6 7" xfId="32286"/>
    <cellStyle name="Percent 3 2 3 6 8" xfId="37752"/>
    <cellStyle name="Percent 3 2 3 6 9" xfId="51437"/>
    <cellStyle name="Percent 3 2 3 7" xfId="2556"/>
    <cellStyle name="Percent 3 2 3 7 10" xfId="52129"/>
    <cellStyle name="Percent 3 2 3 7 2" xfId="5024"/>
    <cellStyle name="Percent 3 2 3 7 2 2" xfId="14906"/>
    <cellStyle name="Percent 3 2 3 7 2 3" xfId="24826"/>
    <cellStyle name="Percent 3 2 3 7 2 4" xfId="45866"/>
    <cellStyle name="Percent 3 2 3 7 3" xfId="7490"/>
    <cellStyle name="Percent 3 2 3 7 3 2" xfId="17372"/>
    <cellStyle name="Percent 3 2 3 7 3 3" xfId="27292"/>
    <cellStyle name="Percent 3 2 3 7 3 4" xfId="48332"/>
    <cellStyle name="Percent 3 2 3 7 4" xfId="9960"/>
    <cellStyle name="Percent 3 2 3 7 4 2" xfId="19842"/>
    <cellStyle name="Percent 3 2 3 7 4 3" xfId="29762"/>
    <cellStyle name="Percent 3 2 3 7 4 4" xfId="50802"/>
    <cellStyle name="Percent 3 2 3 7 5" xfId="12438"/>
    <cellStyle name="Percent 3 2 3 7 5 2" xfId="43398"/>
    <cellStyle name="Percent 3 2 3 7 6" xfId="22358"/>
    <cellStyle name="Percent 3 2 3 7 7" xfId="35240"/>
    <cellStyle name="Percent 3 2 3 7 8" xfId="40704"/>
    <cellStyle name="Percent 3 2 3 7 9" xfId="51458"/>
    <cellStyle name="Percent 3 2 3 8" xfId="3067"/>
    <cellStyle name="Percent 3 2 3 8 2" xfId="12949"/>
    <cellStyle name="Percent 3 2 3 8 2 2" xfId="43909"/>
    <cellStyle name="Percent 3 2 3 8 3" xfId="22869"/>
    <cellStyle name="Percent 3 2 3 8 4" xfId="33322"/>
    <cellStyle name="Percent 3 2 3 8 5" xfId="38788"/>
    <cellStyle name="Percent 3 2 3 8 6" xfId="51683"/>
    <cellStyle name="Percent 3 2 3 8 7" xfId="52353"/>
    <cellStyle name="Percent 3 2 3 9" xfId="5574"/>
    <cellStyle name="Percent 3 2 3 9 2" xfId="15456"/>
    <cellStyle name="Percent 3 2 3 9 2 2" xfId="46416"/>
    <cellStyle name="Percent 3 2 3 9 3" xfId="25376"/>
    <cellStyle name="Percent 3 2 3 9 4" xfId="41123"/>
    <cellStyle name="Percent 3 2 30" xfId="30175"/>
    <cellStyle name="Percent 3 2 31" xfId="30198"/>
    <cellStyle name="Percent 3 2 32" xfId="35664"/>
    <cellStyle name="Percent 3 2 33" xfId="51221"/>
    <cellStyle name="Percent 3 2 34" xfId="51893"/>
    <cellStyle name="Percent 3 2 4" xfId="256"/>
    <cellStyle name="Percent 3 2 4 10" xfId="8081"/>
    <cellStyle name="Percent 3 2 4 10 2" xfId="17963"/>
    <cellStyle name="Percent 3 2 4 10 3" xfId="27883"/>
    <cellStyle name="Percent 3 2 4 10 4" xfId="48923"/>
    <cellStyle name="Percent 3 2 4 11" xfId="10559"/>
    <cellStyle name="Percent 3 2 4 11 2" xfId="41519"/>
    <cellStyle name="Percent 3 2 4 12" xfId="20479"/>
    <cellStyle name="Percent 3 2 4 13" xfId="30321"/>
    <cellStyle name="Percent 3 2 4 14" xfId="35787"/>
    <cellStyle name="Percent 3 2 4 15" xfId="51239"/>
    <cellStyle name="Percent 3 2 4 16" xfId="51911"/>
    <cellStyle name="Percent 3 2 4 2" xfId="1294"/>
    <cellStyle name="Percent 3 2 4 2 10" xfId="52009"/>
    <cellStyle name="Percent 3 2 4 2 2" xfId="3378"/>
    <cellStyle name="Percent 3 2 4 2 2 2" xfId="13260"/>
    <cellStyle name="Percent 3 2 4 2 2 2 2" xfId="44220"/>
    <cellStyle name="Percent 3 2 4 2 2 3" xfId="23180"/>
    <cellStyle name="Percent 3 2 4 2 2 4" xfId="31597"/>
    <cellStyle name="Percent 3 2 4 2 2 5" xfId="37063"/>
    <cellStyle name="Percent 3 2 4 2 2 6" xfId="51562"/>
    <cellStyle name="Percent 3 2 4 2 2 7" xfId="52233"/>
    <cellStyle name="Percent 3 2 4 2 3" xfId="6523"/>
    <cellStyle name="Percent 3 2 4 2 3 2" xfId="16405"/>
    <cellStyle name="Percent 3 2 4 2 3 2 2" xfId="47365"/>
    <cellStyle name="Percent 3 2 4 2 3 3" xfId="26325"/>
    <cellStyle name="Percent 3 2 4 2 3 4" xfId="32597"/>
    <cellStyle name="Percent 3 2 4 2 3 5" xfId="38063"/>
    <cellStyle name="Percent 3 2 4 2 3 6" xfId="51787"/>
    <cellStyle name="Percent 3 2 4 2 3 7" xfId="52457"/>
    <cellStyle name="Percent 3 2 4 2 4" xfId="8993"/>
    <cellStyle name="Percent 3 2 4 2 4 2" xfId="18875"/>
    <cellStyle name="Percent 3 2 4 2 4 2 2" xfId="49835"/>
    <cellStyle name="Percent 3 2 4 2 4 3" xfId="28795"/>
    <cellStyle name="Percent 3 2 4 2 4 4" xfId="34272"/>
    <cellStyle name="Percent 3 2 4 2 4 5" xfId="39737"/>
    <cellStyle name="Percent 3 2 4 2 5" xfId="11471"/>
    <cellStyle name="Percent 3 2 4 2 5 2" xfId="41229"/>
    <cellStyle name="Percent 3 2 4 2 6" xfId="21391"/>
    <cellStyle name="Percent 3 2 4 2 6 2" xfId="42431"/>
    <cellStyle name="Percent 3 2 4 2 7" xfId="30595"/>
    <cellStyle name="Percent 3 2 4 2 8" xfId="36061"/>
    <cellStyle name="Percent 3 2 4 2 9" xfId="51337"/>
    <cellStyle name="Percent 3 2 4 3" xfId="1295"/>
    <cellStyle name="Percent 3 2 4 3 10" xfId="52045"/>
    <cellStyle name="Percent 3 2 4 3 2" xfId="3615"/>
    <cellStyle name="Percent 3 2 4 3 2 2" xfId="13497"/>
    <cellStyle name="Percent 3 2 4 3 2 2 2" xfId="44457"/>
    <cellStyle name="Percent 3 2 4 3 2 3" xfId="23417"/>
    <cellStyle name="Percent 3 2 4 3 2 4" xfId="31834"/>
    <cellStyle name="Percent 3 2 4 3 2 5" xfId="37300"/>
    <cellStyle name="Percent 3 2 4 3 2 6" xfId="51598"/>
    <cellStyle name="Percent 3 2 4 3 2 7" xfId="52269"/>
    <cellStyle name="Percent 3 2 4 3 3" xfId="6524"/>
    <cellStyle name="Percent 3 2 4 3 3 2" xfId="16406"/>
    <cellStyle name="Percent 3 2 4 3 3 2 2" xfId="47366"/>
    <cellStyle name="Percent 3 2 4 3 3 3" xfId="26326"/>
    <cellStyle name="Percent 3 2 4 3 3 4" xfId="32834"/>
    <cellStyle name="Percent 3 2 4 3 3 5" xfId="38300"/>
    <cellStyle name="Percent 3 2 4 3 3 6" xfId="51823"/>
    <cellStyle name="Percent 3 2 4 3 3 7" xfId="52493"/>
    <cellStyle name="Percent 3 2 4 3 4" xfId="8994"/>
    <cellStyle name="Percent 3 2 4 3 4 2" xfId="18876"/>
    <cellStyle name="Percent 3 2 4 3 4 2 2" xfId="49836"/>
    <cellStyle name="Percent 3 2 4 3 4 3" xfId="28796"/>
    <cellStyle name="Percent 3 2 4 3 4 4" xfId="34273"/>
    <cellStyle name="Percent 3 2 4 3 4 5" xfId="39738"/>
    <cellStyle name="Percent 3 2 4 3 5" xfId="11472"/>
    <cellStyle name="Percent 3 2 4 3 5 2" xfId="41265"/>
    <cellStyle name="Percent 3 2 4 3 6" xfId="21392"/>
    <cellStyle name="Percent 3 2 4 3 6 2" xfId="42432"/>
    <cellStyle name="Percent 3 2 4 3 7" xfId="30832"/>
    <cellStyle name="Percent 3 2 4 3 8" xfId="36298"/>
    <cellStyle name="Percent 3 2 4 3 9" xfId="51373"/>
    <cellStyle name="Percent 3 2 4 4" xfId="1296"/>
    <cellStyle name="Percent 3 2 4 4 10" xfId="51973"/>
    <cellStyle name="Percent 3 2 4 4 2" xfId="3857"/>
    <cellStyle name="Percent 3 2 4 4 2 2" xfId="13739"/>
    <cellStyle name="Percent 3 2 4 4 2 2 2" xfId="44699"/>
    <cellStyle name="Percent 3 2 4 4 2 3" xfId="23659"/>
    <cellStyle name="Percent 3 2 4 4 2 4" xfId="32076"/>
    <cellStyle name="Percent 3 2 4 4 2 5" xfId="37542"/>
    <cellStyle name="Percent 3 2 4 4 2 6" xfId="51526"/>
    <cellStyle name="Percent 3 2 4 4 2 7" xfId="52197"/>
    <cellStyle name="Percent 3 2 4 4 3" xfId="6525"/>
    <cellStyle name="Percent 3 2 4 4 3 2" xfId="16407"/>
    <cellStyle name="Percent 3 2 4 4 3 2 2" xfId="47367"/>
    <cellStyle name="Percent 3 2 4 4 3 3" xfId="26327"/>
    <cellStyle name="Percent 3 2 4 4 3 4" xfId="33076"/>
    <cellStyle name="Percent 3 2 4 4 3 5" xfId="38542"/>
    <cellStyle name="Percent 3 2 4 4 3 6" xfId="51751"/>
    <cellStyle name="Percent 3 2 4 4 3 7" xfId="52421"/>
    <cellStyle name="Percent 3 2 4 4 4" xfId="8995"/>
    <cellStyle name="Percent 3 2 4 4 4 2" xfId="18877"/>
    <cellStyle name="Percent 3 2 4 4 4 2 2" xfId="49837"/>
    <cellStyle name="Percent 3 2 4 4 4 3" xfId="28797"/>
    <cellStyle name="Percent 3 2 4 4 4 4" xfId="34274"/>
    <cellStyle name="Percent 3 2 4 4 4 5" xfId="39739"/>
    <cellStyle name="Percent 3 2 4 4 5" xfId="11473"/>
    <cellStyle name="Percent 3 2 4 4 5 2" xfId="41193"/>
    <cellStyle name="Percent 3 2 4 4 6" xfId="21393"/>
    <cellStyle name="Percent 3 2 4 4 6 2" xfId="42433"/>
    <cellStyle name="Percent 3 2 4 4 7" xfId="31074"/>
    <cellStyle name="Percent 3 2 4 4 8" xfId="36540"/>
    <cellStyle name="Percent 3 2 4 4 9" xfId="51301"/>
    <cellStyle name="Percent 3 2 4 5" xfId="1525"/>
    <cellStyle name="Percent 3 2 4 5 10" xfId="52135"/>
    <cellStyle name="Percent 3 2 4 5 2" xfId="4288"/>
    <cellStyle name="Percent 3 2 4 5 2 2" xfId="14170"/>
    <cellStyle name="Percent 3 2 4 5 2 2 2" xfId="45130"/>
    <cellStyle name="Percent 3 2 4 5 2 3" xfId="24090"/>
    <cellStyle name="Percent 3 2 4 5 2 4" xfId="34503"/>
    <cellStyle name="Percent 3 2 4 5 2 5" xfId="39968"/>
    <cellStyle name="Percent 3 2 4 5 3" xfId="6754"/>
    <cellStyle name="Percent 3 2 4 5 3 2" xfId="16636"/>
    <cellStyle name="Percent 3 2 4 5 3 3" xfId="26556"/>
    <cellStyle name="Percent 3 2 4 5 3 4" xfId="47596"/>
    <cellStyle name="Percent 3 2 4 5 4" xfId="9224"/>
    <cellStyle name="Percent 3 2 4 5 4 2" xfId="19106"/>
    <cellStyle name="Percent 3 2 4 5 4 3" xfId="29026"/>
    <cellStyle name="Percent 3 2 4 5 4 4" xfId="50066"/>
    <cellStyle name="Percent 3 2 4 5 5" xfId="11702"/>
    <cellStyle name="Percent 3 2 4 5 5 2" xfId="42662"/>
    <cellStyle name="Percent 3 2 4 5 6" xfId="21622"/>
    <cellStyle name="Percent 3 2 4 5 7" xfId="31323"/>
    <cellStyle name="Percent 3 2 4 5 8" xfId="36789"/>
    <cellStyle name="Percent 3 2 4 5 9" xfId="51464"/>
    <cellStyle name="Percent 3 2 4 6" xfId="2036"/>
    <cellStyle name="Percent 3 2 4 6 10" xfId="52359"/>
    <cellStyle name="Percent 3 2 4 6 2" xfId="4799"/>
    <cellStyle name="Percent 3 2 4 6 2 2" xfId="14681"/>
    <cellStyle name="Percent 3 2 4 6 2 2 2" xfId="45641"/>
    <cellStyle name="Percent 3 2 4 6 2 3" xfId="24601"/>
    <cellStyle name="Percent 3 2 4 6 2 4" xfId="35014"/>
    <cellStyle name="Percent 3 2 4 6 2 5" xfId="40479"/>
    <cellStyle name="Percent 3 2 4 6 3" xfId="7265"/>
    <cellStyle name="Percent 3 2 4 6 3 2" xfId="17147"/>
    <cellStyle name="Percent 3 2 4 6 3 3" xfId="27067"/>
    <cellStyle name="Percent 3 2 4 6 3 4" xfId="48107"/>
    <cellStyle name="Percent 3 2 4 6 4" xfId="9735"/>
    <cellStyle name="Percent 3 2 4 6 4 2" xfId="19617"/>
    <cellStyle name="Percent 3 2 4 6 4 3" xfId="29537"/>
    <cellStyle name="Percent 3 2 4 6 4 4" xfId="50577"/>
    <cellStyle name="Percent 3 2 4 6 5" xfId="12213"/>
    <cellStyle name="Percent 3 2 4 6 5 2" xfId="43173"/>
    <cellStyle name="Percent 3 2 4 6 6" xfId="22133"/>
    <cellStyle name="Percent 3 2 4 6 7" xfId="32323"/>
    <cellStyle name="Percent 3 2 4 6 8" xfId="37789"/>
    <cellStyle name="Percent 3 2 4 6 9" xfId="51689"/>
    <cellStyle name="Percent 3 2 4 7" xfId="2593"/>
    <cellStyle name="Percent 3 2 4 7 2" xfId="5061"/>
    <cellStyle name="Percent 3 2 4 7 2 2" xfId="14943"/>
    <cellStyle name="Percent 3 2 4 7 2 3" xfId="24863"/>
    <cellStyle name="Percent 3 2 4 7 2 4" xfId="45903"/>
    <cellStyle name="Percent 3 2 4 7 3" xfId="7527"/>
    <cellStyle name="Percent 3 2 4 7 3 2" xfId="17409"/>
    <cellStyle name="Percent 3 2 4 7 3 3" xfId="27329"/>
    <cellStyle name="Percent 3 2 4 7 3 4" xfId="48369"/>
    <cellStyle name="Percent 3 2 4 7 4" xfId="9997"/>
    <cellStyle name="Percent 3 2 4 7 4 2" xfId="19879"/>
    <cellStyle name="Percent 3 2 4 7 4 3" xfId="29799"/>
    <cellStyle name="Percent 3 2 4 7 4 4" xfId="50839"/>
    <cellStyle name="Percent 3 2 4 7 5" xfId="12475"/>
    <cellStyle name="Percent 3 2 4 7 5 2" xfId="43435"/>
    <cellStyle name="Percent 3 2 4 7 6" xfId="22395"/>
    <cellStyle name="Percent 3 2 4 7 7" xfId="35277"/>
    <cellStyle name="Percent 3 2 4 7 8" xfId="40741"/>
    <cellStyle name="Percent 3 2 4 8" xfId="3104"/>
    <cellStyle name="Percent 3 2 4 8 2" xfId="12986"/>
    <cellStyle name="Percent 3 2 4 8 2 2" xfId="43946"/>
    <cellStyle name="Percent 3 2 4 8 3" xfId="22906"/>
    <cellStyle name="Percent 3 2 4 8 4" xfId="33359"/>
    <cellStyle name="Percent 3 2 4 8 5" xfId="38825"/>
    <cellStyle name="Percent 3 2 4 9" xfId="5611"/>
    <cellStyle name="Percent 3 2 4 9 2" xfId="15493"/>
    <cellStyle name="Percent 3 2 4 9 2 2" xfId="46453"/>
    <cellStyle name="Percent 3 2 4 9 3" xfId="25413"/>
    <cellStyle name="Percent 3 2 4 9 4" xfId="41129"/>
    <cellStyle name="Percent 3 2 5" xfId="293"/>
    <cellStyle name="Percent 3 2 5 10" xfId="8118"/>
    <cellStyle name="Percent 3 2 5 10 2" xfId="18000"/>
    <cellStyle name="Percent 3 2 5 10 3" xfId="27920"/>
    <cellStyle name="Percent 3 2 5 10 4" xfId="48960"/>
    <cellStyle name="Percent 3 2 5 11" xfId="10596"/>
    <cellStyle name="Percent 3 2 5 11 2" xfId="41556"/>
    <cellStyle name="Percent 3 2 5 12" xfId="20516"/>
    <cellStyle name="Percent 3 2 5 13" xfId="30358"/>
    <cellStyle name="Percent 3 2 5 14" xfId="35824"/>
    <cellStyle name="Percent 3 2 5 15" xfId="51257"/>
    <cellStyle name="Percent 3 2 5 16" xfId="51929"/>
    <cellStyle name="Percent 3 2 5 2" xfId="1297"/>
    <cellStyle name="Percent 3 2 5 2 10" xfId="52063"/>
    <cellStyle name="Percent 3 2 5 2 2" xfId="3415"/>
    <cellStyle name="Percent 3 2 5 2 2 2" xfId="13297"/>
    <cellStyle name="Percent 3 2 5 2 2 2 2" xfId="44257"/>
    <cellStyle name="Percent 3 2 5 2 2 3" xfId="23217"/>
    <cellStyle name="Percent 3 2 5 2 2 4" xfId="31634"/>
    <cellStyle name="Percent 3 2 5 2 2 5" xfId="37100"/>
    <cellStyle name="Percent 3 2 5 2 2 6" xfId="51616"/>
    <cellStyle name="Percent 3 2 5 2 2 7" xfId="52287"/>
    <cellStyle name="Percent 3 2 5 2 3" xfId="6526"/>
    <cellStyle name="Percent 3 2 5 2 3 2" xfId="16408"/>
    <cellStyle name="Percent 3 2 5 2 3 2 2" xfId="47368"/>
    <cellStyle name="Percent 3 2 5 2 3 3" xfId="26328"/>
    <cellStyle name="Percent 3 2 5 2 3 4" xfId="32634"/>
    <cellStyle name="Percent 3 2 5 2 3 5" xfId="38100"/>
    <cellStyle name="Percent 3 2 5 2 3 6" xfId="51841"/>
    <cellStyle name="Percent 3 2 5 2 3 7" xfId="52511"/>
    <cellStyle name="Percent 3 2 5 2 4" xfId="8996"/>
    <cellStyle name="Percent 3 2 5 2 4 2" xfId="18878"/>
    <cellStyle name="Percent 3 2 5 2 4 2 2" xfId="49838"/>
    <cellStyle name="Percent 3 2 5 2 4 3" xfId="28798"/>
    <cellStyle name="Percent 3 2 5 2 4 4" xfId="34275"/>
    <cellStyle name="Percent 3 2 5 2 4 5" xfId="39740"/>
    <cellStyle name="Percent 3 2 5 2 5" xfId="11474"/>
    <cellStyle name="Percent 3 2 5 2 5 2" xfId="41283"/>
    <cellStyle name="Percent 3 2 5 2 6" xfId="21394"/>
    <cellStyle name="Percent 3 2 5 2 6 2" xfId="42434"/>
    <cellStyle name="Percent 3 2 5 2 7" xfId="30632"/>
    <cellStyle name="Percent 3 2 5 2 8" xfId="36098"/>
    <cellStyle name="Percent 3 2 5 2 9" xfId="51391"/>
    <cellStyle name="Percent 3 2 5 3" xfId="1298"/>
    <cellStyle name="Percent 3 2 5 3 10" xfId="51991"/>
    <cellStyle name="Percent 3 2 5 3 2" xfId="3652"/>
    <cellStyle name="Percent 3 2 5 3 2 2" xfId="13534"/>
    <cellStyle name="Percent 3 2 5 3 2 2 2" xfId="44494"/>
    <cellStyle name="Percent 3 2 5 3 2 3" xfId="23454"/>
    <cellStyle name="Percent 3 2 5 3 2 4" xfId="31871"/>
    <cellStyle name="Percent 3 2 5 3 2 5" xfId="37337"/>
    <cellStyle name="Percent 3 2 5 3 2 6" xfId="51544"/>
    <cellStyle name="Percent 3 2 5 3 2 7" xfId="52215"/>
    <cellStyle name="Percent 3 2 5 3 3" xfId="6527"/>
    <cellStyle name="Percent 3 2 5 3 3 2" xfId="16409"/>
    <cellStyle name="Percent 3 2 5 3 3 2 2" xfId="47369"/>
    <cellStyle name="Percent 3 2 5 3 3 3" xfId="26329"/>
    <cellStyle name="Percent 3 2 5 3 3 4" xfId="32871"/>
    <cellStyle name="Percent 3 2 5 3 3 5" xfId="38337"/>
    <cellStyle name="Percent 3 2 5 3 3 6" xfId="51769"/>
    <cellStyle name="Percent 3 2 5 3 3 7" xfId="52439"/>
    <cellStyle name="Percent 3 2 5 3 4" xfId="8997"/>
    <cellStyle name="Percent 3 2 5 3 4 2" xfId="18879"/>
    <cellStyle name="Percent 3 2 5 3 4 2 2" xfId="49839"/>
    <cellStyle name="Percent 3 2 5 3 4 3" xfId="28799"/>
    <cellStyle name="Percent 3 2 5 3 4 4" xfId="34276"/>
    <cellStyle name="Percent 3 2 5 3 4 5" xfId="39741"/>
    <cellStyle name="Percent 3 2 5 3 5" xfId="11475"/>
    <cellStyle name="Percent 3 2 5 3 5 2" xfId="41211"/>
    <cellStyle name="Percent 3 2 5 3 6" xfId="21395"/>
    <cellStyle name="Percent 3 2 5 3 6 2" xfId="42435"/>
    <cellStyle name="Percent 3 2 5 3 7" xfId="30869"/>
    <cellStyle name="Percent 3 2 5 3 8" xfId="36335"/>
    <cellStyle name="Percent 3 2 5 3 9" xfId="51319"/>
    <cellStyle name="Percent 3 2 5 4" xfId="1299"/>
    <cellStyle name="Percent 3 2 5 4 10" xfId="52153"/>
    <cellStyle name="Percent 3 2 5 4 2" xfId="3894"/>
    <cellStyle name="Percent 3 2 5 4 2 2" xfId="13776"/>
    <cellStyle name="Percent 3 2 5 4 2 2 2" xfId="44736"/>
    <cellStyle name="Percent 3 2 5 4 2 3" xfId="23696"/>
    <cellStyle name="Percent 3 2 5 4 2 4" xfId="32113"/>
    <cellStyle name="Percent 3 2 5 4 2 5" xfId="37579"/>
    <cellStyle name="Percent 3 2 5 4 3" xfId="6528"/>
    <cellStyle name="Percent 3 2 5 4 3 2" xfId="16410"/>
    <cellStyle name="Percent 3 2 5 4 3 2 2" xfId="47370"/>
    <cellStyle name="Percent 3 2 5 4 3 3" xfId="26330"/>
    <cellStyle name="Percent 3 2 5 4 3 4" xfId="33113"/>
    <cellStyle name="Percent 3 2 5 4 3 5" xfId="38579"/>
    <cellStyle name="Percent 3 2 5 4 4" xfId="8998"/>
    <cellStyle name="Percent 3 2 5 4 4 2" xfId="18880"/>
    <cellStyle name="Percent 3 2 5 4 4 2 2" xfId="49840"/>
    <cellStyle name="Percent 3 2 5 4 4 3" xfId="28800"/>
    <cellStyle name="Percent 3 2 5 4 4 4" xfId="34277"/>
    <cellStyle name="Percent 3 2 5 4 4 5" xfId="39742"/>
    <cellStyle name="Percent 3 2 5 4 5" xfId="11476"/>
    <cellStyle name="Percent 3 2 5 4 5 2" xfId="42436"/>
    <cellStyle name="Percent 3 2 5 4 6" xfId="21396"/>
    <cellStyle name="Percent 3 2 5 4 7" xfId="31111"/>
    <cellStyle name="Percent 3 2 5 4 8" xfId="36577"/>
    <cellStyle name="Percent 3 2 5 4 9" xfId="51482"/>
    <cellStyle name="Percent 3 2 5 5" xfId="1562"/>
    <cellStyle name="Percent 3 2 5 5 10" xfId="52377"/>
    <cellStyle name="Percent 3 2 5 5 2" xfId="4325"/>
    <cellStyle name="Percent 3 2 5 5 2 2" xfId="14207"/>
    <cellStyle name="Percent 3 2 5 5 2 2 2" xfId="45167"/>
    <cellStyle name="Percent 3 2 5 5 2 3" xfId="24127"/>
    <cellStyle name="Percent 3 2 5 5 2 4" xfId="34540"/>
    <cellStyle name="Percent 3 2 5 5 2 5" xfId="40005"/>
    <cellStyle name="Percent 3 2 5 5 3" xfId="6791"/>
    <cellStyle name="Percent 3 2 5 5 3 2" xfId="16673"/>
    <cellStyle name="Percent 3 2 5 5 3 3" xfId="26593"/>
    <cellStyle name="Percent 3 2 5 5 3 4" xfId="47633"/>
    <cellStyle name="Percent 3 2 5 5 4" xfId="9261"/>
    <cellStyle name="Percent 3 2 5 5 4 2" xfId="19143"/>
    <cellStyle name="Percent 3 2 5 5 4 3" xfId="29063"/>
    <cellStyle name="Percent 3 2 5 5 4 4" xfId="50103"/>
    <cellStyle name="Percent 3 2 5 5 5" xfId="11739"/>
    <cellStyle name="Percent 3 2 5 5 5 2" xfId="42699"/>
    <cellStyle name="Percent 3 2 5 5 6" xfId="21659"/>
    <cellStyle name="Percent 3 2 5 5 7" xfId="31360"/>
    <cellStyle name="Percent 3 2 5 5 8" xfId="36826"/>
    <cellStyle name="Percent 3 2 5 5 9" xfId="51707"/>
    <cellStyle name="Percent 3 2 5 6" xfId="2075"/>
    <cellStyle name="Percent 3 2 5 6 2" xfId="4835"/>
    <cellStyle name="Percent 3 2 5 6 2 2" xfId="14717"/>
    <cellStyle name="Percent 3 2 5 6 2 2 2" xfId="45677"/>
    <cellStyle name="Percent 3 2 5 6 2 3" xfId="24637"/>
    <cellStyle name="Percent 3 2 5 6 2 4" xfId="35050"/>
    <cellStyle name="Percent 3 2 5 6 2 5" xfId="40515"/>
    <cellStyle name="Percent 3 2 5 6 3" xfId="7301"/>
    <cellStyle name="Percent 3 2 5 6 3 2" xfId="17183"/>
    <cellStyle name="Percent 3 2 5 6 3 3" xfId="27103"/>
    <cellStyle name="Percent 3 2 5 6 3 4" xfId="48143"/>
    <cellStyle name="Percent 3 2 5 6 4" xfId="9771"/>
    <cellStyle name="Percent 3 2 5 6 4 2" xfId="19653"/>
    <cellStyle name="Percent 3 2 5 6 4 3" xfId="29573"/>
    <cellStyle name="Percent 3 2 5 6 4 4" xfId="50613"/>
    <cellStyle name="Percent 3 2 5 6 5" xfId="12249"/>
    <cellStyle name="Percent 3 2 5 6 5 2" xfId="43209"/>
    <cellStyle name="Percent 3 2 5 6 6" xfId="22169"/>
    <cellStyle name="Percent 3 2 5 6 7" xfId="32360"/>
    <cellStyle name="Percent 3 2 5 6 8" xfId="37826"/>
    <cellStyle name="Percent 3 2 5 7" xfId="2630"/>
    <cellStyle name="Percent 3 2 5 7 2" xfId="5098"/>
    <cellStyle name="Percent 3 2 5 7 2 2" xfId="14980"/>
    <cellStyle name="Percent 3 2 5 7 2 3" xfId="24900"/>
    <cellStyle name="Percent 3 2 5 7 2 4" xfId="45940"/>
    <cellStyle name="Percent 3 2 5 7 3" xfId="7564"/>
    <cellStyle name="Percent 3 2 5 7 3 2" xfId="17446"/>
    <cellStyle name="Percent 3 2 5 7 3 3" xfId="27366"/>
    <cellStyle name="Percent 3 2 5 7 3 4" xfId="48406"/>
    <cellStyle name="Percent 3 2 5 7 4" xfId="10034"/>
    <cellStyle name="Percent 3 2 5 7 4 2" xfId="19916"/>
    <cellStyle name="Percent 3 2 5 7 4 3" xfId="29836"/>
    <cellStyle name="Percent 3 2 5 7 4 4" xfId="50876"/>
    <cellStyle name="Percent 3 2 5 7 5" xfId="12512"/>
    <cellStyle name="Percent 3 2 5 7 5 2" xfId="43472"/>
    <cellStyle name="Percent 3 2 5 7 6" xfId="22432"/>
    <cellStyle name="Percent 3 2 5 7 7" xfId="35314"/>
    <cellStyle name="Percent 3 2 5 7 8" xfId="40778"/>
    <cellStyle name="Percent 3 2 5 8" xfId="3141"/>
    <cellStyle name="Percent 3 2 5 8 2" xfId="13023"/>
    <cellStyle name="Percent 3 2 5 8 2 2" xfId="43983"/>
    <cellStyle name="Percent 3 2 5 8 3" xfId="22943"/>
    <cellStyle name="Percent 3 2 5 8 4" xfId="33396"/>
    <cellStyle name="Percent 3 2 5 8 5" xfId="38862"/>
    <cellStyle name="Percent 3 2 5 9" xfId="5648"/>
    <cellStyle name="Percent 3 2 5 9 2" xfId="15530"/>
    <cellStyle name="Percent 3 2 5 9 2 2" xfId="46490"/>
    <cellStyle name="Percent 3 2 5 9 3" xfId="25450"/>
    <cellStyle name="Percent 3 2 5 9 4" xfId="41147"/>
    <cellStyle name="Percent 3 2 6" xfId="333"/>
    <cellStyle name="Percent 3 2 6 10" xfId="8158"/>
    <cellStyle name="Percent 3 2 6 10 2" xfId="18040"/>
    <cellStyle name="Percent 3 2 6 10 3" xfId="27960"/>
    <cellStyle name="Percent 3 2 6 10 4" xfId="49000"/>
    <cellStyle name="Percent 3 2 6 11" xfId="10636"/>
    <cellStyle name="Percent 3 2 6 11 2" xfId="41596"/>
    <cellStyle name="Percent 3 2 6 12" xfId="20556"/>
    <cellStyle name="Percent 3 2 6 13" xfId="30398"/>
    <cellStyle name="Percent 3 2 6 14" xfId="35864"/>
    <cellStyle name="Percent 3 2 6 15" xfId="51277"/>
    <cellStyle name="Percent 3 2 6 16" xfId="51949"/>
    <cellStyle name="Percent 3 2 6 2" xfId="1300"/>
    <cellStyle name="Percent 3 2 6 2 10" xfId="52027"/>
    <cellStyle name="Percent 3 2 6 2 2" xfId="3455"/>
    <cellStyle name="Percent 3 2 6 2 2 2" xfId="13337"/>
    <cellStyle name="Percent 3 2 6 2 2 2 2" xfId="44297"/>
    <cellStyle name="Percent 3 2 6 2 2 3" xfId="23257"/>
    <cellStyle name="Percent 3 2 6 2 2 4" xfId="31674"/>
    <cellStyle name="Percent 3 2 6 2 2 5" xfId="37140"/>
    <cellStyle name="Percent 3 2 6 2 2 6" xfId="51580"/>
    <cellStyle name="Percent 3 2 6 2 2 7" xfId="52251"/>
    <cellStyle name="Percent 3 2 6 2 3" xfId="6529"/>
    <cellStyle name="Percent 3 2 6 2 3 2" xfId="16411"/>
    <cellStyle name="Percent 3 2 6 2 3 2 2" xfId="47371"/>
    <cellStyle name="Percent 3 2 6 2 3 3" xfId="26331"/>
    <cellStyle name="Percent 3 2 6 2 3 4" xfId="32674"/>
    <cellStyle name="Percent 3 2 6 2 3 5" xfId="38140"/>
    <cellStyle name="Percent 3 2 6 2 3 6" xfId="51805"/>
    <cellStyle name="Percent 3 2 6 2 3 7" xfId="52475"/>
    <cellStyle name="Percent 3 2 6 2 4" xfId="8999"/>
    <cellStyle name="Percent 3 2 6 2 4 2" xfId="18881"/>
    <cellStyle name="Percent 3 2 6 2 4 2 2" xfId="49841"/>
    <cellStyle name="Percent 3 2 6 2 4 3" xfId="28801"/>
    <cellStyle name="Percent 3 2 6 2 4 4" xfId="34278"/>
    <cellStyle name="Percent 3 2 6 2 4 5" xfId="39743"/>
    <cellStyle name="Percent 3 2 6 2 5" xfId="11477"/>
    <cellStyle name="Percent 3 2 6 2 5 2" xfId="41247"/>
    <cellStyle name="Percent 3 2 6 2 6" xfId="21397"/>
    <cellStyle name="Percent 3 2 6 2 6 2" xfId="42437"/>
    <cellStyle name="Percent 3 2 6 2 7" xfId="30672"/>
    <cellStyle name="Percent 3 2 6 2 8" xfId="36138"/>
    <cellStyle name="Percent 3 2 6 2 9" xfId="51355"/>
    <cellStyle name="Percent 3 2 6 3" xfId="1301"/>
    <cellStyle name="Percent 3 2 6 3 10" xfId="52173"/>
    <cellStyle name="Percent 3 2 6 3 2" xfId="3692"/>
    <cellStyle name="Percent 3 2 6 3 2 2" xfId="13574"/>
    <cellStyle name="Percent 3 2 6 3 2 2 2" xfId="44534"/>
    <cellStyle name="Percent 3 2 6 3 2 3" xfId="23494"/>
    <cellStyle name="Percent 3 2 6 3 2 4" xfId="31911"/>
    <cellStyle name="Percent 3 2 6 3 2 5" xfId="37377"/>
    <cellStyle name="Percent 3 2 6 3 3" xfId="6530"/>
    <cellStyle name="Percent 3 2 6 3 3 2" xfId="16412"/>
    <cellStyle name="Percent 3 2 6 3 3 2 2" xfId="47372"/>
    <cellStyle name="Percent 3 2 6 3 3 3" xfId="26332"/>
    <cellStyle name="Percent 3 2 6 3 3 4" xfId="32911"/>
    <cellStyle name="Percent 3 2 6 3 3 5" xfId="38377"/>
    <cellStyle name="Percent 3 2 6 3 4" xfId="9000"/>
    <cellStyle name="Percent 3 2 6 3 4 2" xfId="18882"/>
    <cellStyle name="Percent 3 2 6 3 4 2 2" xfId="49842"/>
    <cellStyle name="Percent 3 2 6 3 4 3" xfId="28802"/>
    <cellStyle name="Percent 3 2 6 3 4 4" xfId="34279"/>
    <cellStyle name="Percent 3 2 6 3 4 5" xfId="39744"/>
    <cellStyle name="Percent 3 2 6 3 5" xfId="11478"/>
    <cellStyle name="Percent 3 2 6 3 5 2" xfId="42438"/>
    <cellStyle name="Percent 3 2 6 3 6" xfId="21398"/>
    <cellStyle name="Percent 3 2 6 3 7" xfId="30909"/>
    <cellStyle name="Percent 3 2 6 3 8" xfId="36375"/>
    <cellStyle name="Percent 3 2 6 3 9" xfId="51502"/>
    <cellStyle name="Percent 3 2 6 4" xfId="1302"/>
    <cellStyle name="Percent 3 2 6 4 10" xfId="52397"/>
    <cellStyle name="Percent 3 2 6 4 2" xfId="3934"/>
    <cellStyle name="Percent 3 2 6 4 2 2" xfId="13816"/>
    <cellStyle name="Percent 3 2 6 4 2 2 2" xfId="44776"/>
    <cellStyle name="Percent 3 2 6 4 2 3" xfId="23736"/>
    <cellStyle name="Percent 3 2 6 4 2 4" xfId="32153"/>
    <cellStyle name="Percent 3 2 6 4 2 5" xfId="37619"/>
    <cellStyle name="Percent 3 2 6 4 3" xfId="6531"/>
    <cellStyle name="Percent 3 2 6 4 3 2" xfId="16413"/>
    <cellStyle name="Percent 3 2 6 4 3 2 2" xfId="47373"/>
    <cellStyle name="Percent 3 2 6 4 3 3" xfId="26333"/>
    <cellStyle name="Percent 3 2 6 4 3 4" xfId="33153"/>
    <cellStyle name="Percent 3 2 6 4 3 5" xfId="38619"/>
    <cellStyle name="Percent 3 2 6 4 4" xfId="9001"/>
    <cellStyle name="Percent 3 2 6 4 4 2" xfId="18883"/>
    <cellStyle name="Percent 3 2 6 4 4 2 2" xfId="49843"/>
    <cellStyle name="Percent 3 2 6 4 4 3" xfId="28803"/>
    <cellStyle name="Percent 3 2 6 4 4 4" xfId="34280"/>
    <cellStyle name="Percent 3 2 6 4 4 5" xfId="39745"/>
    <cellStyle name="Percent 3 2 6 4 5" xfId="11479"/>
    <cellStyle name="Percent 3 2 6 4 5 2" xfId="42439"/>
    <cellStyle name="Percent 3 2 6 4 6" xfId="21399"/>
    <cellStyle name="Percent 3 2 6 4 7" xfId="31151"/>
    <cellStyle name="Percent 3 2 6 4 8" xfId="36617"/>
    <cellStyle name="Percent 3 2 6 4 9" xfId="51727"/>
    <cellStyle name="Percent 3 2 6 5" xfId="1602"/>
    <cellStyle name="Percent 3 2 6 5 2" xfId="4365"/>
    <cellStyle name="Percent 3 2 6 5 2 2" xfId="14247"/>
    <cellStyle name="Percent 3 2 6 5 2 2 2" xfId="45207"/>
    <cellStyle name="Percent 3 2 6 5 2 3" xfId="24167"/>
    <cellStyle name="Percent 3 2 6 5 2 4" xfId="34580"/>
    <cellStyle name="Percent 3 2 6 5 2 5" xfId="40045"/>
    <cellStyle name="Percent 3 2 6 5 3" xfId="6831"/>
    <cellStyle name="Percent 3 2 6 5 3 2" xfId="16713"/>
    <cellStyle name="Percent 3 2 6 5 3 3" xfId="26633"/>
    <cellStyle name="Percent 3 2 6 5 3 4" xfId="47673"/>
    <cellStyle name="Percent 3 2 6 5 4" xfId="9301"/>
    <cellStyle name="Percent 3 2 6 5 4 2" xfId="19183"/>
    <cellStyle name="Percent 3 2 6 5 4 3" xfId="29103"/>
    <cellStyle name="Percent 3 2 6 5 4 4" xfId="50143"/>
    <cellStyle name="Percent 3 2 6 5 5" xfId="11779"/>
    <cellStyle name="Percent 3 2 6 5 5 2" xfId="42739"/>
    <cellStyle name="Percent 3 2 6 5 6" xfId="21699"/>
    <cellStyle name="Percent 3 2 6 5 7" xfId="31400"/>
    <cellStyle name="Percent 3 2 6 5 8" xfId="36866"/>
    <cellStyle name="Percent 3 2 6 6" xfId="2245"/>
    <cellStyle name="Percent 3 2 6 6 2" xfId="4850"/>
    <cellStyle name="Percent 3 2 6 6 2 2" xfId="14732"/>
    <cellStyle name="Percent 3 2 6 6 2 2 2" xfId="45692"/>
    <cellStyle name="Percent 3 2 6 6 2 3" xfId="24652"/>
    <cellStyle name="Percent 3 2 6 6 2 4" xfId="35066"/>
    <cellStyle name="Percent 3 2 6 6 2 5" xfId="40530"/>
    <cellStyle name="Percent 3 2 6 6 3" xfId="7316"/>
    <cellStyle name="Percent 3 2 6 6 3 2" xfId="17198"/>
    <cellStyle name="Percent 3 2 6 6 3 3" xfId="27118"/>
    <cellStyle name="Percent 3 2 6 6 3 4" xfId="48158"/>
    <cellStyle name="Percent 3 2 6 6 4" xfId="9786"/>
    <cellStyle name="Percent 3 2 6 6 4 2" xfId="19668"/>
    <cellStyle name="Percent 3 2 6 6 4 3" xfId="29588"/>
    <cellStyle name="Percent 3 2 6 6 4 4" xfId="50628"/>
    <cellStyle name="Percent 3 2 6 6 5" xfId="12264"/>
    <cellStyle name="Percent 3 2 6 6 5 2" xfId="43224"/>
    <cellStyle name="Percent 3 2 6 6 6" xfId="22184"/>
    <cellStyle name="Percent 3 2 6 6 7" xfId="32400"/>
    <cellStyle name="Percent 3 2 6 6 8" xfId="37866"/>
    <cellStyle name="Percent 3 2 6 7" xfId="2670"/>
    <cellStyle name="Percent 3 2 6 7 2" xfId="5138"/>
    <cellStyle name="Percent 3 2 6 7 2 2" xfId="15020"/>
    <cellStyle name="Percent 3 2 6 7 2 3" xfId="24940"/>
    <cellStyle name="Percent 3 2 6 7 2 4" xfId="45980"/>
    <cellStyle name="Percent 3 2 6 7 3" xfId="7604"/>
    <cellStyle name="Percent 3 2 6 7 3 2" xfId="17486"/>
    <cellStyle name="Percent 3 2 6 7 3 3" xfId="27406"/>
    <cellStyle name="Percent 3 2 6 7 3 4" xfId="48446"/>
    <cellStyle name="Percent 3 2 6 7 4" xfId="10074"/>
    <cellStyle name="Percent 3 2 6 7 4 2" xfId="19956"/>
    <cellStyle name="Percent 3 2 6 7 4 3" xfId="29876"/>
    <cellStyle name="Percent 3 2 6 7 4 4" xfId="50916"/>
    <cellStyle name="Percent 3 2 6 7 5" xfId="12552"/>
    <cellStyle name="Percent 3 2 6 7 5 2" xfId="43512"/>
    <cellStyle name="Percent 3 2 6 7 6" xfId="22472"/>
    <cellStyle name="Percent 3 2 6 7 7" xfId="35354"/>
    <cellStyle name="Percent 3 2 6 7 8" xfId="40818"/>
    <cellStyle name="Percent 3 2 6 8" xfId="3181"/>
    <cellStyle name="Percent 3 2 6 8 2" xfId="13063"/>
    <cellStyle name="Percent 3 2 6 8 2 2" xfId="44023"/>
    <cellStyle name="Percent 3 2 6 8 3" xfId="22983"/>
    <cellStyle name="Percent 3 2 6 8 4" xfId="33436"/>
    <cellStyle name="Percent 3 2 6 8 5" xfId="38902"/>
    <cellStyle name="Percent 3 2 6 9" xfId="5688"/>
    <cellStyle name="Percent 3 2 6 9 2" xfId="15570"/>
    <cellStyle name="Percent 3 2 6 9 2 2" xfId="46530"/>
    <cellStyle name="Percent 3 2 6 9 3" xfId="25490"/>
    <cellStyle name="Percent 3 2 6 9 4" xfId="41169"/>
    <cellStyle name="Percent 3 2 7" xfId="121"/>
    <cellStyle name="Percent 3 2 7 10" xfId="35901"/>
    <cellStyle name="Percent 3 2 7 11" xfId="51411"/>
    <cellStyle name="Percent 3 2 7 12" xfId="52083"/>
    <cellStyle name="Percent 3 2 7 2" xfId="1402"/>
    <cellStyle name="Percent 3 2 7 2 10" xfId="52307"/>
    <cellStyle name="Percent 3 2 7 2 2" xfId="4165"/>
    <cellStyle name="Percent 3 2 7 2 2 2" xfId="14047"/>
    <cellStyle name="Percent 3 2 7 2 2 2 2" xfId="45007"/>
    <cellStyle name="Percent 3 2 7 2 2 3" xfId="23967"/>
    <cellStyle name="Percent 3 2 7 2 2 4" xfId="34380"/>
    <cellStyle name="Percent 3 2 7 2 2 5" xfId="39845"/>
    <cellStyle name="Percent 3 2 7 2 3" xfId="6631"/>
    <cellStyle name="Percent 3 2 7 2 3 2" xfId="16513"/>
    <cellStyle name="Percent 3 2 7 2 3 3" xfId="26433"/>
    <cellStyle name="Percent 3 2 7 2 3 4" xfId="47473"/>
    <cellStyle name="Percent 3 2 7 2 4" xfId="9101"/>
    <cellStyle name="Percent 3 2 7 2 4 2" xfId="18983"/>
    <cellStyle name="Percent 3 2 7 2 4 3" xfId="28903"/>
    <cellStyle name="Percent 3 2 7 2 4 4" xfId="49943"/>
    <cellStyle name="Percent 3 2 7 2 5" xfId="11579"/>
    <cellStyle name="Percent 3 2 7 2 5 2" xfId="42539"/>
    <cellStyle name="Percent 3 2 7 2 6" xfId="21499"/>
    <cellStyle name="Percent 3 2 7 2 7" xfId="31437"/>
    <cellStyle name="Percent 3 2 7 2 8" xfId="36903"/>
    <cellStyle name="Percent 3 2 7 2 9" xfId="51636"/>
    <cellStyle name="Percent 3 2 7 3" xfId="2470"/>
    <cellStyle name="Percent 3 2 7 3 10" xfId="52531"/>
    <cellStyle name="Percent 3 2 7 3 2" xfId="4938"/>
    <cellStyle name="Percent 3 2 7 3 2 2" xfId="14820"/>
    <cellStyle name="Percent 3 2 7 3 2 2 2" xfId="45780"/>
    <cellStyle name="Percent 3 2 7 3 2 3" xfId="24740"/>
    <cellStyle name="Percent 3 2 7 3 2 4" xfId="35154"/>
    <cellStyle name="Percent 3 2 7 3 2 5" xfId="40618"/>
    <cellStyle name="Percent 3 2 7 3 3" xfId="7404"/>
    <cellStyle name="Percent 3 2 7 3 3 2" xfId="17286"/>
    <cellStyle name="Percent 3 2 7 3 3 3" xfId="27206"/>
    <cellStyle name="Percent 3 2 7 3 3 4" xfId="48246"/>
    <cellStyle name="Percent 3 2 7 3 4" xfId="9874"/>
    <cellStyle name="Percent 3 2 7 3 4 2" xfId="19756"/>
    <cellStyle name="Percent 3 2 7 3 4 3" xfId="29676"/>
    <cellStyle name="Percent 3 2 7 3 4 4" xfId="50716"/>
    <cellStyle name="Percent 3 2 7 3 5" xfId="12352"/>
    <cellStyle name="Percent 3 2 7 3 5 2" xfId="43312"/>
    <cellStyle name="Percent 3 2 7 3 6" xfId="22272"/>
    <cellStyle name="Percent 3 2 7 3 7" xfId="32437"/>
    <cellStyle name="Percent 3 2 7 3 8" xfId="37903"/>
    <cellStyle name="Percent 3 2 7 3 9" xfId="51861"/>
    <cellStyle name="Percent 3 2 7 4" xfId="3218"/>
    <cellStyle name="Percent 3 2 7 4 2" xfId="13100"/>
    <cellStyle name="Percent 3 2 7 4 2 2" xfId="44060"/>
    <cellStyle name="Percent 3 2 7 4 3" xfId="23020"/>
    <cellStyle name="Percent 3 2 7 4 4" xfId="33236"/>
    <cellStyle name="Percent 3 2 7 4 5" xfId="38702"/>
    <cellStyle name="Percent 3 2 7 5" xfId="5488"/>
    <cellStyle name="Percent 3 2 7 5 2" xfId="15370"/>
    <cellStyle name="Percent 3 2 7 5 2 2" xfId="46330"/>
    <cellStyle name="Percent 3 2 7 5 3" xfId="25290"/>
    <cellStyle name="Percent 3 2 7 5 4" xfId="41303"/>
    <cellStyle name="Percent 3 2 7 6" xfId="7958"/>
    <cellStyle name="Percent 3 2 7 6 2" xfId="17840"/>
    <cellStyle name="Percent 3 2 7 6 3" xfId="27760"/>
    <cellStyle name="Percent 3 2 7 6 4" xfId="48800"/>
    <cellStyle name="Percent 3 2 7 7" xfId="10436"/>
    <cellStyle name="Percent 3 2 7 7 2" xfId="41396"/>
    <cellStyle name="Percent 3 2 7 8" xfId="20356"/>
    <cellStyle name="Percent 3 2 7 9" xfId="30435"/>
    <cellStyle name="Percent 3 2 8" xfId="370"/>
    <cellStyle name="Percent 3 2 8 10" xfId="35921"/>
    <cellStyle name="Percent 3 2 8 11" xfId="51419"/>
    <cellStyle name="Percent 3 2 8 12" xfId="52091"/>
    <cellStyle name="Percent 3 2 8 2" xfId="1639"/>
    <cellStyle name="Percent 3 2 8 2 10" xfId="52315"/>
    <cellStyle name="Percent 3 2 8 2 2" xfId="4402"/>
    <cellStyle name="Percent 3 2 8 2 2 2" xfId="14284"/>
    <cellStyle name="Percent 3 2 8 2 2 2 2" xfId="45244"/>
    <cellStyle name="Percent 3 2 8 2 2 3" xfId="24204"/>
    <cellStyle name="Percent 3 2 8 2 2 4" xfId="34617"/>
    <cellStyle name="Percent 3 2 8 2 2 5" xfId="40082"/>
    <cellStyle name="Percent 3 2 8 2 3" xfId="6868"/>
    <cellStyle name="Percent 3 2 8 2 3 2" xfId="16750"/>
    <cellStyle name="Percent 3 2 8 2 3 3" xfId="26670"/>
    <cellStyle name="Percent 3 2 8 2 3 4" xfId="47710"/>
    <cellStyle name="Percent 3 2 8 2 4" xfId="9338"/>
    <cellStyle name="Percent 3 2 8 2 4 2" xfId="19220"/>
    <cellStyle name="Percent 3 2 8 2 4 3" xfId="29140"/>
    <cellStyle name="Percent 3 2 8 2 4 4" xfId="50180"/>
    <cellStyle name="Percent 3 2 8 2 5" xfId="11816"/>
    <cellStyle name="Percent 3 2 8 2 5 2" xfId="42776"/>
    <cellStyle name="Percent 3 2 8 2 6" xfId="21736"/>
    <cellStyle name="Percent 3 2 8 2 7" xfId="31457"/>
    <cellStyle name="Percent 3 2 8 2 8" xfId="36923"/>
    <cellStyle name="Percent 3 2 8 2 9" xfId="51644"/>
    <cellStyle name="Percent 3 2 8 3" xfId="2707"/>
    <cellStyle name="Percent 3 2 8 3 10" xfId="52539"/>
    <cellStyle name="Percent 3 2 8 3 2" xfId="5175"/>
    <cellStyle name="Percent 3 2 8 3 2 2" xfId="15057"/>
    <cellStyle name="Percent 3 2 8 3 2 2 2" xfId="46017"/>
    <cellStyle name="Percent 3 2 8 3 2 3" xfId="24977"/>
    <cellStyle name="Percent 3 2 8 3 2 4" xfId="35391"/>
    <cellStyle name="Percent 3 2 8 3 2 5" xfId="40855"/>
    <cellStyle name="Percent 3 2 8 3 3" xfId="7641"/>
    <cellStyle name="Percent 3 2 8 3 3 2" xfId="17523"/>
    <cellStyle name="Percent 3 2 8 3 3 3" xfId="27443"/>
    <cellStyle name="Percent 3 2 8 3 3 4" xfId="48483"/>
    <cellStyle name="Percent 3 2 8 3 4" xfId="10111"/>
    <cellStyle name="Percent 3 2 8 3 4 2" xfId="19993"/>
    <cellStyle name="Percent 3 2 8 3 4 3" xfId="29913"/>
    <cellStyle name="Percent 3 2 8 3 4 4" xfId="50953"/>
    <cellStyle name="Percent 3 2 8 3 5" xfId="12589"/>
    <cellStyle name="Percent 3 2 8 3 5 2" xfId="43549"/>
    <cellStyle name="Percent 3 2 8 3 6" xfId="22509"/>
    <cellStyle name="Percent 3 2 8 3 7" xfId="32457"/>
    <cellStyle name="Percent 3 2 8 3 8" xfId="37923"/>
    <cellStyle name="Percent 3 2 8 3 9" xfId="51869"/>
    <cellStyle name="Percent 3 2 8 4" xfId="3238"/>
    <cellStyle name="Percent 3 2 8 4 2" xfId="13120"/>
    <cellStyle name="Percent 3 2 8 4 2 2" xfId="44080"/>
    <cellStyle name="Percent 3 2 8 4 3" xfId="23040"/>
    <cellStyle name="Percent 3 2 8 4 4" xfId="33473"/>
    <cellStyle name="Percent 3 2 8 4 5" xfId="38939"/>
    <cellStyle name="Percent 3 2 8 5" xfId="5725"/>
    <cellStyle name="Percent 3 2 8 5 2" xfId="15607"/>
    <cellStyle name="Percent 3 2 8 5 2 2" xfId="46567"/>
    <cellStyle name="Percent 3 2 8 5 3" xfId="25527"/>
    <cellStyle name="Percent 3 2 8 5 4" xfId="41311"/>
    <cellStyle name="Percent 3 2 8 6" xfId="8195"/>
    <cellStyle name="Percent 3 2 8 6 2" xfId="18077"/>
    <cellStyle name="Percent 3 2 8 6 3" xfId="27997"/>
    <cellStyle name="Percent 3 2 8 6 4" xfId="49037"/>
    <cellStyle name="Percent 3 2 8 7" xfId="10673"/>
    <cellStyle name="Percent 3 2 8 7 2" xfId="41633"/>
    <cellStyle name="Percent 3 2 8 8" xfId="20593"/>
    <cellStyle name="Percent 3 2 8 9" xfId="30455"/>
    <cellStyle name="Percent 3 2 9" xfId="407"/>
    <cellStyle name="Percent 3 2 9 10" xfId="36175"/>
    <cellStyle name="Percent 3 2 9 11" xfId="51283"/>
    <cellStyle name="Percent 3 2 9 12" xfId="51955"/>
    <cellStyle name="Percent 3 2 9 2" xfId="1676"/>
    <cellStyle name="Percent 3 2 9 2 10" xfId="52179"/>
    <cellStyle name="Percent 3 2 9 2 2" xfId="4439"/>
    <cellStyle name="Percent 3 2 9 2 2 2" xfId="14321"/>
    <cellStyle name="Percent 3 2 9 2 2 2 2" xfId="45281"/>
    <cellStyle name="Percent 3 2 9 2 2 3" xfId="24241"/>
    <cellStyle name="Percent 3 2 9 2 2 4" xfId="34654"/>
    <cellStyle name="Percent 3 2 9 2 2 5" xfId="40119"/>
    <cellStyle name="Percent 3 2 9 2 3" xfId="6905"/>
    <cellStyle name="Percent 3 2 9 2 3 2" xfId="16787"/>
    <cellStyle name="Percent 3 2 9 2 3 3" xfId="26707"/>
    <cellStyle name="Percent 3 2 9 2 3 4" xfId="47747"/>
    <cellStyle name="Percent 3 2 9 2 4" xfId="9375"/>
    <cellStyle name="Percent 3 2 9 2 4 2" xfId="19257"/>
    <cellStyle name="Percent 3 2 9 2 4 3" xfId="29177"/>
    <cellStyle name="Percent 3 2 9 2 4 4" xfId="50217"/>
    <cellStyle name="Percent 3 2 9 2 5" xfId="11853"/>
    <cellStyle name="Percent 3 2 9 2 5 2" xfId="42813"/>
    <cellStyle name="Percent 3 2 9 2 6" xfId="21773"/>
    <cellStyle name="Percent 3 2 9 2 7" xfId="31711"/>
    <cellStyle name="Percent 3 2 9 2 8" xfId="37177"/>
    <cellStyle name="Percent 3 2 9 2 9" xfId="51508"/>
    <cellStyle name="Percent 3 2 9 3" xfId="2744"/>
    <cellStyle name="Percent 3 2 9 3 10" xfId="52403"/>
    <cellStyle name="Percent 3 2 9 3 2" xfId="5212"/>
    <cellStyle name="Percent 3 2 9 3 2 2" xfId="15094"/>
    <cellStyle name="Percent 3 2 9 3 2 2 2" xfId="46054"/>
    <cellStyle name="Percent 3 2 9 3 2 3" xfId="25014"/>
    <cellStyle name="Percent 3 2 9 3 2 4" xfId="35428"/>
    <cellStyle name="Percent 3 2 9 3 2 5" xfId="40892"/>
    <cellStyle name="Percent 3 2 9 3 3" xfId="7678"/>
    <cellStyle name="Percent 3 2 9 3 3 2" xfId="17560"/>
    <cellStyle name="Percent 3 2 9 3 3 3" xfId="27480"/>
    <cellStyle name="Percent 3 2 9 3 3 4" xfId="48520"/>
    <cellStyle name="Percent 3 2 9 3 4" xfId="10148"/>
    <cellStyle name="Percent 3 2 9 3 4 2" xfId="20030"/>
    <cellStyle name="Percent 3 2 9 3 4 3" xfId="29950"/>
    <cellStyle name="Percent 3 2 9 3 4 4" xfId="50990"/>
    <cellStyle name="Percent 3 2 9 3 5" xfId="12626"/>
    <cellStyle name="Percent 3 2 9 3 5 2" xfId="43586"/>
    <cellStyle name="Percent 3 2 9 3 6" xfId="22546"/>
    <cellStyle name="Percent 3 2 9 3 7" xfId="32711"/>
    <cellStyle name="Percent 3 2 9 3 8" xfId="38177"/>
    <cellStyle name="Percent 3 2 9 3 9" xfId="51733"/>
    <cellStyle name="Percent 3 2 9 4" xfId="3492"/>
    <cellStyle name="Percent 3 2 9 4 2" xfId="13374"/>
    <cellStyle name="Percent 3 2 9 4 2 2" xfId="44334"/>
    <cellStyle name="Percent 3 2 9 4 3" xfId="23294"/>
    <cellStyle name="Percent 3 2 9 4 4" xfId="33510"/>
    <cellStyle name="Percent 3 2 9 4 5" xfId="38976"/>
    <cellStyle name="Percent 3 2 9 5" xfId="5762"/>
    <cellStyle name="Percent 3 2 9 5 2" xfId="15644"/>
    <cellStyle name="Percent 3 2 9 5 2 2" xfId="46604"/>
    <cellStyle name="Percent 3 2 9 5 3" xfId="25564"/>
    <cellStyle name="Percent 3 2 9 5 4" xfId="41175"/>
    <cellStyle name="Percent 3 2 9 6" xfId="8232"/>
    <cellStyle name="Percent 3 2 9 6 2" xfId="18114"/>
    <cellStyle name="Percent 3 2 9 6 3" xfId="28034"/>
    <cellStyle name="Percent 3 2 9 6 4" xfId="49074"/>
    <cellStyle name="Percent 3 2 9 7" xfId="10710"/>
    <cellStyle name="Percent 3 2 9 7 2" xfId="41670"/>
    <cellStyle name="Percent 3 2 9 8" xfId="20630"/>
    <cellStyle name="Percent 3 2 9 9" xfId="30709"/>
    <cellStyle name="Percent 3 20" xfId="740"/>
    <cellStyle name="Percent 3 20 10" xfId="39183"/>
    <cellStyle name="Percent 3 20 2" xfId="1883"/>
    <cellStyle name="Percent 3 20 2 2" xfId="4646"/>
    <cellStyle name="Percent 3 20 2 2 2" xfId="14528"/>
    <cellStyle name="Percent 3 20 2 2 3" xfId="24448"/>
    <cellStyle name="Percent 3 20 2 2 4" xfId="45488"/>
    <cellStyle name="Percent 3 20 2 3" xfId="7112"/>
    <cellStyle name="Percent 3 20 2 3 2" xfId="16994"/>
    <cellStyle name="Percent 3 20 2 3 3" xfId="26914"/>
    <cellStyle name="Percent 3 20 2 3 4" xfId="47954"/>
    <cellStyle name="Percent 3 20 2 4" xfId="9582"/>
    <cellStyle name="Percent 3 20 2 4 2" xfId="19464"/>
    <cellStyle name="Percent 3 20 2 4 3" xfId="29384"/>
    <cellStyle name="Percent 3 20 2 4 4" xfId="50424"/>
    <cellStyle name="Percent 3 20 2 5" xfId="12060"/>
    <cellStyle name="Percent 3 20 2 5 2" xfId="43020"/>
    <cellStyle name="Percent 3 20 2 6" xfId="21980"/>
    <cellStyle name="Percent 3 20 2 7" xfId="34861"/>
    <cellStyle name="Percent 3 20 2 8" xfId="40326"/>
    <cellStyle name="Percent 3 20 3" xfId="2951"/>
    <cellStyle name="Percent 3 20 3 2" xfId="5419"/>
    <cellStyle name="Percent 3 20 3 2 2" xfId="15301"/>
    <cellStyle name="Percent 3 20 3 2 3" xfId="25221"/>
    <cellStyle name="Percent 3 20 3 2 4" xfId="46261"/>
    <cellStyle name="Percent 3 20 3 3" xfId="7885"/>
    <cellStyle name="Percent 3 20 3 3 2" xfId="17767"/>
    <cellStyle name="Percent 3 20 3 3 3" xfId="27687"/>
    <cellStyle name="Percent 3 20 3 3 4" xfId="48727"/>
    <cellStyle name="Percent 3 20 3 4" xfId="10355"/>
    <cellStyle name="Percent 3 20 3 4 2" xfId="20237"/>
    <cellStyle name="Percent 3 20 3 4 3" xfId="30157"/>
    <cellStyle name="Percent 3 20 3 4 4" xfId="51197"/>
    <cellStyle name="Percent 3 20 3 5" xfId="12833"/>
    <cellStyle name="Percent 3 20 3 5 2" xfId="43793"/>
    <cellStyle name="Percent 3 20 3 6" xfId="22753"/>
    <cellStyle name="Percent 3 20 3 7" xfId="35635"/>
    <cellStyle name="Percent 3 20 3 8" xfId="41099"/>
    <cellStyle name="Percent 3 20 4" xfId="4046"/>
    <cellStyle name="Percent 3 20 4 2" xfId="13928"/>
    <cellStyle name="Percent 3 20 4 3" xfId="23848"/>
    <cellStyle name="Percent 3 20 4 4" xfId="44888"/>
    <cellStyle name="Percent 3 20 5" xfId="5969"/>
    <cellStyle name="Percent 3 20 5 2" xfId="15851"/>
    <cellStyle name="Percent 3 20 5 3" xfId="25771"/>
    <cellStyle name="Percent 3 20 5 4" xfId="46811"/>
    <cellStyle name="Percent 3 20 6" xfId="8439"/>
    <cellStyle name="Percent 3 20 6 2" xfId="18321"/>
    <cellStyle name="Percent 3 20 6 3" xfId="28241"/>
    <cellStyle name="Percent 3 20 6 4" xfId="49281"/>
    <cellStyle name="Percent 3 20 7" xfId="10917"/>
    <cellStyle name="Percent 3 20 7 2" xfId="41877"/>
    <cellStyle name="Percent 3 20 8" xfId="20837"/>
    <cellStyle name="Percent 3 20 9" xfId="33718"/>
    <cellStyle name="Percent 3 21" xfId="746"/>
    <cellStyle name="Percent 3 21 2" xfId="3965"/>
    <cellStyle name="Percent 3 21 2 2" xfId="13847"/>
    <cellStyle name="Percent 3 21 2 3" xfId="23767"/>
    <cellStyle name="Percent 3 21 2 4" xfId="44807"/>
    <cellStyle name="Percent 3 21 3" xfId="5975"/>
    <cellStyle name="Percent 3 21 3 2" xfId="15857"/>
    <cellStyle name="Percent 3 21 3 3" xfId="25777"/>
    <cellStyle name="Percent 3 21 3 4" xfId="46817"/>
    <cellStyle name="Percent 3 21 4" xfId="8445"/>
    <cellStyle name="Percent 3 21 4 2" xfId="18327"/>
    <cellStyle name="Percent 3 21 4 3" xfId="28247"/>
    <cellStyle name="Percent 3 21 4 4" xfId="49287"/>
    <cellStyle name="Percent 3 21 5" xfId="10923"/>
    <cellStyle name="Percent 3 21 5 2" xfId="41883"/>
    <cellStyle name="Percent 3 21 6" xfId="20843"/>
    <cellStyle name="Percent 3 21 7" xfId="33724"/>
    <cellStyle name="Percent 3 21 8" xfId="39189"/>
    <cellStyle name="Percent 3 22" xfId="1342"/>
    <cellStyle name="Percent 3 22 2" xfId="4105"/>
    <cellStyle name="Percent 3 22 2 2" xfId="13987"/>
    <cellStyle name="Percent 3 22 2 3" xfId="23907"/>
    <cellStyle name="Percent 3 22 2 4" xfId="44947"/>
    <cellStyle name="Percent 3 22 3" xfId="6571"/>
    <cellStyle name="Percent 3 22 3 2" xfId="16453"/>
    <cellStyle name="Percent 3 22 3 3" xfId="26373"/>
    <cellStyle name="Percent 3 22 3 4" xfId="47413"/>
    <cellStyle name="Percent 3 22 4" xfId="9041"/>
    <cellStyle name="Percent 3 22 4 2" xfId="18923"/>
    <cellStyle name="Percent 3 22 4 3" xfId="28843"/>
    <cellStyle name="Percent 3 22 4 4" xfId="49883"/>
    <cellStyle name="Percent 3 22 5" xfId="11519"/>
    <cellStyle name="Percent 3 22 5 2" xfId="42479"/>
    <cellStyle name="Percent 3 22 6" xfId="21439"/>
    <cellStyle name="Percent 3 22 7" xfId="34320"/>
    <cellStyle name="Percent 3 22 8" xfId="39785"/>
    <cellStyle name="Percent 3 23" xfId="1890"/>
    <cellStyle name="Percent 3 23 2" xfId="4653"/>
    <cellStyle name="Percent 3 23 2 2" xfId="14535"/>
    <cellStyle name="Percent 3 23 2 3" xfId="24455"/>
    <cellStyle name="Percent 3 23 2 4" xfId="45495"/>
    <cellStyle name="Percent 3 23 3" xfId="7119"/>
    <cellStyle name="Percent 3 23 3 2" xfId="17001"/>
    <cellStyle name="Percent 3 23 3 3" xfId="26921"/>
    <cellStyle name="Percent 3 23 3 4" xfId="47961"/>
    <cellStyle name="Percent 3 23 4" xfId="9589"/>
    <cellStyle name="Percent 3 23 4 2" xfId="19471"/>
    <cellStyle name="Percent 3 23 4 3" xfId="29391"/>
    <cellStyle name="Percent 3 23 4 4" xfId="50431"/>
    <cellStyle name="Percent 3 23 5" xfId="12067"/>
    <cellStyle name="Percent 3 23 5 2" xfId="43027"/>
    <cellStyle name="Percent 3 23 6" xfId="21987"/>
    <cellStyle name="Percent 3 23 7" xfId="34868"/>
    <cellStyle name="Percent 3 23 8" xfId="40333"/>
    <cellStyle name="Percent 3 24" xfId="2410"/>
    <cellStyle name="Percent 3 24 2" xfId="4878"/>
    <cellStyle name="Percent 3 24 2 2" xfId="14760"/>
    <cellStyle name="Percent 3 24 2 3" xfId="24680"/>
    <cellStyle name="Percent 3 24 2 4" xfId="45720"/>
    <cellStyle name="Percent 3 24 3" xfId="7344"/>
    <cellStyle name="Percent 3 24 3 2" xfId="17226"/>
    <cellStyle name="Percent 3 24 3 3" xfId="27146"/>
    <cellStyle name="Percent 3 24 3 4" xfId="48186"/>
    <cellStyle name="Percent 3 24 4" xfId="9814"/>
    <cellStyle name="Percent 3 24 4 2" xfId="19696"/>
    <cellStyle name="Percent 3 24 4 3" xfId="29616"/>
    <cellStyle name="Percent 3 24 4 4" xfId="50656"/>
    <cellStyle name="Percent 3 24 5" xfId="12292"/>
    <cellStyle name="Percent 3 24 5 2" xfId="43252"/>
    <cellStyle name="Percent 3 24 6" xfId="22212"/>
    <cellStyle name="Percent 3 24 7" xfId="35094"/>
    <cellStyle name="Percent 3 24 8" xfId="40558"/>
    <cellStyle name="Percent 3 25" xfId="2960"/>
    <cellStyle name="Percent 3 25 2" xfId="12842"/>
    <cellStyle name="Percent 3 25 2 2" xfId="43802"/>
    <cellStyle name="Percent 3 25 3" xfId="22762"/>
    <cellStyle name="Percent 3 25 4" xfId="33176"/>
    <cellStyle name="Percent 3 25 5" xfId="38642"/>
    <cellStyle name="Percent 3 26" xfId="5428"/>
    <cellStyle name="Percent 3 26 2" xfId="15310"/>
    <cellStyle name="Percent 3 26 2 2" xfId="46270"/>
    <cellStyle name="Percent 3 26 3" xfId="25230"/>
    <cellStyle name="Percent 3 26 4" xfId="41108"/>
    <cellStyle name="Percent 3 27" xfId="7898"/>
    <cellStyle name="Percent 3 27 2" xfId="17780"/>
    <cellStyle name="Percent 3 27 3" xfId="27700"/>
    <cellStyle name="Percent 3 27 4" xfId="48740"/>
    <cellStyle name="Percent 3 28" xfId="10364"/>
    <cellStyle name="Percent 3 28 2" xfId="20246"/>
    <cellStyle name="Percent 3 28 3" xfId="30166"/>
    <cellStyle name="Percent 3 28 4" xfId="51206"/>
    <cellStyle name="Percent 3 29" xfId="10370"/>
    <cellStyle name="Percent 3 29 2" xfId="20252"/>
    <cellStyle name="Percent 3 29 3" xfId="41336"/>
    <cellStyle name="Percent 3 3" xfId="83"/>
    <cellStyle name="Percent 3 3 10" xfId="458"/>
    <cellStyle name="Percent 3 3 10 10" xfId="36431"/>
    <cellStyle name="Percent 3 3 10 2" xfId="1727"/>
    <cellStyle name="Percent 3 3 10 2 2" xfId="4490"/>
    <cellStyle name="Percent 3 3 10 2 2 2" xfId="14372"/>
    <cellStyle name="Percent 3 3 10 2 2 2 2" xfId="45332"/>
    <cellStyle name="Percent 3 3 10 2 2 3" xfId="24292"/>
    <cellStyle name="Percent 3 3 10 2 2 4" xfId="34705"/>
    <cellStyle name="Percent 3 3 10 2 2 5" xfId="40170"/>
    <cellStyle name="Percent 3 3 10 2 3" xfId="6956"/>
    <cellStyle name="Percent 3 3 10 2 3 2" xfId="16838"/>
    <cellStyle name="Percent 3 3 10 2 3 3" xfId="26758"/>
    <cellStyle name="Percent 3 3 10 2 3 4" xfId="47798"/>
    <cellStyle name="Percent 3 3 10 2 4" xfId="9426"/>
    <cellStyle name="Percent 3 3 10 2 4 2" xfId="19308"/>
    <cellStyle name="Percent 3 3 10 2 4 3" xfId="29228"/>
    <cellStyle name="Percent 3 3 10 2 4 4" xfId="50268"/>
    <cellStyle name="Percent 3 3 10 2 5" xfId="11904"/>
    <cellStyle name="Percent 3 3 10 2 5 2" xfId="42864"/>
    <cellStyle name="Percent 3 3 10 2 6" xfId="21824"/>
    <cellStyle name="Percent 3 3 10 2 7" xfId="31967"/>
    <cellStyle name="Percent 3 3 10 2 8" xfId="37433"/>
    <cellStyle name="Percent 3 3 10 3" xfId="2795"/>
    <cellStyle name="Percent 3 3 10 3 2" xfId="5263"/>
    <cellStyle name="Percent 3 3 10 3 2 2" xfId="15145"/>
    <cellStyle name="Percent 3 3 10 3 2 2 2" xfId="46105"/>
    <cellStyle name="Percent 3 3 10 3 2 3" xfId="25065"/>
    <cellStyle name="Percent 3 3 10 3 2 4" xfId="35479"/>
    <cellStyle name="Percent 3 3 10 3 2 5" xfId="40943"/>
    <cellStyle name="Percent 3 3 10 3 3" xfId="7729"/>
    <cellStyle name="Percent 3 3 10 3 3 2" xfId="17611"/>
    <cellStyle name="Percent 3 3 10 3 3 3" xfId="27531"/>
    <cellStyle name="Percent 3 3 10 3 3 4" xfId="48571"/>
    <cellStyle name="Percent 3 3 10 3 4" xfId="10199"/>
    <cellStyle name="Percent 3 3 10 3 4 2" xfId="20081"/>
    <cellStyle name="Percent 3 3 10 3 4 3" xfId="30001"/>
    <cellStyle name="Percent 3 3 10 3 4 4" xfId="51041"/>
    <cellStyle name="Percent 3 3 10 3 5" xfId="12677"/>
    <cellStyle name="Percent 3 3 10 3 5 2" xfId="43637"/>
    <cellStyle name="Percent 3 3 10 3 6" xfId="22597"/>
    <cellStyle name="Percent 3 3 10 3 7" xfId="32967"/>
    <cellStyle name="Percent 3 3 10 3 8" xfId="38433"/>
    <cellStyle name="Percent 3 3 10 4" xfId="3748"/>
    <cellStyle name="Percent 3 3 10 4 2" xfId="13630"/>
    <cellStyle name="Percent 3 3 10 4 2 2" xfId="44590"/>
    <cellStyle name="Percent 3 3 10 4 3" xfId="23550"/>
    <cellStyle name="Percent 3 3 10 4 4" xfId="33561"/>
    <cellStyle name="Percent 3 3 10 4 5" xfId="39027"/>
    <cellStyle name="Percent 3 3 10 5" xfId="5813"/>
    <cellStyle name="Percent 3 3 10 5 2" xfId="15695"/>
    <cellStyle name="Percent 3 3 10 5 3" xfId="25615"/>
    <cellStyle name="Percent 3 3 10 5 4" xfId="46655"/>
    <cellStyle name="Percent 3 3 10 6" xfId="8283"/>
    <cellStyle name="Percent 3 3 10 6 2" xfId="18165"/>
    <cellStyle name="Percent 3 3 10 6 3" xfId="28085"/>
    <cellStyle name="Percent 3 3 10 6 4" xfId="49125"/>
    <cellStyle name="Percent 3 3 10 7" xfId="10761"/>
    <cellStyle name="Percent 3 3 10 7 2" xfId="41721"/>
    <cellStyle name="Percent 3 3 10 8" xfId="20681"/>
    <cellStyle name="Percent 3 3 10 9" xfId="30965"/>
    <cellStyle name="Percent 3 3 11" xfId="495"/>
    <cellStyle name="Percent 3 3 11 10" xfId="36680"/>
    <cellStyle name="Percent 3 3 11 2" xfId="1764"/>
    <cellStyle name="Percent 3 3 11 2 2" xfId="4527"/>
    <cellStyle name="Percent 3 3 11 2 2 2" xfId="14409"/>
    <cellStyle name="Percent 3 3 11 2 2 3" xfId="24329"/>
    <cellStyle name="Percent 3 3 11 2 2 4" xfId="45369"/>
    <cellStyle name="Percent 3 3 11 2 3" xfId="6993"/>
    <cellStyle name="Percent 3 3 11 2 3 2" xfId="16875"/>
    <cellStyle name="Percent 3 3 11 2 3 3" xfId="26795"/>
    <cellStyle name="Percent 3 3 11 2 3 4" xfId="47835"/>
    <cellStyle name="Percent 3 3 11 2 4" xfId="9463"/>
    <cellStyle name="Percent 3 3 11 2 4 2" xfId="19345"/>
    <cellStyle name="Percent 3 3 11 2 4 3" xfId="29265"/>
    <cellStyle name="Percent 3 3 11 2 4 4" xfId="50305"/>
    <cellStyle name="Percent 3 3 11 2 5" xfId="11941"/>
    <cellStyle name="Percent 3 3 11 2 5 2" xfId="42901"/>
    <cellStyle name="Percent 3 3 11 2 6" xfId="21861"/>
    <cellStyle name="Percent 3 3 11 2 7" xfId="34742"/>
    <cellStyle name="Percent 3 3 11 2 8" xfId="40207"/>
    <cellStyle name="Percent 3 3 11 3" xfId="2832"/>
    <cellStyle name="Percent 3 3 11 3 2" xfId="5300"/>
    <cellStyle name="Percent 3 3 11 3 2 2" xfId="15182"/>
    <cellStyle name="Percent 3 3 11 3 2 3" xfId="25102"/>
    <cellStyle name="Percent 3 3 11 3 2 4" xfId="46142"/>
    <cellStyle name="Percent 3 3 11 3 3" xfId="7766"/>
    <cellStyle name="Percent 3 3 11 3 3 2" xfId="17648"/>
    <cellStyle name="Percent 3 3 11 3 3 3" xfId="27568"/>
    <cellStyle name="Percent 3 3 11 3 3 4" xfId="48608"/>
    <cellStyle name="Percent 3 3 11 3 4" xfId="10236"/>
    <cellStyle name="Percent 3 3 11 3 4 2" xfId="20118"/>
    <cellStyle name="Percent 3 3 11 3 4 3" xfId="30038"/>
    <cellStyle name="Percent 3 3 11 3 4 4" xfId="51078"/>
    <cellStyle name="Percent 3 3 11 3 5" xfId="12714"/>
    <cellStyle name="Percent 3 3 11 3 5 2" xfId="43674"/>
    <cellStyle name="Percent 3 3 11 3 6" xfId="22634"/>
    <cellStyle name="Percent 3 3 11 3 7" xfId="35516"/>
    <cellStyle name="Percent 3 3 11 3 8" xfId="40980"/>
    <cellStyle name="Percent 3 3 11 4" xfId="4000"/>
    <cellStyle name="Percent 3 3 11 4 2" xfId="13882"/>
    <cellStyle name="Percent 3 3 11 4 2 2" xfId="44842"/>
    <cellStyle name="Percent 3 3 11 4 3" xfId="23802"/>
    <cellStyle name="Percent 3 3 11 4 4" xfId="33598"/>
    <cellStyle name="Percent 3 3 11 4 5" xfId="39064"/>
    <cellStyle name="Percent 3 3 11 5" xfId="5850"/>
    <cellStyle name="Percent 3 3 11 5 2" xfId="15732"/>
    <cellStyle name="Percent 3 3 11 5 3" xfId="25652"/>
    <cellStyle name="Percent 3 3 11 5 4" xfId="46692"/>
    <cellStyle name="Percent 3 3 11 6" xfId="8320"/>
    <cellStyle name="Percent 3 3 11 6 2" xfId="18202"/>
    <cellStyle name="Percent 3 3 11 6 3" xfId="28122"/>
    <cellStyle name="Percent 3 3 11 6 4" xfId="49162"/>
    <cellStyle name="Percent 3 3 11 7" xfId="10798"/>
    <cellStyle name="Percent 3 3 11 7 2" xfId="41758"/>
    <cellStyle name="Percent 3 3 11 8" xfId="20718"/>
    <cellStyle name="Percent 3 3 11 9" xfId="31214"/>
    <cellStyle name="Percent 3 3 12" xfId="571"/>
    <cellStyle name="Percent 3 3 12 10" xfId="37680"/>
    <cellStyle name="Percent 3 3 12 2" xfId="1807"/>
    <cellStyle name="Percent 3 3 12 2 2" xfId="4570"/>
    <cellStyle name="Percent 3 3 12 2 2 2" xfId="14452"/>
    <cellStyle name="Percent 3 3 12 2 2 3" xfId="24372"/>
    <cellStyle name="Percent 3 3 12 2 2 4" xfId="45412"/>
    <cellStyle name="Percent 3 3 12 2 3" xfId="7036"/>
    <cellStyle name="Percent 3 3 12 2 3 2" xfId="16918"/>
    <cellStyle name="Percent 3 3 12 2 3 3" xfId="26838"/>
    <cellStyle name="Percent 3 3 12 2 3 4" xfId="47878"/>
    <cellStyle name="Percent 3 3 12 2 4" xfId="9506"/>
    <cellStyle name="Percent 3 3 12 2 4 2" xfId="19388"/>
    <cellStyle name="Percent 3 3 12 2 4 3" xfId="29308"/>
    <cellStyle name="Percent 3 3 12 2 4 4" xfId="50348"/>
    <cellStyle name="Percent 3 3 12 2 5" xfId="11984"/>
    <cellStyle name="Percent 3 3 12 2 5 2" xfId="42944"/>
    <cellStyle name="Percent 3 3 12 2 6" xfId="21904"/>
    <cellStyle name="Percent 3 3 12 2 7" xfId="34785"/>
    <cellStyle name="Percent 3 3 12 2 8" xfId="40250"/>
    <cellStyle name="Percent 3 3 12 3" xfId="2875"/>
    <cellStyle name="Percent 3 3 12 3 2" xfId="5343"/>
    <cellStyle name="Percent 3 3 12 3 2 2" xfId="15225"/>
    <cellStyle name="Percent 3 3 12 3 2 3" xfId="25145"/>
    <cellStyle name="Percent 3 3 12 3 2 4" xfId="46185"/>
    <cellStyle name="Percent 3 3 12 3 3" xfId="7809"/>
    <cellStyle name="Percent 3 3 12 3 3 2" xfId="17691"/>
    <cellStyle name="Percent 3 3 12 3 3 3" xfId="27611"/>
    <cellStyle name="Percent 3 3 12 3 3 4" xfId="48651"/>
    <cellStyle name="Percent 3 3 12 3 4" xfId="10279"/>
    <cellStyle name="Percent 3 3 12 3 4 2" xfId="20161"/>
    <cellStyle name="Percent 3 3 12 3 4 3" xfId="30081"/>
    <cellStyle name="Percent 3 3 12 3 4 4" xfId="51121"/>
    <cellStyle name="Percent 3 3 12 3 5" xfId="12757"/>
    <cellStyle name="Percent 3 3 12 3 5 2" xfId="43717"/>
    <cellStyle name="Percent 3 3 12 3 6" xfId="22677"/>
    <cellStyle name="Percent 3 3 12 3 7" xfId="35559"/>
    <cellStyle name="Percent 3 3 12 3 8" xfId="41023"/>
    <cellStyle name="Percent 3 3 12 4" xfId="4063"/>
    <cellStyle name="Percent 3 3 12 4 2" xfId="13945"/>
    <cellStyle name="Percent 3 3 12 4 2 2" xfId="44905"/>
    <cellStyle name="Percent 3 3 12 4 3" xfId="23865"/>
    <cellStyle name="Percent 3 3 12 4 4" xfId="33642"/>
    <cellStyle name="Percent 3 3 12 4 5" xfId="39107"/>
    <cellStyle name="Percent 3 3 12 5" xfId="5893"/>
    <cellStyle name="Percent 3 3 12 5 2" xfId="15775"/>
    <cellStyle name="Percent 3 3 12 5 3" xfId="25695"/>
    <cellStyle name="Percent 3 3 12 5 4" xfId="46735"/>
    <cellStyle name="Percent 3 3 12 6" xfId="8363"/>
    <cellStyle name="Percent 3 3 12 6 2" xfId="18245"/>
    <cellStyle name="Percent 3 3 12 6 3" xfId="28165"/>
    <cellStyle name="Percent 3 3 12 6 4" xfId="49205"/>
    <cellStyle name="Percent 3 3 12 7" xfId="10841"/>
    <cellStyle name="Percent 3 3 12 7 2" xfId="41801"/>
    <cellStyle name="Percent 3 3 12 8" xfId="20761"/>
    <cellStyle name="Percent 3 3 12 9" xfId="32214"/>
    <cellStyle name="Percent 3 3 13" xfId="737"/>
    <cellStyle name="Percent 3 3 13 10" xfId="39180"/>
    <cellStyle name="Percent 3 3 13 2" xfId="1880"/>
    <cellStyle name="Percent 3 3 13 2 2" xfId="4643"/>
    <cellStyle name="Percent 3 3 13 2 2 2" xfId="14525"/>
    <cellStyle name="Percent 3 3 13 2 2 3" xfId="24445"/>
    <cellStyle name="Percent 3 3 13 2 2 4" xfId="45485"/>
    <cellStyle name="Percent 3 3 13 2 3" xfId="7109"/>
    <cellStyle name="Percent 3 3 13 2 3 2" xfId="16991"/>
    <cellStyle name="Percent 3 3 13 2 3 3" xfId="26911"/>
    <cellStyle name="Percent 3 3 13 2 3 4" xfId="47951"/>
    <cellStyle name="Percent 3 3 13 2 4" xfId="9579"/>
    <cellStyle name="Percent 3 3 13 2 4 2" xfId="19461"/>
    <cellStyle name="Percent 3 3 13 2 4 3" xfId="29381"/>
    <cellStyle name="Percent 3 3 13 2 4 4" xfId="50421"/>
    <cellStyle name="Percent 3 3 13 2 5" xfId="12057"/>
    <cellStyle name="Percent 3 3 13 2 5 2" xfId="43017"/>
    <cellStyle name="Percent 3 3 13 2 6" xfId="21977"/>
    <cellStyle name="Percent 3 3 13 2 7" xfId="34858"/>
    <cellStyle name="Percent 3 3 13 2 8" xfId="40323"/>
    <cellStyle name="Percent 3 3 13 3" xfId="2948"/>
    <cellStyle name="Percent 3 3 13 3 2" xfId="5416"/>
    <cellStyle name="Percent 3 3 13 3 2 2" xfId="15298"/>
    <cellStyle name="Percent 3 3 13 3 2 3" xfId="25218"/>
    <cellStyle name="Percent 3 3 13 3 2 4" xfId="46258"/>
    <cellStyle name="Percent 3 3 13 3 3" xfId="7882"/>
    <cellStyle name="Percent 3 3 13 3 3 2" xfId="17764"/>
    <cellStyle name="Percent 3 3 13 3 3 3" xfId="27684"/>
    <cellStyle name="Percent 3 3 13 3 3 4" xfId="48724"/>
    <cellStyle name="Percent 3 3 13 3 4" xfId="10352"/>
    <cellStyle name="Percent 3 3 13 3 4 2" xfId="20234"/>
    <cellStyle name="Percent 3 3 13 3 4 3" xfId="30154"/>
    <cellStyle name="Percent 3 3 13 3 4 4" xfId="51194"/>
    <cellStyle name="Percent 3 3 13 3 5" xfId="12830"/>
    <cellStyle name="Percent 3 3 13 3 5 2" xfId="43790"/>
    <cellStyle name="Percent 3 3 13 3 6" xfId="22750"/>
    <cellStyle name="Percent 3 3 13 3 7" xfId="35632"/>
    <cellStyle name="Percent 3 3 13 3 8" xfId="41096"/>
    <cellStyle name="Percent 3 3 13 4" xfId="4020"/>
    <cellStyle name="Percent 3 3 13 4 2" xfId="13902"/>
    <cellStyle name="Percent 3 3 13 4 3" xfId="23822"/>
    <cellStyle name="Percent 3 3 13 4 4" xfId="44862"/>
    <cellStyle name="Percent 3 3 13 5" xfId="5966"/>
    <cellStyle name="Percent 3 3 13 5 2" xfId="15848"/>
    <cellStyle name="Percent 3 3 13 5 3" xfId="25768"/>
    <cellStyle name="Percent 3 3 13 5 4" xfId="46808"/>
    <cellStyle name="Percent 3 3 13 6" xfId="8436"/>
    <cellStyle name="Percent 3 3 13 6 2" xfId="18318"/>
    <cellStyle name="Percent 3 3 13 6 3" xfId="28238"/>
    <cellStyle name="Percent 3 3 13 6 4" xfId="49278"/>
    <cellStyle name="Percent 3 3 13 7" xfId="10914"/>
    <cellStyle name="Percent 3 3 13 7 2" xfId="41874"/>
    <cellStyle name="Percent 3 3 13 8" xfId="20834"/>
    <cellStyle name="Percent 3 3 13 9" xfId="33715"/>
    <cellStyle name="Percent 3 3 14" xfId="1376"/>
    <cellStyle name="Percent 3 3 14 2" xfId="4139"/>
    <cellStyle name="Percent 3 3 14 2 2" xfId="14021"/>
    <cellStyle name="Percent 3 3 14 2 3" xfId="23941"/>
    <cellStyle name="Percent 3 3 14 2 4" xfId="44981"/>
    <cellStyle name="Percent 3 3 14 3" xfId="6605"/>
    <cellStyle name="Percent 3 3 14 3 2" xfId="16487"/>
    <cellStyle name="Percent 3 3 14 3 3" xfId="26407"/>
    <cellStyle name="Percent 3 3 14 3 4" xfId="47447"/>
    <cellStyle name="Percent 3 3 14 4" xfId="9075"/>
    <cellStyle name="Percent 3 3 14 4 2" xfId="18957"/>
    <cellStyle name="Percent 3 3 14 4 3" xfId="28877"/>
    <cellStyle name="Percent 3 3 14 4 4" xfId="49917"/>
    <cellStyle name="Percent 3 3 14 5" xfId="11553"/>
    <cellStyle name="Percent 3 3 14 5 2" xfId="42513"/>
    <cellStyle name="Percent 3 3 14 6" xfId="21473"/>
    <cellStyle name="Percent 3 3 14 7" xfId="34354"/>
    <cellStyle name="Percent 3 3 14 8" xfId="39819"/>
    <cellStyle name="Percent 3 3 15" xfId="1912"/>
    <cellStyle name="Percent 3 3 15 2" xfId="4675"/>
    <cellStyle name="Percent 3 3 15 2 2" xfId="14557"/>
    <cellStyle name="Percent 3 3 15 2 3" xfId="24477"/>
    <cellStyle name="Percent 3 3 15 2 4" xfId="45517"/>
    <cellStyle name="Percent 3 3 15 3" xfId="7141"/>
    <cellStyle name="Percent 3 3 15 3 2" xfId="17023"/>
    <cellStyle name="Percent 3 3 15 3 3" xfId="26943"/>
    <cellStyle name="Percent 3 3 15 3 4" xfId="47983"/>
    <cellStyle name="Percent 3 3 15 4" xfId="9611"/>
    <cellStyle name="Percent 3 3 15 4 2" xfId="19493"/>
    <cellStyle name="Percent 3 3 15 4 3" xfId="29413"/>
    <cellStyle name="Percent 3 3 15 4 4" xfId="50453"/>
    <cellStyle name="Percent 3 3 15 5" xfId="12089"/>
    <cellStyle name="Percent 3 3 15 5 2" xfId="43049"/>
    <cellStyle name="Percent 3 3 15 6" xfId="22009"/>
    <cellStyle name="Percent 3 3 15 7" xfId="34890"/>
    <cellStyle name="Percent 3 3 15 8" xfId="40355"/>
    <cellStyle name="Percent 3 3 16" xfId="2444"/>
    <cellStyle name="Percent 3 3 16 2" xfId="4912"/>
    <cellStyle name="Percent 3 3 16 2 2" xfId="14794"/>
    <cellStyle name="Percent 3 3 16 2 3" xfId="24714"/>
    <cellStyle name="Percent 3 3 16 2 4" xfId="45754"/>
    <cellStyle name="Percent 3 3 16 3" xfId="7378"/>
    <cellStyle name="Percent 3 3 16 3 2" xfId="17260"/>
    <cellStyle name="Percent 3 3 16 3 3" xfId="27180"/>
    <cellStyle name="Percent 3 3 16 3 4" xfId="48220"/>
    <cellStyle name="Percent 3 3 16 4" xfId="9848"/>
    <cellStyle name="Percent 3 3 16 4 2" xfId="19730"/>
    <cellStyle name="Percent 3 3 16 4 3" xfId="29650"/>
    <cellStyle name="Percent 3 3 16 4 4" xfId="50690"/>
    <cellStyle name="Percent 3 3 16 5" xfId="12326"/>
    <cellStyle name="Percent 3 3 16 5 2" xfId="43286"/>
    <cellStyle name="Percent 3 3 16 6" xfId="22246"/>
    <cellStyle name="Percent 3 3 16 7" xfId="35128"/>
    <cellStyle name="Percent 3 3 16 8" xfId="40592"/>
    <cellStyle name="Percent 3 3 17" xfId="2995"/>
    <cellStyle name="Percent 3 3 17 2" xfId="12877"/>
    <cellStyle name="Percent 3 3 17 2 2" xfId="43837"/>
    <cellStyle name="Percent 3 3 17 3" xfId="22797"/>
    <cellStyle name="Percent 3 3 17 4" xfId="33210"/>
    <cellStyle name="Percent 3 3 17 5" xfId="38676"/>
    <cellStyle name="Percent 3 3 18" xfId="5462"/>
    <cellStyle name="Percent 3 3 18 2" xfId="15344"/>
    <cellStyle name="Percent 3 3 18 2 2" xfId="46304"/>
    <cellStyle name="Percent 3 3 18 3" xfId="25264"/>
    <cellStyle name="Percent 3 3 18 4" xfId="41114"/>
    <cellStyle name="Percent 3 3 19" xfId="7932"/>
    <cellStyle name="Percent 3 3 19 2" xfId="17814"/>
    <cellStyle name="Percent 3 3 19 3" xfId="27734"/>
    <cellStyle name="Percent 3 3 19 4" xfId="48774"/>
    <cellStyle name="Percent 3 3 2" xfId="190"/>
    <cellStyle name="Percent 3 3 2 10" xfId="8015"/>
    <cellStyle name="Percent 3 3 2 10 2" xfId="17897"/>
    <cellStyle name="Percent 3 3 2 10 3" xfId="27817"/>
    <cellStyle name="Percent 3 3 2 10 4" xfId="48857"/>
    <cellStyle name="Percent 3 3 2 11" xfId="10493"/>
    <cellStyle name="Percent 3 3 2 11 2" xfId="41453"/>
    <cellStyle name="Percent 3 3 2 12" xfId="20413"/>
    <cellStyle name="Percent 3 3 2 13" xfId="30255"/>
    <cellStyle name="Percent 3 3 2 14" xfId="35721"/>
    <cellStyle name="Percent 3 3 2 15" xfId="51242"/>
    <cellStyle name="Percent 3 3 2 16" xfId="51914"/>
    <cellStyle name="Percent 3 3 2 2" xfId="1303"/>
    <cellStyle name="Percent 3 3 2 2 10" xfId="52012"/>
    <cellStyle name="Percent 3 3 2 2 2" xfId="3312"/>
    <cellStyle name="Percent 3 3 2 2 2 2" xfId="13194"/>
    <cellStyle name="Percent 3 3 2 2 2 2 2" xfId="44154"/>
    <cellStyle name="Percent 3 3 2 2 2 3" xfId="23114"/>
    <cellStyle name="Percent 3 3 2 2 2 4" xfId="31531"/>
    <cellStyle name="Percent 3 3 2 2 2 5" xfId="36997"/>
    <cellStyle name="Percent 3 3 2 2 2 6" xfId="51565"/>
    <cellStyle name="Percent 3 3 2 2 2 7" xfId="52236"/>
    <cellStyle name="Percent 3 3 2 2 3" xfId="6532"/>
    <cellStyle name="Percent 3 3 2 2 3 2" xfId="16414"/>
    <cellStyle name="Percent 3 3 2 2 3 2 2" xfId="47374"/>
    <cellStyle name="Percent 3 3 2 2 3 3" xfId="26334"/>
    <cellStyle name="Percent 3 3 2 2 3 4" xfId="32531"/>
    <cellStyle name="Percent 3 3 2 2 3 5" xfId="37997"/>
    <cellStyle name="Percent 3 3 2 2 3 6" xfId="51790"/>
    <cellStyle name="Percent 3 3 2 2 3 7" xfId="52460"/>
    <cellStyle name="Percent 3 3 2 2 4" xfId="9002"/>
    <cellStyle name="Percent 3 3 2 2 4 2" xfId="18884"/>
    <cellStyle name="Percent 3 3 2 2 4 2 2" xfId="49844"/>
    <cellStyle name="Percent 3 3 2 2 4 3" xfId="28804"/>
    <cellStyle name="Percent 3 3 2 2 4 4" xfId="34281"/>
    <cellStyle name="Percent 3 3 2 2 4 5" xfId="39746"/>
    <cellStyle name="Percent 3 3 2 2 5" xfId="11480"/>
    <cellStyle name="Percent 3 3 2 2 5 2" xfId="41232"/>
    <cellStyle name="Percent 3 3 2 2 6" xfId="21400"/>
    <cellStyle name="Percent 3 3 2 2 6 2" xfId="42440"/>
    <cellStyle name="Percent 3 3 2 2 7" xfId="30529"/>
    <cellStyle name="Percent 3 3 2 2 8" xfId="35995"/>
    <cellStyle name="Percent 3 3 2 2 9" xfId="51340"/>
    <cellStyle name="Percent 3 3 2 3" xfId="1304"/>
    <cellStyle name="Percent 3 3 2 3 10" xfId="52048"/>
    <cellStyle name="Percent 3 3 2 3 2" xfId="3549"/>
    <cellStyle name="Percent 3 3 2 3 2 2" xfId="13431"/>
    <cellStyle name="Percent 3 3 2 3 2 2 2" xfId="44391"/>
    <cellStyle name="Percent 3 3 2 3 2 3" xfId="23351"/>
    <cellStyle name="Percent 3 3 2 3 2 4" xfId="31768"/>
    <cellStyle name="Percent 3 3 2 3 2 5" xfId="37234"/>
    <cellStyle name="Percent 3 3 2 3 2 6" xfId="51601"/>
    <cellStyle name="Percent 3 3 2 3 2 7" xfId="52272"/>
    <cellStyle name="Percent 3 3 2 3 3" xfId="6533"/>
    <cellStyle name="Percent 3 3 2 3 3 2" xfId="16415"/>
    <cellStyle name="Percent 3 3 2 3 3 2 2" xfId="47375"/>
    <cellStyle name="Percent 3 3 2 3 3 3" xfId="26335"/>
    <cellStyle name="Percent 3 3 2 3 3 4" xfId="32768"/>
    <cellStyle name="Percent 3 3 2 3 3 5" xfId="38234"/>
    <cellStyle name="Percent 3 3 2 3 3 6" xfId="51826"/>
    <cellStyle name="Percent 3 3 2 3 3 7" xfId="52496"/>
    <cellStyle name="Percent 3 3 2 3 4" xfId="9003"/>
    <cellStyle name="Percent 3 3 2 3 4 2" xfId="18885"/>
    <cellStyle name="Percent 3 3 2 3 4 2 2" xfId="49845"/>
    <cellStyle name="Percent 3 3 2 3 4 3" xfId="28805"/>
    <cellStyle name="Percent 3 3 2 3 4 4" xfId="34282"/>
    <cellStyle name="Percent 3 3 2 3 4 5" xfId="39747"/>
    <cellStyle name="Percent 3 3 2 3 5" xfId="11481"/>
    <cellStyle name="Percent 3 3 2 3 5 2" xfId="41268"/>
    <cellStyle name="Percent 3 3 2 3 6" xfId="21401"/>
    <cellStyle name="Percent 3 3 2 3 6 2" xfId="42441"/>
    <cellStyle name="Percent 3 3 2 3 7" xfId="30766"/>
    <cellStyle name="Percent 3 3 2 3 8" xfId="36232"/>
    <cellStyle name="Percent 3 3 2 3 9" xfId="51376"/>
    <cellStyle name="Percent 3 3 2 4" xfId="1305"/>
    <cellStyle name="Percent 3 3 2 4 10" xfId="51976"/>
    <cellStyle name="Percent 3 3 2 4 2" xfId="3791"/>
    <cellStyle name="Percent 3 3 2 4 2 2" xfId="13673"/>
    <cellStyle name="Percent 3 3 2 4 2 2 2" xfId="44633"/>
    <cellStyle name="Percent 3 3 2 4 2 3" xfId="23593"/>
    <cellStyle name="Percent 3 3 2 4 2 4" xfId="32010"/>
    <cellStyle name="Percent 3 3 2 4 2 5" xfId="37476"/>
    <cellStyle name="Percent 3 3 2 4 2 6" xfId="51529"/>
    <cellStyle name="Percent 3 3 2 4 2 7" xfId="52200"/>
    <cellStyle name="Percent 3 3 2 4 3" xfId="6534"/>
    <cellStyle name="Percent 3 3 2 4 3 2" xfId="16416"/>
    <cellStyle name="Percent 3 3 2 4 3 2 2" xfId="47376"/>
    <cellStyle name="Percent 3 3 2 4 3 3" xfId="26336"/>
    <cellStyle name="Percent 3 3 2 4 3 4" xfId="33010"/>
    <cellStyle name="Percent 3 3 2 4 3 5" xfId="38476"/>
    <cellStyle name="Percent 3 3 2 4 3 6" xfId="51754"/>
    <cellStyle name="Percent 3 3 2 4 3 7" xfId="52424"/>
    <cellStyle name="Percent 3 3 2 4 4" xfId="9004"/>
    <cellStyle name="Percent 3 3 2 4 4 2" xfId="18886"/>
    <cellStyle name="Percent 3 3 2 4 4 2 2" xfId="49846"/>
    <cellStyle name="Percent 3 3 2 4 4 3" xfId="28806"/>
    <cellStyle name="Percent 3 3 2 4 4 4" xfId="34283"/>
    <cellStyle name="Percent 3 3 2 4 4 5" xfId="39748"/>
    <cellStyle name="Percent 3 3 2 4 5" xfId="11482"/>
    <cellStyle name="Percent 3 3 2 4 5 2" xfId="41196"/>
    <cellStyle name="Percent 3 3 2 4 6" xfId="21402"/>
    <cellStyle name="Percent 3 3 2 4 6 2" xfId="42442"/>
    <cellStyle name="Percent 3 3 2 4 7" xfId="31008"/>
    <cellStyle name="Percent 3 3 2 4 8" xfId="36474"/>
    <cellStyle name="Percent 3 3 2 4 9" xfId="51304"/>
    <cellStyle name="Percent 3 3 2 5" xfId="1459"/>
    <cellStyle name="Percent 3 3 2 5 10" xfId="52138"/>
    <cellStyle name="Percent 3 3 2 5 2" xfId="4222"/>
    <cellStyle name="Percent 3 3 2 5 2 2" xfId="14104"/>
    <cellStyle name="Percent 3 3 2 5 2 2 2" xfId="45064"/>
    <cellStyle name="Percent 3 3 2 5 2 3" xfId="24024"/>
    <cellStyle name="Percent 3 3 2 5 2 4" xfId="34437"/>
    <cellStyle name="Percent 3 3 2 5 2 5" xfId="39902"/>
    <cellStyle name="Percent 3 3 2 5 3" xfId="6688"/>
    <cellStyle name="Percent 3 3 2 5 3 2" xfId="16570"/>
    <cellStyle name="Percent 3 3 2 5 3 3" xfId="26490"/>
    <cellStyle name="Percent 3 3 2 5 3 4" xfId="47530"/>
    <cellStyle name="Percent 3 3 2 5 4" xfId="9158"/>
    <cellStyle name="Percent 3 3 2 5 4 2" xfId="19040"/>
    <cellStyle name="Percent 3 3 2 5 4 3" xfId="28960"/>
    <cellStyle name="Percent 3 3 2 5 4 4" xfId="50000"/>
    <cellStyle name="Percent 3 3 2 5 5" xfId="11636"/>
    <cellStyle name="Percent 3 3 2 5 5 2" xfId="42596"/>
    <cellStyle name="Percent 3 3 2 5 6" xfId="21556"/>
    <cellStyle name="Percent 3 3 2 5 7" xfId="31257"/>
    <cellStyle name="Percent 3 3 2 5 8" xfId="36723"/>
    <cellStyle name="Percent 3 3 2 5 9" xfId="51467"/>
    <cellStyle name="Percent 3 3 2 6" xfId="1957"/>
    <cellStyle name="Percent 3 3 2 6 10" xfId="52362"/>
    <cellStyle name="Percent 3 3 2 6 2" xfId="4720"/>
    <cellStyle name="Percent 3 3 2 6 2 2" xfId="14602"/>
    <cellStyle name="Percent 3 3 2 6 2 2 2" xfId="45562"/>
    <cellStyle name="Percent 3 3 2 6 2 3" xfId="24522"/>
    <cellStyle name="Percent 3 3 2 6 2 4" xfId="34935"/>
    <cellStyle name="Percent 3 3 2 6 2 5" xfId="40400"/>
    <cellStyle name="Percent 3 3 2 6 3" xfId="7186"/>
    <cellStyle name="Percent 3 3 2 6 3 2" xfId="17068"/>
    <cellStyle name="Percent 3 3 2 6 3 3" xfId="26988"/>
    <cellStyle name="Percent 3 3 2 6 3 4" xfId="48028"/>
    <cellStyle name="Percent 3 3 2 6 4" xfId="9656"/>
    <cellStyle name="Percent 3 3 2 6 4 2" xfId="19538"/>
    <cellStyle name="Percent 3 3 2 6 4 3" xfId="29458"/>
    <cellStyle name="Percent 3 3 2 6 4 4" xfId="50498"/>
    <cellStyle name="Percent 3 3 2 6 5" xfId="12134"/>
    <cellStyle name="Percent 3 3 2 6 5 2" xfId="43094"/>
    <cellStyle name="Percent 3 3 2 6 6" xfId="22054"/>
    <cellStyle name="Percent 3 3 2 6 7" xfId="32257"/>
    <cellStyle name="Percent 3 3 2 6 8" xfId="37723"/>
    <cellStyle name="Percent 3 3 2 6 9" xfId="51692"/>
    <cellStyle name="Percent 3 3 2 7" xfId="2527"/>
    <cellStyle name="Percent 3 3 2 7 2" xfId="4995"/>
    <cellStyle name="Percent 3 3 2 7 2 2" xfId="14877"/>
    <cellStyle name="Percent 3 3 2 7 2 3" xfId="24797"/>
    <cellStyle name="Percent 3 3 2 7 2 4" xfId="45837"/>
    <cellStyle name="Percent 3 3 2 7 3" xfId="7461"/>
    <cellStyle name="Percent 3 3 2 7 3 2" xfId="17343"/>
    <cellStyle name="Percent 3 3 2 7 3 3" xfId="27263"/>
    <cellStyle name="Percent 3 3 2 7 3 4" xfId="48303"/>
    <cellStyle name="Percent 3 3 2 7 4" xfId="9931"/>
    <cellStyle name="Percent 3 3 2 7 4 2" xfId="19813"/>
    <cellStyle name="Percent 3 3 2 7 4 3" xfId="29733"/>
    <cellStyle name="Percent 3 3 2 7 4 4" xfId="50773"/>
    <cellStyle name="Percent 3 3 2 7 5" xfId="12409"/>
    <cellStyle name="Percent 3 3 2 7 5 2" xfId="43369"/>
    <cellStyle name="Percent 3 3 2 7 6" xfId="22329"/>
    <cellStyle name="Percent 3 3 2 7 7" xfId="35211"/>
    <cellStyle name="Percent 3 3 2 7 8" xfId="40675"/>
    <cellStyle name="Percent 3 3 2 8" xfId="3038"/>
    <cellStyle name="Percent 3 3 2 8 2" xfId="12920"/>
    <cellStyle name="Percent 3 3 2 8 2 2" xfId="43880"/>
    <cellStyle name="Percent 3 3 2 8 3" xfId="22840"/>
    <cellStyle name="Percent 3 3 2 8 4" xfId="33293"/>
    <cellStyle name="Percent 3 3 2 8 5" xfId="38759"/>
    <cellStyle name="Percent 3 3 2 9" xfId="5545"/>
    <cellStyle name="Percent 3 3 2 9 2" xfId="15427"/>
    <cellStyle name="Percent 3 3 2 9 2 2" xfId="46387"/>
    <cellStyle name="Percent 3 3 2 9 3" xfId="25347"/>
    <cellStyle name="Percent 3 3 2 9 4" xfId="41132"/>
    <cellStyle name="Percent 3 3 20" xfId="10410"/>
    <cellStyle name="Percent 3 3 20 2" xfId="41370"/>
    <cellStyle name="Percent 3 3 21" xfId="20330"/>
    <cellStyle name="Percent 3 3 22" xfId="30212"/>
    <cellStyle name="Percent 3 3 23" xfId="35678"/>
    <cellStyle name="Percent 3 3 24" xfId="51224"/>
    <cellStyle name="Percent 3 3 25" xfId="51896"/>
    <cellStyle name="Percent 3 3 3" xfId="228"/>
    <cellStyle name="Percent 3 3 3 10" xfId="8053"/>
    <cellStyle name="Percent 3 3 3 10 2" xfId="17935"/>
    <cellStyle name="Percent 3 3 3 10 3" xfId="27855"/>
    <cellStyle name="Percent 3 3 3 10 4" xfId="48895"/>
    <cellStyle name="Percent 3 3 3 11" xfId="10531"/>
    <cellStyle name="Percent 3 3 3 11 2" xfId="41491"/>
    <cellStyle name="Percent 3 3 3 12" xfId="20451"/>
    <cellStyle name="Percent 3 3 3 13" xfId="30293"/>
    <cellStyle name="Percent 3 3 3 14" xfId="35759"/>
    <cellStyle name="Percent 3 3 3 15" xfId="51260"/>
    <cellStyle name="Percent 3 3 3 16" xfId="51932"/>
    <cellStyle name="Percent 3 3 3 2" xfId="1306"/>
    <cellStyle name="Percent 3 3 3 2 10" xfId="52066"/>
    <cellStyle name="Percent 3 3 3 2 2" xfId="3350"/>
    <cellStyle name="Percent 3 3 3 2 2 2" xfId="13232"/>
    <cellStyle name="Percent 3 3 3 2 2 2 2" xfId="44192"/>
    <cellStyle name="Percent 3 3 3 2 2 3" xfId="23152"/>
    <cellStyle name="Percent 3 3 3 2 2 4" xfId="31569"/>
    <cellStyle name="Percent 3 3 3 2 2 5" xfId="37035"/>
    <cellStyle name="Percent 3 3 3 2 2 6" xfId="51619"/>
    <cellStyle name="Percent 3 3 3 2 2 7" xfId="52290"/>
    <cellStyle name="Percent 3 3 3 2 3" xfId="6535"/>
    <cellStyle name="Percent 3 3 3 2 3 2" xfId="16417"/>
    <cellStyle name="Percent 3 3 3 2 3 2 2" xfId="47377"/>
    <cellStyle name="Percent 3 3 3 2 3 3" xfId="26337"/>
    <cellStyle name="Percent 3 3 3 2 3 4" xfId="32569"/>
    <cellStyle name="Percent 3 3 3 2 3 5" xfId="38035"/>
    <cellStyle name="Percent 3 3 3 2 3 6" xfId="51844"/>
    <cellStyle name="Percent 3 3 3 2 3 7" xfId="52514"/>
    <cellStyle name="Percent 3 3 3 2 4" xfId="9005"/>
    <cellStyle name="Percent 3 3 3 2 4 2" xfId="18887"/>
    <cellStyle name="Percent 3 3 3 2 4 2 2" xfId="49847"/>
    <cellStyle name="Percent 3 3 3 2 4 3" xfId="28807"/>
    <cellStyle name="Percent 3 3 3 2 4 4" xfId="34284"/>
    <cellStyle name="Percent 3 3 3 2 4 5" xfId="39749"/>
    <cellStyle name="Percent 3 3 3 2 5" xfId="11483"/>
    <cellStyle name="Percent 3 3 3 2 5 2" xfId="41286"/>
    <cellStyle name="Percent 3 3 3 2 6" xfId="21403"/>
    <cellStyle name="Percent 3 3 3 2 6 2" xfId="42443"/>
    <cellStyle name="Percent 3 3 3 2 7" xfId="30567"/>
    <cellStyle name="Percent 3 3 3 2 8" xfId="36033"/>
    <cellStyle name="Percent 3 3 3 2 9" xfId="51394"/>
    <cellStyle name="Percent 3 3 3 3" xfId="1307"/>
    <cellStyle name="Percent 3 3 3 3 10" xfId="51994"/>
    <cellStyle name="Percent 3 3 3 3 2" xfId="3587"/>
    <cellStyle name="Percent 3 3 3 3 2 2" xfId="13469"/>
    <cellStyle name="Percent 3 3 3 3 2 2 2" xfId="44429"/>
    <cellStyle name="Percent 3 3 3 3 2 3" xfId="23389"/>
    <cellStyle name="Percent 3 3 3 3 2 4" xfId="31806"/>
    <cellStyle name="Percent 3 3 3 3 2 5" xfId="37272"/>
    <cellStyle name="Percent 3 3 3 3 2 6" xfId="51547"/>
    <cellStyle name="Percent 3 3 3 3 2 7" xfId="52218"/>
    <cellStyle name="Percent 3 3 3 3 3" xfId="6536"/>
    <cellStyle name="Percent 3 3 3 3 3 2" xfId="16418"/>
    <cellStyle name="Percent 3 3 3 3 3 2 2" xfId="47378"/>
    <cellStyle name="Percent 3 3 3 3 3 3" xfId="26338"/>
    <cellStyle name="Percent 3 3 3 3 3 4" xfId="32806"/>
    <cellStyle name="Percent 3 3 3 3 3 5" xfId="38272"/>
    <cellStyle name="Percent 3 3 3 3 3 6" xfId="51772"/>
    <cellStyle name="Percent 3 3 3 3 3 7" xfId="52442"/>
    <cellStyle name="Percent 3 3 3 3 4" xfId="9006"/>
    <cellStyle name="Percent 3 3 3 3 4 2" xfId="18888"/>
    <cellStyle name="Percent 3 3 3 3 4 2 2" xfId="49848"/>
    <cellStyle name="Percent 3 3 3 3 4 3" xfId="28808"/>
    <cellStyle name="Percent 3 3 3 3 4 4" xfId="34285"/>
    <cellStyle name="Percent 3 3 3 3 4 5" xfId="39750"/>
    <cellStyle name="Percent 3 3 3 3 5" xfId="11484"/>
    <cellStyle name="Percent 3 3 3 3 5 2" xfId="41214"/>
    <cellStyle name="Percent 3 3 3 3 6" xfId="21404"/>
    <cellStyle name="Percent 3 3 3 3 6 2" xfId="42444"/>
    <cellStyle name="Percent 3 3 3 3 7" xfId="30804"/>
    <cellStyle name="Percent 3 3 3 3 8" xfId="36270"/>
    <cellStyle name="Percent 3 3 3 3 9" xfId="51322"/>
    <cellStyle name="Percent 3 3 3 4" xfId="1308"/>
    <cellStyle name="Percent 3 3 3 4 10" xfId="52156"/>
    <cellStyle name="Percent 3 3 3 4 2" xfId="3829"/>
    <cellStyle name="Percent 3 3 3 4 2 2" xfId="13711"/>
    <cellStyle name="Percent 3 3 3 4 2 2 2" xfId="44671"/>
    <cellStyle name="Percent 3 3 3 4 2 3" xfId="23631"/>
    <cellStyle name="Percent 3 3 3 4 2 4" xfId="32048"/>
    <cellStyle name="Percent 3 3 3 4 2 5" xfId="37514"/>
    <cellStyle name="Percent 3 3 3 4 3" xfId="6537"/>
    <cellStyle name="Percent 3 3 3 4 3 2" xfId="16419"/>
    <cellStyle name="Percent 3 3 3 4 3 2 2" xfId="47379"/>
    <cellStyle name="Percent 3 3 3 4 3 3" xfId="26339"/>
    <cellStyle name="Percent 3 3 3 4 3 4" xfId="33048"/>
    <cellStyle name="Percent 3 3 3 4 3 5" xfId="38514"/>
    <cellStyle name="Percent 3 3 3 4 4" xfId="9007"/>
    <cellStyle name="Percent 3 3 3 4 4 2" xfId="18889"/>
    <cellStyle name="Percent 3 3 3 4 4 2 2" xfId="49849"/>
    <cellStyle name="Percent 3 3 3 4 4 3" xfId="28809"/>
    <cellStyle name="Percent 3 3 3 4 4 4" xfId="34286"/>
    <cellStyle name="Percent 3 3 3 4 4 5" xfId="39751"/>
    <cellStyle name="Percent 3 3 3 4 5" xfId="11485"/>
    <cellStyle name="Percent 3 3 3 4 5 2" xfId="42445"/>
    <cellStyle name="Percent 3 3 3 4 6" xfId="21405"/>
    <cellStyle name="Percent 3 3 3 4 7" xfId="31046"/>
    <cellStyle name="Percent 3 3 3 4 8" xfId="36512"/>
    <cellStyle name="Percent 3 3 3 4 9" xfId="51485"/>
    <cellStyle name="Percent 3 3 3 5" xfId="1497"/>
    <cellStyle name="Percent 3 3 3 5 10" xfId="52380"/>
    <cellStyle name="Percent 3 3 3 5 2" xfId="4260"/>
    <cellStyle name="Percent 3 3 3 5 2 2" xfId="14142"/>
    <cellStyle name="Percent 3 3 3 5 2 2 2" xfId="45102"/>
    <cellStyle name="Percent 3 3 3 5 2 3" xfId="24062"/>
    <cellStyle name="Percent 3 3 3 5 2 4" xfId="34475"/>
    <cellStyle name="Percent 3 3 3 5 2 5" xfId="39940"/>
    <cellStyle name="Percent 3 3 3 5 3" xfId="6726"/>
    <cellStyle name="Percent 3 3 3 5 3 2" xfId="16608"/>
    <cellStyle name="Percent 3 3 3 5 3 3" xfId="26528"/>
    <cellStyle name="Percent 3 3 3 5 3 4" xfId="47568"/>
    <cellStyle name="Percent 3 3 3 5 4" xfId="9196"/>
    <cellStyle name="Percent 3 3 3 5 4 2" xfId="19078"/>
    <cellStyle name="Percent 3 3 3 5 4 3" xfId="28998"/>
    <cellStyle name="Percent 3 3 3 5 4 4" xfId="50038"/>
    <cellStyle name="Percent 3 3 3 5 5" xfId="11674"/>
    <cellStyle name="Percent 3 3 3 5 5 2" xfId="42634"/>
    <cellStyle name="Percent 3 3 3 5 6" xfId="21594"/>
    <cellStyle name="Percent 3 3 3 5 7" xfId="31295"/>
    <cellStyle name="Percent 3 3 3 5 8" xfId="36761"/>
    <cellStyle name="Percent 3 3 3 5 9" xfId="51710"/>
    <cellStyle name="Percent 3 3 3 6" xfId="2002"/>
    <cellStyle name="Percent 3 3 3 6 2" xfId="4765"/>
    <cellStyle name="Percent 3 3 3 6 2 2" xfId="14647"/>
    <cellStyle name="Percent 3 3 3 6 2 2 2" xfId="45607"/>
    <cellStyle name="Percent 3 3 3 6 2 3" xfId="24567"/>
    <cellStyle name="Percent 3 3 3 6 2 4" xfId="34980"/>
    <cellStyle name="Percent 3 3 3 6 2 5" xfId="40445"/>
    <cellStyle name="Percent 3 3 3 6 3" xfId="7231"/>
    <cellStyle name="Percent 3 3 3 6 3 2" xfId="17113"/>
    <cellStyle name="Percent 3 3 3 6 3 3" xfId="27033"/>
    <cellStyle name="Percent 3 3 3 6 3 4" xfId="48073"/>
    <cellStyle name="Percent 3 3 3 6 4" xfId="9701"/>
    <cellStyle name="Percent 3 3 3 6 4 2" xfId="19583"/>
    <cellStyle name="Percent 3 3 3 6 4 3" xfId="29503"/>
    <cellStyle name="Percent 3 3 3 6 4 4" xfId="50543"/>
    <cellStyle name="Percent 3 3 3 6 5" xfId="12179"/>
    <cellStyle name="Percent 3 3 3 6 5 2" xfId="43139"/>
    <cellStyle name="Percent 3 3 3 6 6" xfId="22099"/>
    <cellStyle name="Percent 3 3 3 6 7" xfId="32295"/>
    <cellStyle name="Percent 3 3 3 6 8" xfId="37761"/>
    <cellStyle name="Percent 3 3 3 7" xfId="2565"/>
    <cellStyle name="Percent 3 3 3 7 2" xfId="5033"/>
    <cellStyle name="Percent 3 3 3 7 2 2" xfId="14915"/>
    <cellStyle name="Percent 3 3 3 7 2 3" xfId="24835"/>
    <cellStyle name="Percent 3 3 3 7 2 4" xfId="45875"/>
    <cellStyle name="Percent 3 3 3 7 3" xfId="7499"/>
    <cellStyle name="Percent 3 3 3 7 3 2" xfId="17381"/>
    <cellStyle name="Percent 3 3 3 7 3 3" xfId="27301"/>
    <cellStyle name="Percent 3 3 3 7 3 4" xfId="48341"/>
    <cellStyle name="Percent 3 3 3 7 4" xfId="9969"/>
    <cellStyle name="Percent 3 3 3 7 4 2" xfId="19851"/>
    <cellStyle name="Percent 3 3 3 7 4 3" xfId="29771"/>
    <cellStyle name="Percent 3 3 3 7 4 4" xfId="50811"/>
    <cellStyle name="Percent 3 3 3 7 5" xfId="12447"/>
    <cellStyle name="Percent 3 3 3 7 5 2" xfId="43407"/>
    <cellStyle name="Percent 3 3 3 7 6" xfId="22367"/>
    <cellStyle name="Percent 3 3 3 7 7" xfId="35249"/>
    <cellStyle name="Percent 3 3 3 7 8" xfId="40713"/>
    <cellStyle name="Percent 3 3 3 8" xfId="3076"/>
    <cellStyle name="Percent 3 3 3 8 2" xfId="12958"/>
    <cellStyle name="Percent 3 3 3 8 2 2" xfId="43918"/>
    <cellStyle name="Percent 3 3 3 8 3" xfId="22878"/>
    <cellStyle name="Percent 3 3 3 8 4" xfId="33331"/>
    <cellStyle name="Percent 3 3 3 8 5" xfId="38797"/>
    <cellStyle name="Percent 3 3 3 9" xfId="5583"/>
    <cellStyle name="Percent 3 3 3 9 2" xfId="15465"/>
    <cellStyle name="Percent 3 3 3 9 2 2" xfId="46425"/>
    <cellStyle name="Percent 3 3 3 9 3" xfId="25385"/>
    <cellStyle name="Percent 3 3 3 9 4" xfId="41150"/>
    <cellStyle name="Percent 3 3 4" xfId="265"/>
    <cellStyle name="Percent 3 3 4 10" xfId="8090"/>
    <cellStyle name="Percent 3 3 4 10 2" xfId="17972"/>
    <cellStyle name="Percent 3 3 4 10 3" xfId="27892"/>
    <cellStyle name="Percent 3 3 4 10 4" xfId="48932"/>
    <cellStyle name="Percent 3 3 4 11" xfId="10568"/>
    <cellStyle name="Percent 3 3 4 11 2" xfId="41528"/>
    <cellStyle name="Percent 3 3 4 12" xfId="20488"/>
    <cellStyle name="Percent 3 3 4 13" xfId="30330"/>
    <cellStyle name="Percent 3 3 4 14" xfId="35796"/>
    <cellStyle name="Percent 3 3 4 15" xfId="51358"/>
    <cellStyle name="Percent 3 3 4 16" xfId="52030"/>
    <cellStyle name="Percent 3 3 4 2" xfId="1309"/>
    <cellStyle name="Percent 3 3 4 2 10" xfId="52254"/>
    <cellStyle name="Percent 3 3 4 2 2" xfId="3387"/>
    <cellStyle name="Percent 3 3 4 2 2 2" xfId="13269"/>
    <cellStyle name="Percent 3 3 4 2 2 2 2" xfId="44229"/>
    <cellStyle name="Percent 3 3 4 2 2 3" xfId="23189"/>
    <cellStyle name="Percent 3 3 4 2 2 4" xfId="31606"/>
    <cellStyle name="Percent 3 3 4 2 2 5" xfId="37072"/>
    <cellStyle name="Percent 3 3 4 2 3" xfId="6538"/>
    <cellStyle name="Percent 3 3 4 2 3 2" xfId="16420"/>
    <cellStyle name="Percent 3 3 4 2 3 2 2" xfId="47380"/>
    <cellStyle name="Percent 3 3 4 2 3 3" xfId="26340"/>
    <cellStyle name="Percent 3 3 4 2 3 4" xfId="32606"/>
    <cellStyle name="Percent 3 3 4 2 3 5" xfId="38072"/>
    <cellStyle name="Percent 3 3 4 2 4" xfId="9008"/>
    <cellStyle name="Percent 3 3 4 2 4 2" xfId="18890"/>
    <cellStyle name="Percent 3 3 4 2 4 2 2" xfId="49850"/>
    <cellStyle name="Percent 3 3 4 2 4 3" xfId="28810"/>
    <cellStyle name="Percent 3 3 4 2 4 4" xfId="34287"/>
    <cellStyle name="Percent 3 3 4 2 4 5" xfId="39752"/>
    <cellStyle name="Percent 3 3 4 2 5" xfId="11486"/>
    <cellStyle name="Percent 3 3 4 2 5 2" xfId="42446"/>
    <cellStyle name="Percent 3 3 4 2 6" xfId="21406"/>
    <cellStyle name="Percent 3 3 4 2 7" xfId="30604"/>
    <cellStyle name="Percent 3 3 4 2 8" xfId="36070"/>
    <cellStyle name="Percent 3 3 4 2 9" xfId="51583"/>
    <cellStyle name="Percent 3 3 4 3" xfId="1310"/>
    <cellStyle name="Percent 3 3 4 3 10" xfId="52478"/>
    <cellStyle name="Percent 3 3 4 3 2" xfId="3624"/>
    <cellStyle name="Percent 3 3 4 3 2 2" xfId="13506"/>
    <cellStyle name="Percent 3 3 4 3 2 2 2" xfId="44466"/>
    <cellStyle name="Percent 3 3 4 3 2 3" xfId="23426"/>
    <cellStyle name="Percent 3 3 4 3 2 4" xfId="31843"/>
    <cellStyle name="Percent 3 3 4 3 2 5" xfId="37309"/>
    <cellStyle name="Percent 3 3 4 3 3" xfId="6539"/>
    <cellStyle name="Percent 3 3 4 3 3 2" xfId="16421"/>
    <cellStyle name="Percent 3 3 4 3 3 2 2" xfId="47381"/>
    <cellStyle name="Percent 3 3 4 3 3 3" xfId="26341"/>
    <cellStyle name="Percent 3 3 4 3 3 4" xfId="32843"/>
    <cellStyle name="Percent 3 3 4 3 3 5" xfId="38309"/>
    <cellStyle name="Percent 3 3 4 3 4" xfId="9009"/>
    <cellStyle name="Percent 3 3 4 3 4 2" xfId="18891"/>
    <cellStyle name="Percent 3 3 4 3 4 2 2" xfId="49851"/>
    <cellStyle name="Percent 3 3 4 3 4 3" xfId="28811"/>
    <cellStyle name="Percent 3 3 4 3 4 4" xfId="34288"/>
    <cellStyle name="Percent 3 3 4 3 4 5" xfId="39753"/>
    <cellStyle name="Percent 3 3 4 3 5" xfId="11487"/>
    <cellStyle name="Percent 3 3 4 3 5 2" xfId="42447"/>
    <cellStyle name="Percent 3 3 4 3 6" xfId="21407"/>
    <cellStyle name="Percent 3 3 4 3 7" xfId="30841"/>
    <cellStyle name="Percent 3 3 4 3 8" xfId="36307"/>
    <cellStyle name="Percent 3 3 4 3 9" xfId="51808"/>
    <cellStyle name="Percent 3 3 4 4" xfId="1311"/>
    <cellStyle name="Percent 3 3 4 4 2" xfId="3866"/>
    <cellStyle name="Percent 3 3 4 4 2 2" xfId="13748"/>
    <cellStyle name="Percent 3 3 4 4 2 2 2" xfId="44708"/>
    <cellStyle name="Percent 3 3 4 4 2 3" xfId="23668"/>
    <cellStyle name="Percent 3 3 4 4 2 4" xfId="32085"/>
    <cellStyle name="Percent 3 3 4 4 2 5" xfId="37551"/>
    <cellStyle name="Percent 3 3 4 4 3" xfId="6540"/>
    <cellStyle name="Percent 3 3 4 4 3 2" xfId="16422"/>
    <cellStyle name="Percent 3 3 4 4 3 2 2" xfId="47382"/>
    <cellStyle name="Percent 3 3 4 4 3 3" xfId="26342"/>
    <cellStyle name="Percent 3 3 4 4 3 4" xfId="33085"/>
    <cellStyle name="Percent 3 3 4 4 3 5" xfId="38551"/>
    <cellStyle name="Percent 3 3 4 4 4" xfId="9010"/>
    <cellStyle name="Percent 3 3 4 4 4 2" xfId="18892"/>
    <cellStyle name="Percent 3 3 4 4 4 2 2" xfId="49852"/>
    <cellStyle name="Percent 3 3 4 4 4 3" xfId="28812"/>
    <cellStyle name="Percent 3 3 4 4 4 4" xfId="34289"/>
    <cellStyle name="Percent 3 3 4 4 4 5" xfId="39754"/>
    <cellStyle name="Percent 3 3 4 4 5" xfId="11488"/>
    <cellStyle name="Percent 3 3 4 4 5 2" xfId="42448"/>
    <cellStyle name="Percent 3 3 4 4 6" xfId="21408"/>
    <cellStyle name="Percent 3 3 4 4 7" xfId="31083"/>
    <cellStyle name="Percent 3 3 4 4 8" xfId="36549"/>
    <cellStyle name="Percent 3 3 4 5" xfId="1534"/>
    <cellStyle name="Percent 3 3 4 5 2" xfId="4297"/>
    <cellStyle name="Percent 3 3 4 5 2 2" xfId="14179"/>
    <cellStyle name="Percent 3 3 4 5 2 2 2" xfId="45139"/>
    <cellStyle name="Percent 3 3 4 5 2 3" xfId="24099"/>
    <cellStyle name="Percent 3 3 4 5 2 4" xfId="34512"/>
    <cellStyle name="Percent 3 3 4 5 2 5" xfId="39977"/>
    <cellStyle name="Percent 3 3 4 5 3" xfId="6763"/>
    <cellStyle name="Percent 3 3 4 5 3 2" xfId="16645"/>
    <cellStyle name="Percent 3 3 4 5 3 3" xfId="26565"/>
    <cellStyle name="Percent 3 3 4 5 3 4" xfId="47605"/>
    <cellStyle name="Percent 3 3 4 5 4" xfId="9233"/>
    <cellStyle name="Percent 3 3 4 5 4 2" xfId="19115"/>
    <cellStyle name="Percent 3 3 4 5 4 3" xfId="29035"/>
    <cellStyle name="Percent 3 3 4 5 4 4" xfId="50075"/>
    <cellStyle name="Percent 3 3 4 5 5" xfId="11711"/>
    <cellStyle name="Percent 3 3 4 5 5 2" xfId="42671"/>
    <cellStyle name="Percent 3 3 4 5 6" xfId="21631"/>
    <cellStyle name="Percent 3 3 4 5 7" xfId="31332"/>
    <cellStyle name="Percent 3 3 4 5 8" xfId="36798"/>
    <cellStyle name="Percent 3 3 4 6" xfId="2047"/>
    <cellStyle name="Percent 3 3 4 6 2" xfId="4810"/>
    <cellStyle name="Percent 3 3 4 6 2 2" xfId="14692"/>
    <cellStyle name="Percent 3 3 4 6 2 2 2" xfId="45652"/>
    <cellStyle name="Percent 3 3 4 6 2 3" xfId="24612"/>
    <cellStyle name="Percent 3 3 4 6 2 4" xfId="35025"/>
    <cellStyle name="Percent 3 3 4 6 2 5" xfId="40490"/>
    <cellStyle name="Percent 3 3 4 6 3" xfId="7276"/>
    <cellStyle name="Percent 3 3 4 6 3 2" xfId="17158"/>
    <cellStyle name="Percent 3 3 4 6 3 3" xfId="27078"/>
    <cellStyle name="Percent 3 3 4 6 3 4" xfId="48118"/>
    <cellStyle name="Percent 3 3 4 6 4" xfId="9746"/>
    <cellStyle name="Percent 3 3 4 6 4 2" xfId="19628"/>
    <cellStyle name="Percent 3 3 4 6 4 3" xfId="29548"/>
    <cellStyle name="Percent 3 3 4 6 4 4" xfId="50588"/>
    <cellStyle name="Percent 3 3 4 6 5" xfId="12224"/>
    <cellStyle name="Percent 3 3 4 6 5 2" xfId="43184"/>
    <cellStyle name="Percent 3 3 4 6 6" xfId="22144"/>
    <cellStyle name="Percent 3 3 4 6 7" xfId="32332"/>
    <cellStyle name="Percent 3 3 4 6 8" xfId="37798"/>
    <cellStyle name="Percent 3 3 4 7" xfId="2602"/>
    <cellStyle name="Percent 3 3 4 7 2" xfId="5070"/>
    <cellStyle name="Percent 3 3 4 7 2 2" xfId="14952"/>
    <cellStyle name="Percent 3 3 4 7 2 3" xfId="24872"/>
    <cellStyle name="Percent 3 3 4 7 2 4" xfId="45912"/>
    <cellStyle name="Percent 3 3 4 7 3" xfId="7536"/>
    <cellStyle name="Percent 3 3 4 7 3 2" xfId="17418"/>
    <cellStyle name="Percent 3 3 4 7 3 3" xfId="27338"/>
    <cellStyle name="Percent 3 3 4 7 3 4" xfId="48378"/>
    <cellStyle name="Percent 3 3 4 7 4" xfId="10006"/>
    <cellStyle name="Percent 3 3 4 7 4 2" xfId="19888"/>
    <cellStyle name="Percent 3 3 4 7 4 3" xfId="29808"/>
    <cellStyle name="Percent 3 3 4 7 4 4" xfId="50848"/>
    <cellStyle name="Percent 3 3 4 7 5" xfId="12484"/>
    <cellStyle name="Percent 3 3 4 7 5 2" xfId="43444"/>
    <cellStyle name="Percent 3 3 4 7 6" xfId="22404"/>
    <cellStyle name="Percent 3 3 4 7 7" xfId="35286"/>
    <cellStyle name="Percent 3 3 4 7 8" xfId="40750"/>
    <cellStyle name="Percent 3 3 4 8" xfId="3113"/>
    <cellStyle name="Percent 3 3 4 8 2" xfId="12995"/>
    <cellStyle name="Percent 3 3 4 8 2 2" xfId="43955"/>
    <cellStyle name="Percent 3 3 4 8 3" xfId="22915"/>
    <cellStyle name="Percent 3 3 4 8 4" xfId="33368"/>
    <cellStyle name="Percent 3 3 4 8 5" xfId="38834"/>
    <cellStyle name="Percent 3 3 4 9" xfId="5620"/>
    <cellStyle name="Percent 3 3 4 9 2" xfId="15502"/>
    <cellStyle name="Percent 3 3 4 9 2 2" xfId="46462"/>
    <cellStyle name="Percent 3 3 4 9 3" xfId="25422"/>
    <cellStyle name="Percent 3 3 4 9 4" xfId="41250"/>
    <cellStyle name="Percent 3 3 5" xfId="302"/>
    <cellStyle name="Percent 3 3 5 10" xfId="8127"/>
    <cellStyle name="Percent 3 3 5 10 2" xfId="18009"/>
    <cellStyle name="Percent 3 3 5 10 3" xfId="27929"/>
    <cellStyle name="Percent 3 3 5 10 4" xfId="48969"/>
    <cellStyle name="Percent 3 3 5 11" xfId="10605"/>
    <cellStyle name="Percent 3 3 5 11 2" xfId="41565"/>
    <cellStyle name="Percent 3 3 5 12" xfId="20525"/>
    <cellStyle name="Percent 3 3 5 13" xfId="30367"/>
    <cellStyle name="Percent 3 3 5 14" xfId="35833"/>
    <cellStyle name="Percent 3 3 5 15" xfId="51286"/>
    <cellStyle name="Percent 3 3 5 16" xfId="51958"/>
    <cellStyle name="Percent 3 3 5 2" xfId="1312"/>
    <cellStyle name="Percent 3 3 5 2 10" xfId="52182"/>
    <cellStyle name="Percent 3 3 5 2 2" xfId="3424"/>
    <cellStyle name="Percent 3 3 5 2 2 2" xfId="13306"/>
    <cellStyle name="Percent 3 3 5 2 2 2 2" xfId="44266"/>
    <cellStyle name="Percent 3 3 5 2 2 3" xfId="23226"/>
    <cellStyle name="Percent 3 3 5 2 2 4" xfId="31643"/>
    <cellStyle name="Percent 3 3 5 2 2 5" xfId="37109"/>
    <cellStyle name="Percent 3 3 5 2 3" xfId="6541"/>
    <cellStyle name="Percent 3 3 5 2 3 2" xfId="16423"/>
    <cellStyle name="Percent 3 3 5 2 3 2 2" xfId="47383"/>
    <cellStyle name="Percent 3 3 5 2 3 3" xfId="26343"/>
    <cellStyle name="Percent 3 3 5 2 3 4" xfId="32643"/>
    <cellStyle name="Percent 3 3 5 2 3 5" xfId="38109"/>
    <cellStyle name="Percent 3 3 5 2 4" xfId="9011"/>
    <cellStyle name="Percent 3 3 5 2 4 2" xfId="18893"/>
    <cellStyle name="Percent 3 3 5 2 4 2 2" xfId="49853"/>
    <cellStyle name="Percent 3 3 5 2 4 3" xfId="28813"/>
    <cellStyle name="Percent 3 3 5 2 4 4" xfId="34290"/>
    <cellStyle name="Percent 3 3 5 2 4 5" xfId="39755"/>
    <cellStyle name="Percent 3 3 5 2 5" xfId="11489"/>
    <cellStyle name="Percent 3 3 5 2 5 2" xfId="42449"/>
    <cellStyle name="Percent 3 3 5 2 6" xfId="21409"/>
    <cellStyle name="Percent 3 3 5 2 7" xfId="30641"/>
    <cellStyle name="Percent 3 3 5 2 8" xfId="36107"/>
    <cellStyle name="Percent 3 3 5 2 9" xfId="51511"/>
    <cellStyle name="Percent 3 3 5 3" xfId="1313"/>
    <cellStyle name="Percent 3 3 5 3 10" xfId="52406"/>
    <cellStyle name="Percent 3 3 5 3 2" xfId="3661"/>
    <cellStyle name="Percent 3 3 5 3 2 2" xfId="13543"/>
    <cellStyle name="Percent 3 3 5 3 2 2 2" xfId="44503"/>
    <cellStyle name="Percent 3 3 5 3 2 3" xfId="23463"/>
    <cellStyle name="Percent 3 3 5 3 2 4" xfId="31880"/>
    <cellStyle name="Percent 3 3 5 3 2 5" xfId="37346"/>
    <cellStyle name="Percent 3 3 5 3 3" xfId="6542"/>
    <cellStyle name="Percent 3 3 5 3 3 2" xfId="16424"/>
    <cellStyle name="Percent 3 3 5 3 3 2 2" xfId="47384"/>
    <cellStyle name="Percent 3 3 5 3 3 3" xfId="26344"/>
    <cellStyle name="Percent 3 3 5 3 3 4" xfId="32880"/>
    <cellStyle name="Percent 3 3 5 3 3 5" xfId="38346"/>
    <cellStyle name="Percent 3 3 5 3 4" xfId="9012"/>
    <cellStyle name="Percent 3 3 5 3 4 2" xfId="18894"/>
    <cellStyle name="Percent 3 3 5 3 4 2 2" xfId="49854"/>
    <cellStyle name="Percent 3 3 5 3 4 3" xfId="28814"/>
    <cellStyle name="Percent 3 3 5 3 4 4" xfId="34291"/>
    <cellStyle name="Percent 3 3 5 3 4 5" xfId="39756"/>
    <cellStyle name="Percent 3 3 5 3 5" xfId="11490"/>
    <cellStyle name="Percent 3 3 5 3 5 2" xfId="42450"/>
    <cellStyle name="Percent 3 3 5 3 6" xfId="21410"/>
    <cellStyle name="Percent 3 3 5 3 7" xfId="30878"/>
    <cellStyle name="Percent 3 3 5 3 8" xfId="36344"/>
    <cellStyle name="Percent 3 3 5 3 9" xfId="51736"/>
    <cellStyle name="Percent 3 3 5 4" xfId="1314"/>
    <cellStyle name="Percent 3 3 5 4 2" xfId="3903"/>
    <cellStyle name="Percent 3 3 5 4 2 2" xfId="13785"/>
    <cellStyle name="Percent 3 3 5 4 2 2 2" xfId="44745"/>
    <cellStyle name="Percent 3 3 5 4 2 3" xfId="23705"/>
    <cellStyle name="Percent 3 3 5 4 2 4" xfId="32122"/>
    <cellStyle name="Percent 3 3 5 4 2 5" xfId="37588"/>
    <cellStyle name="Percent 3 3 5 4 3" xfId="6543"/>
    <cellStyle name="Percent 3 3 5 4 3 2" xfId="16425"/>
    <cellStyle name="Percent 3 3 5 4 3 2 2" xfId="47385"/>
    <cellStyle name="Percent 3 3 5 4 3 3" xfId="26345"/>
    <cellStyle name="Percent 3 3 5 4 3 4" xfId="33122"/>
    <cellStyle name="Percent 3 3 5 4 3 5" xfId="38588"/>
    <cellStyle name="Percent 3 3 5 4 4" xfId="9013"/>
    <cellStyle name="Percent 3 3 5 4 4 2" xfId="18895"/>
    <cellStyle name="Percent 3 3 5 4 4 2 2" xfId="49855"/>
    <cellStyle name="Percent 3 3 5 4 4 3" xfId="28815"/>
    <cellStyle name="Percent 3 3 5 4 4 4" xfId="34292"/>
    <cellStyle name="Percent 3 3 5 4 4 5" xfId="39757"/>
    <cellStyle name="Percent 3 3 5 4 5" xfId="11491"/>
    <cellStyle name="Percent 3 3 5 4 5 2" xfId="42451"/>
    <cellStyle name="Percent 3 3 5 4 6" xfId="21411"/>
    <cellStyle name="Percent 3 3 5 4 7" xfId="31120"/>
    <cellStyle name="Percent 3 3 5 4 8" xfId="36586"/>
    <cellStyle name="Percent 3 3 5 5" xfId="1571"/>
    <cellStyle name="Percent 3 3 5 5 2" xfId="4334"/>
    <cellStyle name="Percent 3 3 5 5 2 2" xfId="14216"/>
    <cellStyle name="Percent 3 3 5 5 2 2 2" xfId="45176"/>
    <cellStyle name="Percent 3 3 5 5 2 3" xfId="24136"/>
    <cellStyle name="Percent 3 3 5 5 2 4" xfId="34549"/>
    <cellStyle name="Percent 3 3 5 5 2 5" xfId="40014"/>
    <cellStyle name="Percent 3 3 5 5 3" xfId="6800"/>
    <cellStyle name="Percent 3 3 5 5 3 2" xfId="16682"/>
    <cellStyle name="Percent 3 3 5 5 3 3" xfId="26602"/>
    <cellStyle name="Percent 3 3 5 5 3 4" xfId="47642"/>
    <cellStyle name="Percent 3 3 5 5 4" xfId="9270"/>
    <cellStyle name="Percent 3 3 5 5 4 2" xfId="19152"/>
    <cellStyle name="Percent 3 3 5 5 4 3" xfId="29072"/>
    <cellStyle name="Percent 3 3 5 5 4 4" xfId="50112"/>
    <cellStyle name="Percent 3 3 5 5 5" xfId="11748"/>
    <cellStyle name="Percent 3 3 5 5 5 2" xfId="42708"/>
    <cellStyle name="Percent 3 3 5 5 6" xfId="21668"/>
    <cellStyle name="Percent 3 3 5 5 7" xfId="31369"/>
    <cellStyle name="Percent 3 3 5 5 8" xfId="36835"/>
    <cellStyle name="Percent 3 3 5 6" xfId="2256"/>
    <cellStyle name="Percent 3 3 5 6 2" xfId="4861"/>
    <cellStyle name="Percent 3 3 5 6 2 2" xfId="14743"/>
    <cellStyle name="Percent 3 3 5 6 2 2 2" xfId="45703"/>
    <cellStyle name="Percent 3 3 5 6 2 3" xfId="24663"/>
    <cellStyle name="Percent 3 3 5 6 2 4" xfId="35077"/>
    <cellStyle name="Percent 3 3 5 6 2 5" xfId="40541"/>
    <cellStyle name="Percent 3 3 5 6 3" xfId="7327"/>
    <cellStyle name="Percent 3 3 5 6 3 2" xfId="17209"/>
    <cellStyle name="Percent 3 3 5 6 3 3" xfId="27129"/>
    <cellStyle name="Percent 3 3 5 6 3 4" xfId="48169"/>
    <cellStyle name="Percent 3 3 5 6 4" xfId="9797"/>
    <cellStyle name="Percent 3 3 5 6 4 2" xfId="19679"/>
    <cellStyle name="Percent 3 3 5 6 4 3" xfId="29599"/>
    <cellStyle name="Percent 3 3 5 6 4 4" xfId="50639"/>
    <cellStyle name="Percent 3 3 5 6 5" xfId="12275"/>
    <cellStyle name="Percent 3 3 5 6 5 2" xfId="43235"/>
    <cellStyle name="Percent 3 3 5 6 6" xfId="22195"/>
    <cellStyle name="Percent 3 3 5 6 7" xfId="32369"/>
    <cellStyle name="Percent 3 3 5 6 8" xfId="37835"/>
    <cellStyle name="Percent 3 3 5 7" xfId="2639"/>
    <cellStyle name="Percent 3 3 5 7 2" xfId="5107"/>
    <cellStyle name="Percent 3 3 5 7 2 2" xfId="14989"/>
    <cellStyle name="Percent 3 3 5 7 2 3" xfId="24909"/>
    <cellStyle name="Percent 3 3 5 7 2 4" xfId="45949"/>
    <cellStyle name="Percent 3 3 5 7 3" xfId="7573"/>
    <cellStyle name="Percent 3 3 5 7 3 2" xfId="17455"/>
    <cellStyle name="Percent 3 3 5 7 3 3" xfId="27375"/>
    <cellStyle name="Percent 3 3 5 7 3 4" xfId="48415"/>
    <cellStyle name="Percent 3 3 5 7 4" xfId="10043"/>
    <cellStyle name="Percent 3 3 5 7 4 2" xfId="19925"/>
    <cellStyle name="Percent 3 3 5 7 4 3" xfId="29845"/>
    <cellStyle name="Percent 3 3 5 7 4 4" xfId="50885"/>
    <cellStyle name="Percent 3 3 5 7 5" xfId="12521"/>
    <cellStyle name="Percent 3 3 5 7 5 2" xfId="43481"/>
    <cellStyle name="Percent 3 3 5 7 6" xfId="22441"/>
    <cellStyle name="Percent 3 3 5 7 7" xfId="35323"/>
    <cellStyle name="Percent 3 3 5 7 8" xfId="40787"/>
    <cellStyle name="Percent 3 3 5 8" xfId="3150"/>
    <cellStyle name="Percent 3 3 5 8 2" xfId="13032"/>
    <cellStyle name="Percent 3 3 5 8 2 2" xfId="43992"/>
    <cellStyle name="Percent 3 3 5 8 3" xfId="22952"/>
    <cellStyle name="Percent 3 3 5 8 4" xfId="33405"/>
    <cellStyle name="Percent 3 3 5 8 5" xfId="38871"/>
    <cellStyle name="Percent 3 3 5 9" xfId="5657"/>
    <cellStyle name="Percent 3 3 5 9 2" xfId="15539"/>
    <cellStyle name="Percent 3 3 5 9 2 2" xfId="46499"/>
    <cellStyle name="Percent 3 3 5 9 3" xfId="25459"/>
    <cellStyle name="Percent 3 3 5 9 4" xfId="41178"/>
    <cellStyle name="Percent 3 3 6" xfId="342"/>
    <cellStyle name="Percent 3 3 6 10" xfId="10645"/>
    <cellStyle name="Percent 3 3 6 10 2" xfId="41605"/>
    <cellStyle name="Percent 3 3 6 11" xfId="20565"/>
    <cellStyle name="Percent 3 3 6 12" xfId="30407"/>
    <cellStyle name="Percent 3 3 6 13" xfId="35873"/>
    <cellStyle name="Percent 3 3 6 14" xfId="51428"/>
    <cellStyle name="Percent 3 3 6 15" xfId="52100"/>
    <cellStyle name="Percent 3 3 6 2" xfId="1315"/>
    <cellStyle name="Percent 3 3 6 2 10" xfId="52324"/>
    <cellStyle name="Percent 3 3 6 2 2" xfId="3464"/>
    <cellStyle name="Percent 3 3 6 2 2 2" xfId="13346"/>
    <cellStyle name="Percent 3 3 6 2 2 2 2" xfId="44306"/>
    <cellStyle name="Percent 3 3 6 2 2 3" xfId="23266"/>
    <cellStyle name="Percent 3 3 6 2 2 4" xfId="31683"/>
    <cellStyle name="Percent 3 3 6 2 2 5" xfId="37149"/>
    <cellStyle name="Percent 3 3 6 2 3" xfId="6544"/>
    <cellStyle name="Percent 3 3 6 2 3 2" xfId="16426"/>
    <cellStyle name="Percent 3 3 6 2 3 2 2" xfId="47386"/>
    <cellStyle name="Percent 3 3 6 2 3 3" xfId="26346"/>
    <cellStyle name="Percent 3 3 6 2 3 4" xfId="32683"/>
    <cellStyle name="Percent 3 3 6 2 3 5" xfId="38149"/>
    <cellStyle name="Percent 3 3 6 2 4" xfId="9014"/>
    <cellStyle name="Percent 3 3 6 2 4 2" xfId="18896"/>
    <cellStyle name="Percent 3 3 6 2 4 2 2" xfId="49856"/>
    <cellStyle name="Percent 3 3 6 2 4 3" xfId="28816"/>
    <cellStyle name="Percent 3 3 6 2 4 4" xfId="34293"/>
    <cellStyle name="Percent 3 3 6 2 4 5" xfId="39758"/>
    <cellStyle name="Percent 3 3 6 2 5" xfId="11492"/>
    <cellStyle name="Percent 3 3 6 2 5 2" xfId="42452"/>
    <cellStyle name="Percent 3 3 6 2 6" xfId="21412"/>
    <cellStyle name="Percent 3 3 6 2 7" xfId="30681"/>
    <cellStyle name="Percent 3 3 6 2 8" xfId="36147"/>
    <cellStyle name="Percent 3 3 6 2 9" xfId="51653"/>
    <cellStyle name="Percent 3 3 6 3" xfId="1316"/>
    <cellStyle name="Percent 3 3 6 3 10" xfId="52548"/>
    <cellStyle name="Percent 3 3 6 3 2" xfId="3701"/>
    <cellStyle name="Percent 3 3 6 3 2 2" xfId="13583"/>
    <cellStyle name="Percent 3 3 6 3 2 2 2" xfId="44543"/>
    <cellStyle name="Percent 3 3 6 3 2 3" xfId="23503"/>
    <cellStyle name="Percent 3 3 6 3 2 4" xfId="31920"/>
    <cellStyle name="Percent 3 3 6 3 2 5" xfId="37386"/>
    <cellStyle name="Percent 3 3 6 3 3" xfId="6545"/>
    <cellStyle name="Percent 3 3 6 3 3 2" xfId="16427"/>
    <cellStyle name="Percent 3 3 6 3 3 2 2" xfId="47387"/>
    <cellStyle name="Percent 3 3 6 3 3 3" xfId="26347"/>
    <cellStyle name="Percent 3 3 6 3 3 4" xfId="32920"/>
    <cellStyle name="Percent 3 3 6 3 3 5" xfId="38386"/>
    <cellStyle name="Percent 3 3 6 3 4" xfId="9015"/>
    <cellStyle name="Percent 3 3 6 3 4 2" xfId="18897"/>
    <cellStyle name="Percent 3 3 6 3 4 2 2" xfId="49857"/>
    <cellStyle name="Percent 3 3 6 3 4 3" xfId="28817"/>
    <cellStyle name="Percent 3 3 6 3 4 4" xfId="34294"/>
    <cellStyle name="Percent 3 3 6 3 4 5" xfId="39759"/>
    <cellStyle name="Percent 3 3 6 3 5" xfId="11493"/>
    <cellStyle name="Percent 3 3 6 3 5 2" xfId="42453"/>
    <cellStyle name="Percent 3 3 6 3 6" xfId="21413"/>
    <cellStyle name="Percent 3 3 6 3 7" xfId="30918"/>
    <cellStyle name="Percent 3 3 6 3 8" xfId="36384"/>
    <cellStyle name="Percent 3 3 6 3 9" xfId="51878"/>
    <cellStyle name="Percent 3 3 6 4" xfId="1317"/>
    <cellStyle name="Percent 3 3 6 4 2" xfId="3943"/>
    <cellStyle name="Percent 3 3 6 4 2 2" xfId="13825"/>
    <cellStyle name="Percent 3 3 6 4 2 2 2" xfId="44785"/>
    <cellStyle name="Percent 3 3 6 4 2 3" xfId="23745"/>
    <cellStyle name="Percent 3 3 6 4 2 4" xfId="32162"/>
    <cellStyle name="Percent 3 3 6 4 2 5" xfId="37628"/>
    <cellStyle name="Percent 3 3 6 4 3" xfId="6546"/>
    <cellStyle name="Percent 3 3 6 4 3 2" xfId="16428"/>
    <cellStyle name="Percent 3 3 6 4 3 2 2" xfId="47388"/>
    <cellStyle name="Percent 3 3 6 4 3 3" xfId="26348"/>
    <cellStyle name="Percent 3 3 6 4 3 4" xfId="33162"/>
    <cellStyle name="Percent 3 3 6 4 3 5" xfId="38628"/>
    <cellStyle name="Percent 3 3 6 4 4" xfId="9016"/>
    <cellStyle name="Percent 3 3 6 4 4 2" xfId="18898"/>
    <cellStyle name="Percent 3 3 6 4 4 2 2" xfId="49858"/>
    <cellStyle name="Percent 3 3 6 4 4 3" xfId="28818"/>
    <cellStyle name="Percent 3 3 6 4 4 4" xfId="34295"/>
    <cellStyle name="Percent 3 3 6 4 4 5" xfId="39760"/>
    <cellStyle name="Percent 3 3 6 4 5" xfId="11494"/>
    <cellStyle name="Percent 3 3 6 4 5 2" xfId="42454"/>
    <cellStyle name="Percent 3 3 6 4 6" xfId="21414"/>
    <cellStyle name="Percent 3 3 6 4 7" xfId="31160"/>
    <cellStyle name="Percent 3 3 6 4 8" xfId="36626"/>
    <cellStyle name="Percent 3 3 6 5" xfId="1611"/>
    <cellStyle name="Percent 3 3 6 5 2" xfId="4374"/>
    <cellStyle name="Percent 3 3 6 5 2 2" xfId="14256"/>
    <cellStyle name="Percent 3 3 6 5 2 2 2" xfId="45216"/>
    <cellStyle name="Percent 3 3 6 5 2 3" xfId="24176"/>
    <cellStyle name="Percent 3 3 6 5 2 4" xfId="34589"/>
    <cellStyle name="Percent 3 3 6 5 2 5" xfId="40054"/>
    <cellStyle name="Percent 3 3 6 5 3" xfId="6840"/>
    <cellStyle name="Percent 3 3 6 5 3 2" xfId="16722"/>
    <cellStyle name="Percent 3 3 6 5 3 3" xfId="26642"/>
    <cellStyle name="Percent 3 3 6 5 3 4" xfId="47682"/>
    <cellStyle name="Percent 3 3 6 5 4" xfId="9310"/>
    <cellStyle name="Percent 3 3 6 5 4 2" xfId="19192"/>
    <cellStyle name="Percent 3 3 6 5 4 3" xfId="29112"/>
    <cellStyle name="Percent 3 3 6 5 4 4" xfId="50152"/>
    <cellStyle name="Percent 3 3 6 5 5" xfId="11788"/>
    <cellStyle name="Percent 3 3 6 5 5 2" xfId="42748"/>
    <cellStyle name="Percent 3 3 6 5 6" xfId="21708"/>
    <cellStyle name="Percent 3 3 6 5 7" xfId="31409"/>
    <cellStyle name="Percent 3 3 6 5 8" xfId="36875"/>
    <cellStyle name="Percent 3 3 6 6" xfId="2679"/>
    <cellStyle name="Percent 3 3 6 6 2" xfId="5147"/>
    <cellStyle name="Percent 3 3 6 6 2 2" xfId="15029"/>
    <cellStyle name="Percent 3 3 6 6 2 2 2" xfId="45989"/>
    <cellStyle name="Percent 3 3 6 6 2 3" xfId="24949"/>
    <cellStyle name="Percent 3 3 6 6 2 4" xfId="35363"/>
    <cellStyle name="Percent 3 3 6 6 2 5" xfId="40827"/>
    <cellStyle name="Percent 3 3 6 6 3" xfId="7613"/>
    <cellStyle name="Percent 3 3 6 6 3 2" xfId="17495"/>
    <cellStyle name="Percent 3 3 6 6 3 3" xfId="27415"/>
    <cellStyle name="Percent 3 3 6 6 3 4" xfId="48455"/>
    <cellStyle name="Percent 3 3 6 6 4" xfId="10083"/>
    <cellStyle name="Percent 3 3 6 6 4 2" xfId="19965"/>
    <cellStyle name="Percent 3 3 6 6 4 3" xfId="29885"/>
    <cellStyle name="Percent 3 3 6 6 4 4" xfId="50925"/>
    <cellStyle name="Percent 3 3 6 6 5" xfId="12561"/>
    <cellStyle name="Percent 3 3 6 6 5 2" xfId="43521"/>
    <cellStyle name="Percent 3 3 6 6 6" xfId="22481"/>
    <cellStyle name="Percent 3 3 6 6 7" xfId="32409"/>
    <cellStyle name="Percent 3 3 6 6 8" xfId="37875"/>
    <cellStyle name="Percent 3 3 6 7" xfId="3190"/>
    <cellStyle name="Percent 3 3 6 7 2" xfId="13072"/>
    <cellStyle name="Percent 3 3 6 7 2 2" xfId="44032"/>
    <cellStyle name="Percent 3 3 6 7 3" xfId="22992"/>
    <cellStyle name="Percent 3 3 6 7 4" xfId="33445"/>
    <cellStyle name="Percent 3 3 6 7 5" xfId="38911"/>
    <cellStyle name="Percent 3 3 6 8" xfId="5697"/>
    <cellStyle name="Percent 3 3 6 8 2" xfId="15579"/>
    <cellStyle name="Percent 3 3 6 8 2 2" xfId="46539"/>
    <cellStyle name="Percent 3 3 6 8 3" xfId="25499"/>
    <cellStyle name="Percent 3 3 6 8 4" xfId="41320"/>
    <cellStyle name="Percent 3 3 6 9" xfId="8167"/>
    <cellStyle name="Percent 3 3 6 9 2" xfId="18049"/>
    <cellStyle name="Percent 3 3 6 9 3" xfId="27969"/>
    <cellStyle name="Percent 3 3 6 9 4" xfId="49009"/>
    <cellStyle name="Percent 3 3 7" xfId="135"/>
    <cellStyle name="Percent 3 3 7 10" xfId="35910"/>
    <cellStyle name="Percent 3 3 7 11" xfId="51449"/>
    <cellStyle name="Percent 3 3 7 12" xfId="52120"/>
    <cellStyle name="Percent 3 3 7 2" xfId="1416"/>
    <cellStyle name="Percent 3 3 7 2 2" xfId="4179"/>
    <cellStyle name="Percent 3 3 7 2 2 2" xfId="14061"/>
    <cellStyle name="Percent 3 3 7 2 2 2 2" xfId="45021"/>
    <cellStyle name="Percent 3 3 7 2 2 3" xfId="23981"/>
    <cellStyle name="Percent 3 3 7 2 2 4" xfId="34394"/>
    <cellStyle name="Percent 3 3 7 2 2 5" xfId="39859"/>
    <cellStyle name="Percent 3 3 7 2 3" xfId="6645"/>
    <cellStyle name="Percent 3 3 7 2 3 2" xfId="16527"/>
    <cellStyle name="Percent 3 3 7 2 3 3" xfId="26447"/>
    <cellStyle name="Percent 3 3 7 2 3 4" xfId="47487"/>
    <cellStyle name="Percent 3 3 7 2 4" xfId="9115"/>
    <cellStyle name="Percent 3 3 7 2 4 2" xfId="18997"/>
    <cellStyle name="Percent 3 3 7 2 4 3" xfId="28917"/>
    <cellStyle name="Percent 3 3 7 2 4 4" xfId="49957"/>
    <cellStyle name="Percent 3 3 7 2 5" xfId="11593"/>
    <cellStyle name="Percent 3 3 7 2 5 2" xfId="42553"/>
    <cellStyle name="Percent 3 3 7 2 6" xfId="21513"/>
    <cellStyle name="Percent 3 3 7 2 7" xfId="31446"/>
    <cellStyle name="Percent 3 3 7 2 8" xfId="36912"/>
    <cellStyle name="Percent 3 3 7 3" xfId="2484"/>
    <cellStyle name="Percent 3 3 7 3 2" xfId="4952"/>
    <cellStyle name="Percent 3 3 7 3 2 2" xfId="14834"/>
    <cellStyle name="Percent 3 3 7 3 2 2 2" xfId="45794"/>
    <cellStyle name="Percent 3 3 7 3 2 3" xfId="24754"/>
    <cellStyle name="Percent 3 3 7 3 2 4" xfId="35168"/>
    <cellStyle name="Percent 3 3 7 3 2 5" xfId="40632"/>
    <cellStyle name="Percent 3 3 7 3 3" xfId="7418"/>
    <cellStyle name="Percent 3 3 7 3 3 2" xfId="17300"/>
    <cellStyle name="Percent 3 3 7 3 3 3" xfId="27220"/>
    <cellStyle name="Percent 3 3 7 3 3 4" xfId="48260"/>
    <cellStyle name="Percent 3 3 7 3 4" xfId="9888"/>
    <cellStyle name="Percent 3 3 7 3 4 2" xfId="19770"/>
    <cellStyle name="Percent 3 3 7 3 4 3" xfId="29690"/>
    <cellStyle name="Percent 3 3 7 3 4 4" xfId="50730"/>
    <cellStyle name="Percent 3 3 7 3 5" xfId="12366"/>
    <cellStyle name="Percent 3 3 7 3 5 2" xfId="43326"/>
    <cellStyle name="Percent 3 3 7 3 6" xfId="22286"/>
    <cellStyle name="Percent 3 3 7 3 7" xfId="32446"/>
    <cellStyle name="Percent 3 3 7 3 8" xfId="37912"/>
    <cellStyle name="Percent 3 3 7 4" xfId="3227"/>
    <cellStyle name="Percent 3 3 7 4 2" xfId="13109"/>
    <cellStyle name="Percent 3 3 7 4 2 2" xfId="44069"/>
    <cellStyle name="Percent 3 3 7 4 3" xfId="23029"/>
    <cellStyle name="Percent 3 3 7 4 4" xfId="33250"/>
    <cellStyle name="Percent 3 3 7 4 5" xfId="38716"/>
    <cellStyle name="Percent 3 3 7 5" xfId="5502"/>
    <cellStyle name="Percent 3 3 7 5 2" xfId="15384"/>
    <cellStyle name="Percent 3 3 7 5 3" xfId="25304"/>
    <cellStyle name="Percent 3 3 7 5 4" xfId="46344"/>
    <cellStyle name="Percent 3 3 7 6" xfId="7972"/>
    <cellStyle name="Percent 3 3 7 6 2" xfId="17854"/>
    <cellStyle name="Percent 3 3 7 6 3" xfId="27774"/>
    <cellStyle name="Percent 3 3 7 6 4" xfId="48814"/>
    <cellStyle name="Percent 3 3 7 7" xfId="10450"/>
    <cellStyle name="Percent 3 3 7 7 2" xfId="41410"/>
    <cellStyle name="Percent 3 3 7 8" xfId="20370"/>
    <cellStyle name="Percent 3 3 7 9" xfId="30444"/>
    <cellStyle name="Percent 3 3 8" xfId="384"/>
    <cellStyle name="Percent 3 3 8 10" xfId="35952"/>
    <cellStyle name="Percent 3 3 8 11" xfId="51674"/>
    <cellStyle name="Percent 3 3 8 12" xfId="52344"/>
    <cellStyle name="Percent 3 3 8 2" xfId="1653"/>
    <cellStyle name="Percent 3 3 8 2 2" xfId="4416"/>
    <cellStyle name="Percent 3 3 8 2 2 2" xfId="14298"/>
    <cellStyle name="Percent 3 3 8 2 2 2 2" xfId="45258"/>
    <cellStyle name="Percent 3 3 8 2 2 3" xfId="24218"/>
    <cellStyle name="Percent 3 3 8 2 2 4" xfId="34631"/>
    <cellStyle name="Percent 3 3 8 2 2 5" xfId="40096"/>
    <cellStyle name="Percent 3 3 8 2 3" xfId="6882"/>
    <cellStyle name="Percent 3 3 8 2 3 2" xfId="16764"/>
    <cellStyle name="Percent 3 3 8 2 3 3" xfId="26684"/>
    <cellStyle name="Percent 3 3 8 2 3 4" xfId="47724"/>
    <cellStyle name="Percent 3 3 8 2 4" xfId="9352"/>
    <cellStyle name="Percent 3 3 8 2 4 2" xfId="19234"/>
    <cellStyle name="Percent 3 3 8 2 4 3" xfId="29154"/>
    <cellStyle name="Percent 3 3 8 2 4 4" xfId="50194"/>
    <cellStyle name="Percent 3 3 8 2 5" xfId="11830"/>
    <cellStyle name="Percent 3 3 8 2 5 2" xfId="42790"/>
    <cellStyle name="Percent 3 3 8 2 6" xfId="21750"/>
    <cellStyle name="Percent 3 3 8 2 7" xfId="31488"/>
    <cellStyle name="Percent 3 3 8 2 8" xfId="36954"/>
    <cellStyle name="Percent 3 3 8 3" xfId="2721"/>
    <cellStyle name="Percent 3 3 8 3 2" xfId="5189"/>
    <cellStyle name="Percent 3 3 8 3 2 2" xfId="15071"/>
    <cellStyle name="Percent 3 3 8 3 2 2 2" xfId="46031"/>
    <cellStyle name="Percent 3 3 8 3 2 3" xfId="24991"/>
    <cellStyle name="Percent 3 3 8 3 2 4" xfId="35405"/>
    <cellStyle name="Percent 3 3 8 3 2 5" xfId="40869"/>
    <cellStyle name="Percent 3 3 8 3 3" xfId="7655"/>
    <cellStyle name="Percent 3 3 8 3 3 2" xfId="17537"/>
    <cellStyle name="Percent 3 3 8 3 3 3" xfId="27457"/>
    <cellStyle name="Percent 3 3 8 3 3 4" xfId="48497"/>
    <cellStyle name="Percent 3 3 8 3 4" xfId="10125"/>
    <cellStyle name="Percent 3 3 8 3 4 2" xfId="20007"/>
    <cellStyle name="Percent 3 3 8 3 4 3" xfId="29927"/>
    <cellStyle name="Percent 3 3 8 3 4 4" xfId="50967"/>
    <cellStyle name="Percent 3 3 8 3 5" xfId="12603"/>
    <cellStyle name="Percent 3 3 8 3 5 2" xfId="43563"/>
    <cellStyle name="Percent 3 3 8 3 6" xfId="22523"/>
    <cellStyle name="Percent 3 3 8 3 7" xfId="32488"/>
    <cellStyle name="Percent 3 3 8 3 8" xfId="37954"/>
    <cellStyle name="Percent 3 3 8 4" xfId="3269"/>
    <cellStyle name="Percent 3 3 8 4 2" xfId="13151"/>
    <cellStyle name="Percent 3 3 8 4 2 2" xfId="44111"/>
    <cellStyle name="Percent 3 3 8 4 3" xfId="23071"/>
    <cellStyle name="Percent 3 3 8 4 4" xfId="33487"/>
    <cellStyle name="Percent 3 3 8 4 5" xfId="38953"/>
    <cellStyle name="Percent 3 3 8 5" xfId="5739"/>
    <cellStyle name="Percent 3 3 8 5 2" xfId="15621"/>
    <cellStyle name="Percent 3 3 8 5 3" xfId="25541"/>
    <cellStyle name="Percent 3 3 8 5 4" xfId="46581"/>
    <cellStyle name="Percent 3 3 8 6" xfId="8209"/>
    <cellStyle name="Percent 3 3 8 6 2" xfId="18091"/>
    <cellStyle name="Percent 3 3 8 6 3" xfId="28011"/>
    <cellStyle name="Percent 3 3 8 6 4" xfId="49051"/>
    <cellStyle name="Percent 3 3 8 7" xfId="10687"/>
    <cellStyle name="Percent 3 3 8 7 2" xfId="41647"/>
    <cellStyle name="Percent 3 3 8 8" xfId="20607"/>
    <cellStyle name="Percent 3 3 8 9" xfId="30486"/>
    <cellStyle name="Percent 3 3 9" xfId="421"/>
    <cellStyle name="Percent 3 3 9 10" xfId="36189"/>
    <cellStyle name="Percent 3 3 9 2" xfId="1690"/>
    <cellStyle name="Percent 3 3 9 2 2" xfId="4453"/>
    <cellStyle name="Percent 3 3 9 2 2 2" xfId="14335"/>
    <cellStyle name="Percent 3 3 9 2 2 2 2" xfId="45295"/>
    <cellStyle name="Percent 3 3 9 2 2 3" xfId="24255"/>
    <cellStyle name="Percent 3 3 9 2 2 4" xfId="34668"/>
    <cellStyle name="Percent 3 3 9 2 2 5" xfId="40133"/>
    <cellStyle name="Percent 3 3 9 2 3" xfId="6919"/>
    <cellStyle name="Percent 3 3 9 2 3 2" xfId="16801"/>
    <cellStyle name="Percent 3 3 9 2 3 3" xfId="26721"/>
    <cellStyle name="Percent 3 3 9 2 3 4" xfId="47761"/>
    <cellStyle name="Percent 3 3 9 2 4" xfId="9389"/>
    <cellStyle name="Percent 3 3 9 2 4 2" xfId="19271"/>
    <cellStyle name="Percent 3 3 9 2 4 3" xfId="29191"/>
    <cellStyle name="Percent 3 3 9 2 4 4" xfId="50231"/>
    <cellStyle name="Percent 3 3 9 2 5" xfId="11867"/>
    <cellStyle name="Percent 3 3 9 2 5 2" xfId="42827"/>
    <cellStyle name="Percent 3 3 9 2 6" xfId="21787"/>
    <cellStyle name="Percent 3 3 9 2 7" xfId="31725"/>
    <cellStyle name="Percent 3 3 9 2 8" xfId="37191"/>
    <cellStyle name="Percent 3 3 9 3" xfId="2758"/>
    <cellStyle name="Percent 3 3 9 3 2" xfId="5226"/>
    <cellStyle name="Percent 3 3 9 3 2 2" xfId="15108"/>
    <cellStyle name="Percent 3 3 9 3 2 2 2" xfId="46068"/>
    <cellStyle name="Percent 3 3 9 3 2 3" xfId="25028"/>
    <cellStyle name="Percent 3 3 9 3 2 4" xfId="35442"/>
    <cellStyle name="Percent 3 3 9 3 2 5" xfId="40906"/>
    <cellStyle name="Percent 3 3 9 3 3" xfId="7692"/>
    <cellStyle name="Percent 3 3 9 3 3 2" xfId="17574"/>
    <cellStyle name="Percent 3 3 9 3 3 3" xfId="27494"/>
    <cellStyle name="Percent 3 3 9 3 3 4" xfId="48534"/>
    <cellStyle name="Percent 3 3 9 3 4" xfId="10162"/>
    <cellStyle name="Percent 3 3 9 3 4 2" xfId="20044"/>
    <cellStyle name="Percent 3 3 9 3 4 3" xfId="29964"/>
    <cellStyle name="Percent 3 3 9 3 4 4" xfId="51004"/>
    <cellStyle name="Percent 3 3 9 3 5" xfId="12640"/>
    <cellStyle name="Percent 3 3 9 3 5 2" xfId="43600"/>
    <cellStyle name="Percent 3 3 9 3 6" xfId="22560"/>
    <cellStyle name="Percent 3 3 9 3 7" xfId="32725"/>
    <cellStyle name="Percent 3 3 9 3 8" xfId="38191"/>
    <cellStyle name="Percent 3 3 9 4" xfId="3506"/>
    <cellStyle name="Percent 3 3 9 4 2" xfId="13388"/>
    <cellStyle name="Percent 3 3 9 4 2 2" xfId="44348"/>
    <cellStyle name="Percent 3 3 9 4 3" xfId="23308"/>
    <cellStyle name="Percent 3 3 9 4 4" xfId="33524"/>
    <cellStyle name="Percent 3 3 9 4 5" xfId="38990"/>
    <cellStyle name="Percent 3 3 9 5" xfId="5776"/>
    <cellStyle name="Percent 3 3 9 5 2" xfId="15658"/>
    <cellStyle name="Percent 3 3 9 5 3" xfId="25578"/>
    <cellStyle name="Percent 3 3 9 5 4" xfId="46618"/>
    <cellStyle name="Percent 3 3 9 6" xfId="8246"/>
    <cellStyle name="Percent 3 3 9 6 2" xfId="18128"/>
    <cellStyle name="Percent 3 3 9 6 3" xfId="28048"/>
    <cellStyle name="Percent 3 3 9 6 4" xfId="49088"/>
    <cellStyle name="Percent 3 3 9 7" xfId="10724"/>
    <cellStyle name="Percent 3 3 9 7 2" xfId="41684"/>
    <cellStyle name="Percent 3 3 9 8" xfId="20644"/>
    <cellStyle name="Percent 3 3 9 9" xfId="30723"/>
    <cellStyle name="Percent 3 30" xfId="10376"/>
    <cellStyle name="Percent 3 31" xfId="20278"/>
    <cellStyle name="Percent 3 32" xfId="20284"/>
    <cellStyle name="Percent 3 33" xfId="20290"/>
    <cellStyle name="Percent 3 34" xfId="20296"/>
    <cellStyle name="Percent 3 35" xfId="30172"/>
    <cellStyle name="Percent 3 36" xfId="30178"/>
    <cellStyle name="Percent 3 37" xfId="35644"/>
    <cellStyle name="Percent 3 38" xfId="51218"/>
    <cellStyle name="Percent 3 39" xfId="51890"/>
    <cellStyle name="Percent 3 4" xfId="86"/>
    <cellStyle name="Percent 3 4 10" xfId="5465"/>
    <cellStyle name="Percent 3 4 10 2" xfId="15347"/>
    <cellStyle name="Percent 3 4 10 2 2" xfId="46307"/>
    <cellStyle name="Percent 3 4 10 3" xfId="25267"/>
    <cellStyle name="Percent 3 4 10 4" xfId="41120"/>
    <cellStyle name="Percent 3 4 11" xfId="7935"/>
    <cellStyle name="Percent 3 4 11 2" xfId="17817"/>
    <cellStyle name="Percent 3 4 11 3" xfId="27737"/>
    <cellStyle name="Percent 3 4 11 4" xfId="48777"/>
    <cellStyle name="Percent 3 4 12" xfId="10413"/>
    <cellStyle name="Percent 3 4 12 2" xfId="41373"/>
    <cellStyle name="Percent 3 4 13" xfId="20333"/>
    <cellStyle name="Percent 3 4 14" xfId="30215"/>
    <cellStyle name="Percent 3 4 15" xfId="35681"/>
    <cellStyle name="Percent 3 4 16" xfId="51230"/>
    <cellStyle name="Percent 3 4 17" xfId="51902"/>
    <cellStyle name="Percent 3 4 2" xfId="193"/>
    <cellStyle name="Percent 3 4 2 10" xfId="8018"/>
    <cellStyle name="Percent 3 4 2 10 2" xfId="17900"/>
    <cellStyle name="Percent 3 4 2 10 3" xfId="27820"/>
    <cellStyle name="Percent 3 4 2 10 4" xfId="48860"/>
    <cellStyle name="Percent 3 4 2 11" xfId="10496"/>
    <cellStyle name="Percent 3 4 2 11 2" xfId="41456"/>
    <cellStyle name="Percent 3 4 2 12" xfId="20416"/>
    <cellStyle name="Percent 3 4 2 13" xfId="30258"/>
    <cellStyle name="Percent 3 4 2 14" xfId="35724"/>
    <cellStyle name="Percent 3 4 2 15" xfId="51248"/>
    <cellStyle name="Percent 3 4 2 16" xfId="51920"/>
    <cellStyle name="Percent 3 4 2 2" xfId="1318"/>
    <cellStyle name="Percent 3 4 2 2 10" xfId="52018"/>
    <cellStyle name="Percent 3 4 2 2 2" xfId="3315"/>
    <cellStyle name="Percent 3 4 2 2 2 2" xfId="13197"/>
    <cellStyle name="Percent 3 4 2 2 2 2 2" xfId="44157"/>
    <cellStyle name="Percent 3 4 2 2 2 3" xfId="23117"/>
    <cellStyle name="Percent 3 4 2 2 2 4" xfId="31534"/>
    <cellStyle name="Percent 3 4 2 2 2 5" xfId="37000"/>
    <cellStyle name="Percent 3 4 2 2 2 6" xfId="51571"/>
    <cellStyle name="Percent 3 4 2 2 2 7" xfId="52242"/>
    <cellStyle name="Percent 3 4 2 2 3" xfId="6547"/>
    <cellStyle name="Percent 3 4 2 2 3 2" xfId="16429"/>
    <cellStyle name="Percent 3 4 2 2 3 2 2" xfId="47389"/>
    <cellStyle name="Percent 3 4 2 2 3 3" xfId="26349"/>
    <cellStyle name="Percent 3 4 2 2 3 4" xfId="32534"/>
    <cellStyle name="Percent 3 4 2 2 3 5" xfId="38000"/>
    <cellStyle name="Percent 3 4 2 2 3 6" xfId="51796"/>
    <cellStyle name="Percent 3 4 2 2 3 7" xfId="52466"/>
    <cellStyle name="Percent 3 4 2 2 4" xfId="9017"/>
    <cellStyle name="Percent 3 4 2 2 4 2" xfId="18899"/>
    <cellStyle name="Percent 3 4 2 2 4 2 2" xfId="49859"/>
    <cellStyle name="Percent 3 4 2 2 4 3" xfId="28819"/>
    <cellStyle name="Percent 3 4 2 2 4 4" xfId="34296"/>
    <cellStyle name="Percent 3 4 2 2 4 5" xfId="39761"/>
    <cellStyle name="Percent 3 4 2 2 5" xfId="11495"/>
    <cellStyle name="Percent 3 4 2 2 5 2" xfId="41238"/>
    <cellStyle name="Percent 3 4 2 2 6" xfId="21415"/>
    <cellStyle name="Percent 3 4 2 2 6 2" xfId="42455"/>
    <cellStyle name="Percent 3 4 2 2 7" xfId="30532"/>
    <cellStyle name="Percent 3 4 2 2 8" xfId="35998"/>
    <cellStyle name="Percent 3 4 2 2 9" xfId="51346"/>
    <cellStyle name="Percent 3 4 2 3" xfId="1319"/>
    <cellStyle name="Percent 3 4 2 3 10" xfId="52054"/>
    <cellStyle name="Percent 3 4 2 3 2" xfId="3552"/>
    <cellStyle name="Percent 3 4 2 3 2 2" xfId="13434"/>
    <cellStyle name="Percent 3 4 2 3 2 2 2" xfId="44394"/>
    <cellStyle name="Percent 3 4 2 3 2 3" xfId="23354"/>
    <cellStyle name="Percent 3 4 2 3 2 4" xfId="31771"/>
    <cellStyle name="Percent 3 4 2 3 2 5" xfId="37237"/>
    <cellStyle name="Percent 3 4 2 3 2 6" xfId="51607"/>
    <cellStyle name="Percent 3 4 2 3 2 7" xfId="52278"/>
    <cellStyle name="Percent 3 4 2 3 3" xfId="6548"/>
    <cellStyle name="Percent 3 4 2 3 3 2" xfId="16430"/>
    <cellStyle name="Percent 3 4 2 3 3 2 2" xfId="47390"/>
    <cellStyle name="Percent 3 4 2 3 3 3" xfId="26350"/>
    <cellStyle name="Percent 3 4 2 3 3 4" xfId="32771"/>
    <cellStyle name="Percent 3 4 2 3 3 5" xfId="38237"/>
    <cellStyle name="Percent 3 4 2 3 3 6" xfId="51832"/>
    <cellStyle name="Percent 3 4 2 3 3 7" xfId="52502"/>
    <cellStyle name="Percent 3 4 2 3 4" xfId="9018"/>
    <cellStyle name="Percent 3 4 2 3 4 2" xfId="18900"/>
    <cellStyle name="Percent 3 4 2 3 4 2 2" xfId="49860"/>
    <cellStyle name="Percent 3 4 2 3 4 3" xfId="28820"/>
    <cellStyle name="Percent 3 4 2 3 4 4" xfId="34297"/>
    <cellStyle name="Percent 3 4 2 3 4 5" xfId="39762"/>
    <cellStyle name="Percent 3 4 2 3 5" xfId="11496"/>
    <cellStyle name="Percent 3 4 2 3 5 2" xfId="41274"/>
    <cellStyle name="Percent 3 4 2 3 6" xfId="21416"/>
    <cellStyle name="Percent 3 4 2 3 6 2" xfId="42456"/>
    <cellStyle name="Percent 3 4 2 3 7" xfId="30769"/>
    <cellStyle name="Percent 3 4 2 3 8" xfId="36235"/>
    <cellStyle name="Percent 3 4 2 3 9" xfId="51382"/>
    <cellStyle name="Percent 3 4 2 4" xfId="1320"/>
    <cellStyle name="Percent 3 4 2 4 10" xfId="51982"/>
    <cellStyle name="Percent 3 4 2 4 2" xfId="3794"/>
    <cellStyle name="Percent 3 4 2 4 2 2" xfId="13676"/>
    <cellStyle name="Percent 3 4 2 4 2 2 2" xfId="44636"/>
    <cellStyle name="Percent 3 4 2 4 2 3" xfId="23596"/>
    <cellStyle name="Percent 3 4 2 4 2 4" xfId="32013"/>
    <cellStyle name="Percent 3 4 2 4 2 5" xfId="37479"/>
    <cellStyle name="Percent 3 4 2 4 2 6" xfId="51535"/>
    <cellStyle name="Percent 3 4 2 4 2 7" xfId="52206"/>
    <cellStyle name="Percent 3 4 2 4 3" xfId="6549"/>
    <cellStyle name="Percent 3 4 2 4 3 2" xfId="16431"/>
    <cellStyle name="Percent 3 4 2 4 3 2 2" xfId="47391"/>
    <cellStyle name="Percent 3 4 2 4 3 3" xfId="26351"/>
    <cellStyle name="Percent 3 4 2 4 3 4" xfId="33013"/>
    <cellStyle name="Percent 3 4 2 4 3 5" xfId="38479"/>
    <cellStyle name="Percent 3 4 2 4 3 6" xfId="51760"/>
    <cellStyle name="Percent 3 4 2 4 3 7" xfId="52430"/>
    <cellStyle name="Percent 3 4 2 4 4" xfId="9019"/>
    <cellStyle name="Percent 3 4 2 4 4 2" xfId="18901"/>
    <cellStyle name="Percent 3 4 2 4 4 2 2" xfId="49861"/>
    <cellStyle name="Percent 3 4 2 4 4 3" xfId="28821"/>
    <cellStyle name="Percent 3 4 2 4 4 4" xfId="34298"/>
    <cellStyle name="Percent 3 4 2 4 4 5" xfId="39763"/>
    <cellStyle name="Percent 3 4 2 4 5" xfId="11497"/>
    <cellStyle name="Percent 3 4 2 4 5 2" xfId="41202"/>
    <cellStyle name="Percent 3 4 2 4 6" xfId="21417"/>
    <cellStyle name="Percent 3 4 2 4 6 2" xfId="42457"/>
    <cellStyle name="Percent 3 4 2 4 7" xfId="31011"/>
    <cellStyle name="Percent 3 4 2 4 8" xfId="36477"/>
    <cellStyle name="Percent 3 4 2 4 9" xfId="51310"/>
    <cellStyle name="Percent 3 4 2 5" xfId="1462"/>
    <cellStyle name="Percent 3 4 2 5 10" xfId="52144"/>
    <cellStyle name="Percent 3 4 2 5 2" xfId="4225"/>
    <cellStyle name="Percent 3 4 2 5 2 2" xfId="14107"/>
    <cellStyle name="Percent 3 4 2 5 2 2 2" xfId="45067"/>
    <cellStyle name="Percent 3 4 2 5 2 3" xfId="24027"/>
    <cellStyle name="Percent 3 4 2 5 2 4" xfId="34440"/>
    <cellStyle name="Percent 3 4 2 5 2 5" xfId="39905"/>
    <cellStyle name="Percent 3 4 2 5 3" xfId="6691"/>
    <cellStyle name="Percent 3 4 2 5 3 2" xfId="16573"/>
    <cellStyle name="Percent 3 4 2 5 3 3" xfId="26493"/>
    <cellStyle name="Percent 3 4 2 5 3 4" xfId="47533"/>
    <cellStyle name="Percent 3 4 2 5 4" xfId="9161"/>
    <cellStyle name="Percent 3 4 2 5 4 2" xfId="19043"/>
    <cellStyle name="Percent 3 4 2 5 4 3" xfId="28963"/>
    <cellStyle name="Percent 3 4 2 5 4 4" xfId="50003"/>
    <cellStyle name="Percent 3 4 2 5 5" xfId="11639"/>
    <cellStyle name="Percent 3 4 2 5 5 2" xfId="42599"/>
    <cellStyle name="Percent 3 4 2 5 6" xfId="21559"/>
    <cellStyle name="Percent 3 4 2 5 7" xfId="31260"/>
    <cellStyle name="Percent 3 4 2 5 8" xfId="36726"/>
    <cellStyle name="Percent 3 4 2 5 9" xfId="51473"/>
    <cellStyle name="Percent 3 4 2 6" xfId="1975"/>
    <cellStyle name="Percent 3 4 2 6 10" xfId="52368"/>
    <cellStyle name="Percent 3 4 2 6 2" xfId="4738"/>
    <cellStyle name="Percent 3 4 2 6 2 2" xfId="14620"/>
    <cellStyle name="Percent 3 4 2 6 2 2 2" xfId="45580"/>
    <cellStyle name="Percent 3 4 2 6 2 3" xfId="24540"/>
    <cellStyle name="Percent 3 4 2 6 2 4" xfId="34953"/>
    <cellStyle name="Percent 3 4 2 6 2 5" xfId="40418"/>
    <cellStyle name="Percent 3 4 2 6 3" xfId="7204"/>
    <cellStyle name="Percent 3 4 2 6 3 2" xfId="17086"/>
    <cellStyle name="Percent 3 4 2 6 3 3" xfId="27006"/>
    <cellStyle name="Percent 3 4 2 6 3 4" xfId="48046"/>
    <cellStyle name="Percent 3 4 2 6 4" xfId="9674"/>
    <cellStyle name="Percent 3 4 2 6 4 2" xfId="19556"/>
    <cellStyle name="Percent 3 4 2 6 4 3" xfId="29476"/>
    <cellStyle name="Percent 3 4 2 6 4 4" xfId="50516"/>
    <cellStyle name="Percent 3 4 2 6 5" xfId="12152"/>
    <cellStyle name="Percent 3 4 2 6 5 2" xfId="43112"/>
    <cellStyle name="Percent 3 4 2 6 6" xfId="22072"/>
    <cellStyle name="Percent 3 4 2 6 7" xfId="32260"/>
    <cellStyle name="Percent 3 4 2 6 8" xfId="37726"/>
    <cellStyle name="Percent 3 4 2 6 9" xfId="51698"/>
    <cellStyle name="Percent 3 4 2 7" xfId="2530"/>
    <cellStyle name="Percent 3 4 2 7 2" xfId="4998"/>
    <cellStyle name="Percent 3 4 2 7 2 2" xfId="14880"/>
    <cellStyle name="Percent 3 4 2 7 2 3" xfId="24800"/>
    <cellStyle name="Percent 3 4 2 7 2 4" xfId="45840"/>
    <cellStyle name="Percent 3 4 2 7 3" xfId="7464"/>
    <cellStyle name="Percent 3 4 2 7 3 2" xfId="17346"/>
    <cellStyle name="Percent 3 4 2 7 3 3" xfId="27266"/>
    <cellStyle name="Percent 3 4 2 7 3 4" xfId="48306"/>
    <cellStyle name="Percent 3 4 2 7 4" xfId="9934"/>
    <cellStyle name="Percent 3 4 2 7 4 2" xfId="19816"/>
    <cellStyle name="Percent 3 4 2 7 4 3" xfId="29736"/>
    <cellStyle name="Percent 3 4 2 7 4 4" xfId="50776"/>
    <cellStyle name="Percent 3 4 2 7 5" xfId="12412"/>
    <cellStyle name="Percent 3 4 2 7 5 2" xfId="43372"/>
    <cellStyle name="Percent 3 4 2 7 6" xfId="22332"/>
    <cellStyle name="Percent 3 4 2 7 7" xfId="35214"/>
    <cellStyle name="Percent 3 4 2 7 8" xfId="40678"/>
    <cellStyle name="Percent 3 4 2 8" xfId="3041"/>
    <cellStyle name="Percent 3 4 2 8 2" xfId="12923"/>
    <cellStyle name="Percent 3 4 2 8 2 2" xfId="43883"/>
    <cellStyle name="Percent 3 4 2 8 3" xfId="22843"/>
    <cellStyle name="Percent 3 4 2 8 4" xfId="33296"/>
    <cellStyle name="Percent 3 4 2 8 5" xfId="38762"/>
    <cellStyle name="Percent 3 4 2 9" xfId="5548"/>
    <cellStyle name="Percent 3 4 2 9 2" xfId="15430"/>
    <cellStyle name="Percent 3 4 2 9 2 2" xfId="46390"/>
    <cellStyle name="Percent 3 4 2 9 3" xfId="25350"/>
    <cellStyle name="Percent 3 4 2 9 4" xfId="41138"/>
    <cellStyle name="Percent 3 4 3" xfId="138"/>
    <cellStyle name="Percent 3 4 3 10" xfId="30489"/>
    <cellStyle name="Percent 3 4 3 11" xfId="35955"/>
    <cellStyle name="Percent 3 4 3 12" xfId="51266"/>
    <cellStyle name="Percent 3 4 3 13" xfId="51938"/>
    <cellStyle name="Percent 3 4 3 2" xfId="1419"/>
    <cellStyle name="Percent 3 4 3 2 10" xfId="52072"/>
    <cellStyle name="Percent 3 4 3 2 2" xfId="4182"/>
    <cellStyle name="Percent 3 4 3 2 2 2" xfId="14064"/>
    <cellStyle name="Percent 3 4 3 2 2 2 2" xfId="45024"/>
    <cellStyle name="Percent 3 4 3 2 2 3" xfId="23984"/>
    <cellStyle name="Percent 3 4 3 2 2 4" xfId="34397"/>
    <cellStyle name="Percent 3 4 3 2 2 5" xfId="39862"/>
    <cellStyle name="Percent 3 4 3 2 2 6" xfId="51625"/>
    <cellStyle name="Percent 3 4 3 2 2 7" xfId="52296"/>
    <cellStyle name="Percent 3 4 3 2 3" xfId="6648"/>
    <cellStyle name="Percent 3 4 3 2 3 2" xfId="16530"/>
    <cellStyle name="Percent 3 4 3 2 3 2 2" xfId="47490"/>
    <cellStyle name="Percent 3 4 3 2 3 3" xfId="26450"/>
    <cellStyle name="Percent 3 4 3 2 3 4" xfId="41292"/>
    <cellStyle name="Percent 3 4 3 2 3 5" xfId="51850"/>
    <cellStyle name="Percent 3 4 3 2 3 6" xfId="52520"/>
    <cellStyle name="Percent 3 4 3 2 4" xfId="9118"/>
    <cellStyle name="Percent 3 4 3 2 4 2" xfId="19000"/>
    <cellStyle name="Percent 3 4 3 2 4 3" xfId="28920"/>
    <cellStyle name="Percent 3 4 3 2 4 4" xfId="49960"/>
    <cellStyle name="Percent 3 4 3 2 5" xfId="11596"/>
    <cellStyle name="Percent 3 4 3 2 5 2" xfId="42556"/>
    <cellStyle name="Percent 3 4 3 2 6" xfId="21516"/>
    <cellStyle name="Percent 3 4 3 2 7" xfId="31491"/>
    <cellStyle name="Percent 3 4 3 2 8" xfId="36957"/>
    <cellStyle name="Percent 3 4 3 2 9" xfId="51400"/>
    <cellStyle name="Percent 3 4 3 3" xfId="2020"/>
    <cellStyle name="Percent 3 4 3 3 10" xfId="52000"/>
    <cellStyle name="Percent 3 4 3 3 2" xfId="4783"/>
    <cellStyle name="Percent 3 4 3 3 2 2" xfId="14665"/>
    <cellStyle name="Percent 3 4 3 3 2 2 2" xfId="45625"/>
    <cellStyle name="Percent 3 4 3 3 2 3" xfId="24585"/>
    <cellStyle name="Percent 3 4 3 3 2 4" xfId="34998"/>
    <cellStyle name="Percent 3 4 3 3 2 5" xfId="40463"/>
    <cellStyle name="Percent 3 4 3 3 2 6" xfId="51553"/>
    <cellStyle name="Percent 3 4 3 3 2 7" xfId="52224"/>
    <cellStyle name="Percent 3 4 3 3 3" xfId="7249"/>
    <cellStyle name="Percent 3 4 3 3 3 2" xfId="17131"/>
    <cellStyle name="Percent 3 4 3 3 3 2 2" xfId="48091"/>
    <cellStyle name="Percent 3 4 3 3 3 3" xfId="27051"/>
    <cellStyle name="Percent 3 4 3 3 3 4" xfId="41220"/>
    <cellStyle name="Percent 3 4 3 3 3 5" xfId="51778"/>
    <cellStyle name="Percent 3 4 3 3 3 6" xfId="52448"/>
    <cellStyle name="Percent 3 4 3 3 4" xfId="9719"/>
    <cellStyle name="Percent 3 4 3 3 4 2" xfId="19601"/>
    <cellStyle name="Percent 3 4 3 3 4 3" xfId="29521"/>
    <cellStyle name="Percent 3 4 3 3 4 4" xfId="50561"/>
    <cellStyle name="Percent 3 4 3 3 5" xfId="12197"/>
    <cellStyle name="Percent 3 4 3 3 5 2" xfId="43157"/>
    <cellStyle name="Percent 3 4 3 3 6" xfId="22117"/>
    <cellStyle name="Percent 3 4 3 3 7" xfId="32491"/>
    <cellStyle name="Percent 3 4 3 3 8" xfId="37957"/>
    <cellStyle name="Percent 3 4 3 3 9" xfId="51328"/>
    <cellStyle name="Percent 3 4 3 4" xfId="2487"/>
    <cellStyle name="Percent 3 4 3 4 10" xfId="52162"/>
    <cellStyle name="Percent 3 4 3 4 2" xfId="4955"/>
    <cellStyle name="Percent 3 4 3 4 2 2" xfId="14837"/>
    <cellStyle name="Percent 3 4 3 4 2 3" xfId="24757"/>
    <cellStyle name="Percent 3 4 3 4 2 4" xfId="45797"/>
    <cellStyle name="Percent 3 4 3 4 3" xfId="7421"/>
    <cellStyle name="Percent 3 4 3 4 3 2" xfId="17303"/>
    <cellStyle name="Percent 3 4 3 4 3 3" xfId="27223"/>
    <cellStyle name="Percent 3 4 3 4 3 4" xfId="48263"/>
    <cellStyle name="Percent 3 4 3 4 4" xfId="9891"/>
    <cellStyle name="Percent 3 4 3 4 4 2" xfId="19773"/>
    <cellStyle name="Percent 3 4 3 4 4 3" xfId="29693"/>
    <cellStyle name="Percent 3 4 3 4 4 4" xfId="50733"/>
    <cellStyle name="Percent 3 4 3 4 5" xfId="12369"/>
    <cellStyle name="Percent 3 4 3 4 5 2" xfId="43329"/>
    <cellStyle name="Percent 3 4 3 4 6" xfId="22289"/>
    <cellStyle name="Percent 3 4 3 4 7" xfId="35171"/>
    <cellStyle name="Percent 3 4 3 4 8" xfId="40635"/>
    <cellStyle name="Percent 3 4 3 4 9" xfId="51491"/>
    <cellStyle name="Percent 3 4 3 5" xfId="3272"/>
    <cellStyle name="Percent 3 4 3 5 2" xfId="13154"/>
    <cellStyle name="Percent 3 4 3 5 2 2" xfId="44114"/>
    <cellStyle name="Percent 3 4 3 5 3" xfId="23074"/>
    <cellStyle name="Percent 3 4 3 5 4" xfId="33253"/>
    <cellStyle name="Percent 3 4 3 5 5" xfId="38719"/>
    <cellStyle name="Percent 3 4 3 5 6" xfId="51716"/>
    <cellStyle name="Percent 3 4 3 5 7" xfId="52386"/>
    <cellStyle name="Percent 3 4 3 6" xfId="5505"/>
    <cellStyle name="Percent 3 4 3 6 2" xfId="15387"/>
    <cellStyle name="Percent 3 4 3 6 2 2" xfId="46347"/>
    <cellStyle name="Percent 3 4 3 6 3" xfId="25307"/>
    <cellStyle name="Percent 3 4 3 6 4" xfId="41156"/>
    <cellStyle name="Percent 3 4 3 7" xfId="7975"/>
    <cellStyle name="Percent 3 4 3 7 2" xfId="17857"/>
    <cellStyle name="Percent 3 4 3 7 3" xfId="27777"/>
    <cellStyle name="Percent 3 4 3 7 4" xfId="48817"/>
    <cellStyle name="Percent 3 4 3 8" xfId="10453"/>
    <cellStyle name="Percent 3 4 3 8 2" xfId="41413"/>
    <cellStyle name="Percent 3 4 3 9" xfId="20373"/>
    <cellStyle name="Percent 3 4 4" xfId="699"/>
    <cellStyle name="Percent 3 4 4 10" xfId="30726"/>
    <cellStyle name="Percent 3 4 4 11" xfId="36192"/>
    <cellStyle name="Percent 3 4 4 12" xfId="51364"/>
    <cellStyle name="Percent 3 4 4 13" xfId="52036"/>
    <cellStyle name="Percent 3 4 4 2" xfId="1842"/>
    <cellStyle name="Percent 3 4 4 2 10" xfId="52260"/>
    <cellStyle name="Percent 3 4 4 2 2" xfId="4605"/>
    <cellStyle name="Percent 3 4 4 2 2 2" xfId="14487"/>
    <cellStyle name="Percent 3 4 4 2 2 2 2" xfId="45447"/>
    <cellStyle name="Percent 3 4 4 2 2 3" xfId="24407"/>
    <cellStyle name="Percent 3 4 4 2 2 4" xfId="34820"/>
    <cellStyle name="Percent 3 4 4 2 2 5" xfId="40285"/>
    <cellStyle name="Percent 3 4 4 2 3" xfId="7071"/>
    <cellStyle name="Percent 3 4 4 2 3 2" xfId="16953"/>
    <cellStyle name="Percent 3 4 4 2 3 3" xfId="26873"/>
    <cellStyle name="Percent 3 4 4 2 3 4" xfId="47913"/>
    <cellStyle name="Percent 3 4 4 2 4" xfId="9541"/>
    <cellStyle name="Percent 3 4 4 2 4 2" xfId="19423"/>
    <cellStyle name="Percent 3 4 4 2 4 3" xfId="29343"/>
    <cellStyle name="Percent 3 4 4 2 4 4" xfId="50383"/>
    <cellStyle name="Percent 3 4 4 2 5" xfId="12019"/>
    <cellStyle name="Percent 3 4 4 2 5 2" xfId="42979"/>
    <cellStyle name="Percent 3 4 4 2 6" xfId="21939"/>
    <cellStyle name="Percent 3 4 4 2 7" xfId="31728"/>
    <cellStyle name="Percent 3 4 4 2 8" xfId="37194"/>
    <cellStyle name="Percent 3 4 4 2 9" xfId="51589"/>
    <cellStyle name="Percent 3 4 4 3" xfId="2065"/>
    <cellStyle name="Percent 3 4 4 3 10" xfId="52484"/>
    <cellStyle name="Percent 3 4 4 3 2" xfId="4828"/>
    <cellStyle name="Percent 3 4 4 3 2 2" xfId="14710"/>
    <cellStyle name="Percent 3 4 4 3 2 2 2" xfId="45670"/>
    <cellStyle name="Percent 3 4 4 3 2 3" xfId="24630"/>
    <cellStyle name="Percent 3 4 4 3 2 4" xfId="35043"/>
    <cellStyle name="Percent 3 4 4 3 2 5" xfId="40508"/>
    <cellStyle name="Percent 3 4 4 3 3" xfId="7294"/>
    <cellStyle name="Percent 3 4 4 3 3 2" xfId="17176"/>
    <cellStyle name="Percent 3 4 4 3 3 3" xfId="27096"/>
    <cellStyle name="Percent 3 4 4 3 3 4" xfId="48136"/>
    <cellStyle name="Percent 3 4 4 3 4" xfId="9764"/>
    <cellStyle name="Percent 3 4 4 3 4 2" xfId="19646"/>
    <cellStyle name="Percent 3 4 4 3 4 3" xfId="29566"/>
    <cellStyle name="Percent 3 4 4 3 4 4" xfId="50606"/>
    <cellStyle name="Percent 3 4 4 3 5" xfId="12242"/>
    <cellStyle name="Percent 3 4 4 3 5 2" xfId="43202"/>
    <cellStyle name="Percent 3 4 4 3 6" xfId="22162"/>
    <cellStyle name="Percent 3 4 4 3 7" xfId="32728"/>
    <cellStyle name="Percent 3 4 4 3 8" xfId="38194"/>
    <cellStyle name="Percent 3 4 4 3 9" xfId="51814"/>
    <cellStyle name="Percent 3 4 4 4" xfId="2910"/>
    <cellStyle name="Percent 3 4 4 4 2" xfId="5378"/>
    <cellStyle name="Percent 3 4 4 4 2 2" xfId="15260"/>
    <cellStyle name="Percent 3 4 4 4 2 3" xfId="25180"/>
    <cellStyle name="Percent 3 4 4 4 2 4" xfId="46220"/>
    <cellStyle name="Percent 3 4 4 4 3" xfId="7844"/>
    <cellStyle name="Percent 3 4 4 4 3 2" xfId="17726"/>
    <cellStyle name="Percent 3 4 4 4 3 3" xfId="27646"/>
    <cellStyle name="Percent 3 4 4 4 3 4" xfId="48686"/>
    <cellStyle name="Percent 3 4 4 4 4" xfId="10314"/>
    <cellStyle name="Percent 3 4 4 4 4 2" xfId="20196"/>
    <cellStyle name="Percent 3 4 4 4 4 3" xfId="30116"/>
    <cellStyle name="Percent 3 4 4 4 4 4" xfId="51156"/>
    <cellStyle name="Percent 3 4 4 4 5" xfId="12792"/>
    <cellStyle name="Percent 3 4 4 4 5 2" xfId="43752"/>
    <cellStyle name="Percent 3 4 4 4 6" xfId="22712"/>
    <cellStyle name="Percent 3 4 4 4 7" xfId="35594"/>
    <cellStyle name="Percent 3 4 4 4 8" xfId="41058"/>
    <cellStyle name="Percent 3 4 4 5" xfId="3509"/>
    <cellStyle name="Percent 3 4 4 5 2" xfId="13391"/>
    <cellStyle name="Percent 3 4 4 5 2 2" xfId="44351"/>
    <cellStyle name="Percent 3 4 4 5 3" xfId="23311"/>
    <cellStyle name="Percent 3 4 4 5 4" xfId="33677"/>
    <cellStyle name="Percent 3 4 4 5 5" xfId="39142"/>
    <cellStyle name="Percent 3 4 4 6" xfId="5928"/>
    <cellStyle name="Percent 3 4 4 6 2" xfId="15810"/>
    <cellStyle name="Percent 3 4 4 6 2 2" xfId="46770"/>
    <cellStyle name="Percent 3 4 4 6 3" xfId="25730"/>
    <cellStyle name="Percent 3 4 4 6 4" xfId="41256"/>
    <cellStyle name="Percent 3 4 4 7" xfId="8398"/>
    <cellStyle name="Percent 3 4 4 7 2" xfId="18280"/>
    <cellStyle name="Percent 3 4 4 7 3" xfId="28200"/>
    <cellStyle name="Percent 3 4 4 7 4" xfId="49240"/>
    <cellStyle name="Percent 3 4 4 8" xfId="10876"/>
    <cellStyle name="Percent 3 4 4 8 2" xfId="41836"/>
    <cellStyle name="Percent 3 4 4 9" xfId="20796"/>
    <cellStyle name="Percent 3 4 5" xfId="1321"/>
    <cellStyle name="Percent 3 4 5 10" xfId="51964"/>
    <cellStyle name="Percent 3 4 5 2" xfId="3751"/>
    <cellStyle name="Percent 3 4 5 2 2" xfId="13633"/>
    <cellStyle name="Percent 3 4 5 2 2 2" xfId="44593"/>
    <cellStyle name="Percent 3 4 5 2 3" xfId="23553"/>
    <cellStyle name="Percent 3 4 5 2 4" xfId="31970"/>
    <cellStyle name="Percent 3 4 5 2 5" xfId="37436"/>
    <cellStyle name="Percent 3 4 5 2 6" xfId="51517"/>
    <cellStyle name="Percent 3 4 5 2 7" xfId="52188"/>
    <cellStyle name="Percent 3 4 5 3" xfId="6550"/>
    <cellStyle name="Percent 3 4 5 3 2" xfId="16432"/>
    <cellStyle name="Percent 3 4 5 3 2 2" xfId="47392"/>
    <cellStyle name="Percent 3 4 5 3 3" xfId="26352"/>
    <cellStyle name="Percent 3 4 5 3 4" xfId="32970"/>
    <cellStyle name="Percent 3 4 5 3 5" xfId="38436"/>
    <cellStyle name="Percent 3 4 5 3 6" xfId="51742"/>
    <cellStyle name="Percent 3 4 5 3 7" xfId="52412"/>
    <cellStyle name="Percent 3 4 5 4" xfId="9020"/>
    <cellStyle name="Percent 3 4 5 4 2" xfId="18902"/>
    <cellStyle name="Percent 3 4 5 4 2 2" xfId="49862"/>
    <cellStyle name="Percent 3 4 5 4 3" xfId="28822"/>
    <cellStyle name="Percent 3 4 5 4 4" xfId="34299"/>
    <cellStyle name="Percent 3 4 5 4 5" xfId="39764"/>
    <cellStyle name="Percent 3 4 5 5" xfId="11498"/>
    <cellStyle name="Percent 3 4 5 5 2" xfId="41184"/>
    <cellStyle name="Percent 3 4 5 6" xfId="21418"/>
    <cellStyle name="Percent 3 4 5 6 2" xfId="42458"/>
    <cellStyle name="Percent 3 4 5 7" xfId="30968"/>
    <cellStyle name="Percent 3 4 5 8" xfId="36434"/>
    <cellStyle name="Percent 3 4 5 9" xfId="51292"/>
    <cellStyle name="Percent 3 4 6" xfId="1379"/>
    <cellStyle name="Percent 3 4 6 10" xfId="52106"/>
    <cellStyle name="Percent 3 4 6 2" xfId="4142"/>
    <cellStyle name="Percent 3 4 6 2 2" xfId="14024"/>
    <cellStyle name="Percent 3 4 6 2 2 2" xfId="44984"/>
    <cellStyle name="Percent 3 4 6 2 3" xfId="23944"/>
    <cellStyle name="Percent 3 4 6 2 4" xfId="34357"/>
    <cellStyle name="Percent 3 4 6 2 5" xfId="39822"/>
    <cellStyle name="Percent 3 4 6 2 6" xfId="51659"/>
    <cellStyle name="Percent 3 4 6 2 7" xfId="52330"/>
    <cellStyle name="Percent 3 4 6 3" xfId="6608"/>
    <cellStyle name="Percent 3 4 6 3 2" xfId="16490"/>
    <cellStyle name="Percent 3 4 6 3 2 2" xfId="47450"/>
    <cellStyle name="Percent 3 4 6 3 3" xfId="26410"/>
    <cellStyle name="Percent 3 4 6 3 4" xfId="41326"/>
    <cellStyle name="Percent 3 4 6 3 5" xfId="51884"/>
    <cellStyle name="Percent 3 4 6 3 6" xfId="52554"/>
    <cellStyle name="Percent 3 4 6 4" xfId="9078"/>
    <cellStyle name="Percent 3 4 6 4 2" xfId="18960"/>
    <cellStyle name="Percent 3 4 6 4 3" xfId="28880"/>
    <cellStyle name="Percent 3 4 6 4 4" xfId="49920"/>
    <cellStyle name="Percent 3 4 6 5" xfId="11556"/>
    <cellStyle name="Percent 3 4 6 5 2" xfId="42516"/>
    <cellStyle name="Percent 3 4 6 6" xfId="21476"/>
    <cellStyle name="Percent 3 4 6 7" xfId="31217"/>
    <cellStyle name="Percent 3 4 6 8" xfId="36683"/>
    <cellStyle name="Percent 3 4 6 9" xfId="51434"/>
    <cellStyle name="Percent 3 4 7" xfId="1930"/>
    <cellStyle name="Percent 3 4 7 10" xfId="52126"/>
    <cellStyle name="Percent 3 4 7 2" xfId="4693"/>
    <cellStyle name="Percent 3 4 7 2 2" xfId="14575"/>
    <cellStyle name="Percent 3 4 7 2 2 2" xfId="45535"/>
    <cellStyle name="Percent 3 4 7 2 3" xfId="24495"/>
    <cellStyle name="Percent 3 4 7 2 4" xfId="34908"/>
    <cellStyle name="Percent 3 4 7 2 5" xfId="40373"/>
    <cellStyle name="Percent 3 4 7 3" xfId="7159"/>
    <cellStyle name="Percent 3 4 7 3 2" xfId="17041"/>
    <cellStyle name="Percent 3 4 7 3 3" xfId="26961"/>
    <cellStyle name="Percent 3 4 7 3 4" xfId="48001"/>
    <cellStyle name="Percent 3 4 7 4" xfId="9629"/>
    <cellStyle name="Percent 3 4 7 4 2" xfId="19511"/>
    <cellStyle name="Percent 3 4 7 4 3" xfId="29431"/>
    <cellStyle name="Percent 3 4 7 4 4" xfId="50471"/>
    <cellStyle name="Percent 3 4 7 5" xfId="12107"/>
    <cellStyle name="Percent 3 4 7 5 2" xfId="43067"/>
    <cellStyle name="Percent 3 4 7 6" xfId="22027"/>
    <cellStyle name="Percent 3 4 7 7" xfId="32217"/>
    <cellStyle name="Percent 3 4 7 8" xfId="37683"/>
    <cellStyle name="Percent 3 4 7 9" xfId="51455"/>
    <cellStyle name="Percent 3 4 8" xfId="2447"/>
    <cellStyle name="Percent 3 4 8 10" xfId="52350"/>
    <cellStyle name="Percent 3 4 8 2" xfId="4915"/>
    <cellStyle name="Percent 3 4 8 2 2" xfId="14797"/>
    <cellStyle name="Percent 3 4 8 2 3" xfId="24717"/>
    <cellStyle name="Percent 3 4 8 2 4" xfId="45757"/>
    <cellStyle name="Percent 3 4 8 3" xfId="7381"/>
    <cellStyle name="Percent 3 4 8 3 2" xfId="17263"/>
    <cellStyle name="Percent 3 4 8 3 3" xfId="27183"/>
    <cellStyle name="Percent 3 4 8 3 4" xfId="48223"/>
    <cellStyle name="Percent 3 4 8 4" xfId="9851"/>
    <cellStyle name="Percent 3 4 8 4 2" xfId="19733"/>
    <cellStyle name="Percent 3 4 8 4 3" xfId="29653"/>
    <cellStyle name="Percent 3 4 8 4 4" xfId="50693"/>
    <cellStyle name="Percent 3 4 8 5" xfId="12329"/>
    <cellStyle name="Percent 3 4 8 5 2" xfId="43289"/>
    <cellStyle name="Percent 3 4 8 6" xfId="22249"/>
    <cellStyle name="Percent 3 4 8 7" xfId="35131"/>
    <cellStyle name="Percent 3 4 8 8" xfId="40595"/>
    <cellStyle name="Percent 3 4 8 9" xfId="51680"/>
    <cellStyle name="Percent 3 4 9" xfId="2998"/>
    <cellStyle name="Percent 3 4 9 2" xfId="12880"/>
    <cellStyle name="Percent 3 4 9 2 2" xfId="43840"/>
    <cellStyle name="Percent 3 4 9 3" xfId="22800"/>
    <cellStyle name="Percent 3 4 9 4" xfId="33213"/>
    <cellStyle name="Percent 3 4 9 5" xfId="38679"/>
    <cellStyle name="Percent 3 5" xfId="141"/>
    <cellStyle name="Percent 3 5 10" xfId="5508"/>
    <cellStyle name="Percent 3 5 10 2" xfId="15390"/>
    <cellStyle name="Percent 3 5 10 2 2" xfId="46350"/>
    <cellStyle name="Percent 3 5 10 3" xfId="25310"/>
    <cellStyle name="Percent 3 5 10 4" xfId="41126"/>
    <cellStyle name="Percent 3 5 11" xfId="7978"/>
    <cellStyle name="Percent 3 5 11 2" xfId="17860"/>
    <cellStyle name="Percent 3 5 11 3" xfId="27780"/>
    <cellStyle name="Percent 3 5 11 4" xfId="48820"/>
    <cellStyle name="Percent 3 5 12" xfId="10456"/>
    <cellStyle name="Percent 3 5 12 2" xfId="41416"/>
    <cellStyle name="Percent 3 5 13" xfId="20376"/>
    <cellStyle name="Percent 3 5 14" xfId="30218"/>
    <cellStyle name="Percent 3 5 15" xfId="35684"/>
    <cellStyle name="Percent 3 5 16" xfId="51236"/>
    <cellStyle name="Percent 3 5 17" xfId="51908"/>
    <cellStyle name="Percent 3 5 2" xfId="196"/>
    <cellStyle name="Percent 3 5 2 10" xfId="10499"/>
    <cellStyle name="Percent 3 5 2 10 2" xfId="41459"/>
    <cellStyle name="Percent 3 5 2 11" xfId="20419"/>
    <cellStyle name="Percent 3 5 2 12" xfId="30261"/>
    <cellStyle name="Percent 3 5 2 13" xfId="35727"/>
    <cellStyle name="Percent 3 5 2 14" xfId="51334"/>
    <cellStyle name="Percent 3 5 2 15" xfId="52006"/>
    <cellStyle name="Percent 3 5 2 2" xfId="1322"/>
    <cellStyle name="Percent 3 5 2 2 10" xfId="52230"/>
    <cellStyle name="Percent 3 5 2 2 2" xfId="3318"/>
    <cellStyle name="Percent 3 5 2 2 2 2" xfId="13200"/>
    <cellStyle name="Percent 3 5 2 2 2 2 2" xfId="44160"/>
    <cellStyle name="Percent 3 5 2 2 2 3" xfId="23120"/>
    <cellStyle name="Percent 3 5 2 2 2 4" xfId="31537"/>
    <cellStyle name="Percent 3 5 2 2 2 5" xfId="37003"/>
    <cellStyle name="Percent 3 5 2 2 3" xfId="6551"/>
    <cellStyle name="Percent 3 5 2 2 3 2" xfId="16433"/>
    <cellStyle name="Percent 3 5 2 2 3 2 2" xfId="47393"/>
    <cellStyle name="Percent 3 5 2 2 3 3" xfId="26353"/>
    <cellStyle name="Percent 3 5 2 2 3 4" xfId="32537"/>
    <cellStyle name="Percent 3 5 2 2 3 5" xfId="38003"/>
    <cellStyle name="Percent 3 5 2 2 4" xfId="9021"/>
    <cellStyle name="Percent 3 5 2 2 4 2" xfId="18903"/>
    <cellStyle name="Percent 3 5 2 2 4 2 2" xfId="49863"/>
    <cellStyle name="Percent 3 5 2 2 4 3" xfId="28823"/>
    <cellStyle name="Percent 3 5 2 2 4 4" xfId="34300"/>
    <cellStyle name="Percent 3 5 2 2 4 5" xfId="39765"/>
    <cellStyle name="Percent 3 5 2 2 5" xfId="11499"/>
    <cellStyle name="Percent 3 5 2 2 5 2" xfId="42459"/>
    <cellStyle name="Percent 3 5 2 2 6" xfId="21419"/>
    <cellStyle name="Percent 3 5 2 2 7" xfId="30535"/>
    <cellStyle name="Percent 3 5 2 2 8" xfId="36001"/>
    <cellStyle name="Percent 3 5 2 2 9" xfId="51559"/>
    <cellStyle name="Percent 3 5 2 3" xfId="1323"/>
    <cellStyle name="Percent 3 5 2 3 10" xfId="52454"/>
    <cellStyle name="Percent 3 5 2 3 2" xfId="3555"/>
    <cellStyle name="Percent 3 5 2 3 2 2" xfId="13437"/>
    <cellStyle name="Percent 3 5 2 3 2 2 2" xfId="44397"/>
    <cellStyle name="Percent 3 5 2 3 2 3" xfId="23357"/>
    <cellStyle name="Percent 3 5 2 3 2 4" xfId="31774"/>
    <cellStyle name="Percent 3 5 2 3 2 5" xfId="37240"/>
    <cellStyle name="Percent 3 5 2 3 3" xfId="6552"/>
    <cellStyle name="Percent 3 5 2 3 3 2" xfId="16434"/>
    <cellStyle name="Percent 3 5 2 3 3 2 2" xfId="47394"/>
    <cellStyle name="Percent 3 5 2 3 3 3" xfId="26354"/>
    <cellStyle name="Percent 3 5 2 3 3 4" xfId="32774"/>
    <cellStyle name="Percent 3 5 2 3 3 5" xfId="38240"/>
    <cellStyle name="Percent 3 5 2 3 4" xfId="9022"/>
    <cellStyle name="Percent 3 5 2 3 4 2" xfId="18904"/>
    <cellStyle name="Percent 3 5 2 3 4 2 2" xfId="49864"/>
    <cellStyle name="Percent 3 5 2 3 4 3" xfId="28824"/>
    <cellStyle name="Percent 3 5 2 3 4 4" xfId="34301"/>
    <cellStyle name="Percent 3 5 2 3 4 5" xfId="39766"/>
    <cellStyle name="Percent 3 5 2 3 5" xfId="11500"/>
    <cellStyle name="Percent 3 5 2 3 5 2" xfId="42460"/>
    <cellStyle name="Percent 3 5 2 3 6" xfId="21420"/>
    <cellStyle name="Percent 3 5 2 3 7" xfId="30772"/>
    <cellStyle name="Percent 3 5 2 3 8" xfId="36238"/>
    <cellStyle name="Percent 3 5 2 3 9" xfId="51784"/>
    <cellStyle name="Percent 3 5 2 4" xfId="1324"/>
    <cellStyle name="Percent 3 5 2 4 2" xfId="3797"/>
    <cellStyle name="Percent 3 5 2 4 2 2" xfId="13679"/>
    <cellStyle name="Percent 3 5 2 4 2 2 2" xfId="44639"/>
    <cellStyle name="Percent 3 5 2 4 2 3" xfId="23599"/>
    <cellStyle name="Percent 3 5 2 4 2 4" xfId="32016"/>
    <cellStyle name="Percent 3 5 2 4 2 5" xfId="37482"/>
    <cellStyle name="Percent 3 5 2 4 3" xfId="6553"/>
    <cellStyle name="Percent 3 5 2 4 3 2" xfId="16435"/>
    <cellStyle name="Percent 3 5 2 4 3 2 2" xfId="47395"/>
    <cellStyle name="Percent 3 5 2 4 3 3" xfId="26355"/>
    <cellStyle name="Percent 3 5 2 4 3 4" xfId="33016"/>
    <cellStyle name="Percent 3 5 2 4 3 5" xfId="38482"/>
    <cellStyle name="Percent 3 5 2 4 4" xfId="9023"/>
    <cellStyle name="Percent 3 5 2 4 4 2" xfId="18905"/>
    <cellStyle name="Percent 3 5 2 4 4 2 2" xfId="49865"/>
    <cellStyle name="Percent 3 5 2 4 4 3" xfId="28825"/>
    <cellStyle name="Percent 3 5 2 4 4 4" xfId="34302"/>
    <cellStyle name="Percent 3 5 2 4 4 5" xfId="39767"/>
    <cellStyle name="Percent 3 5 2 4 5" xfId="11501"/>
    <cellStyle name="Percent 3 5 2 4 5 2" xfId="42461"/>
    <cellStyle name="Percent 3 5 2 4 6" xfId="21421"/>
    <cellStyle name="Percent 3 5 2 4 7" xfId="31014"/>
    <cellStyle name="Percent 3 5 2 4 8" xfId="36480"/>
    <cellStyle name="Percent 3 5 2 5" xfId="1465"/>
    <cellStyle name="Percent 3 5 2 5 2" xfId="4228"/>
    <cellStyle name="Percent 3 5 2 5 2 2" xfId="14110"/>
    <cellStyle name="Percent 3 5 2 5 2 2 2" xfId="45070"/>
    <cellStyle name="Percent 3 5 2 5 2 3" xfId="24030"/>
    <cellStyle name="Percent 3 5 2 5 2 4" xfId="34443"/>
    <cellStyle name="Percent 3 5 2 5 2 5" xfId="39908"/>
    <cellStyle name="Percent 3 5 2 5 3" xfId="6694"/>
    <cellStyle name="Percent 3 5 2 5 3 2" xfId="16576"/>
    <cellStyle name="Percent 3 5 2 5 3 3" xfId="26496"/>
    <cellStyle name="Percent 3 5 2 5 3 4" xfId="47536"/>
    <cellStyle name="Percent 3 5 2 5 4" xfId="9164"/>
    <cellStyle name="Percent 3 5 2 5 4 2" xfId="19046"/>
    <cellStyle name="Percent 3 5 2 5 4 3" xfId="28966"/>
    <cellStyle name="Percent 3 5 2 5 4 4" xfId="50006"/>
    <cellStyle name="Percent 3 5 2 5 5" xfId="11642"/>
    <cellStyle name="Percent 3 5 2 5 5 2" xfId="42602"/>
    <cellStyle name="Percent 3 5 2 5 6" xfId="21562"/>
    <cellStyle name="Percent 3 5 2 5 7" xfId="31263"/>
    <cellStyle name="Percent 3 5 2 5 8" xfId="36729"/>
    <cellStyle name="Percent 3 5 2 6" xfId="2533"/>
    <cellStyle name="Percent 3 5 2 6 2" xfId="5001"/>
    <cellStyle name="Percent 3 5 2 6 2 2" xfId="14883"/>
    <cellStyle name="Percent 3 5 2 6 2 2 2" xfId="45843"/>
    <cellStyle name="Percent 3 5 2 6 2 3" xfId="24803"/>
    <cellStyle name="Percent 3 5 2 6 2 4" xfId="35217"/>
    <cellStyle name="Percent 3 5 2 6 2 5" xfId="40681"/>
    <cellStyle name="Percent 3 5 2 6 3" xfId="7467"/>
    <cellStyle name="Percent 3 5 2 6 3 2" xfId="17349"/>
    <cellStyle name="Percent 3 5 2 6 3 3" xfId="27269"/>
    <cellStyle name="Percent 3 5 2 6 3 4" xfId="48309"/>
    <cellStyle name="Percent 3 5 2 6 4" xfId="9937"/>
    <cellStyle name="Percent 3 5 2 6 4 2" xfId="19819"/>
    <cellStyle name="Percent 3 5 2 6 4 3" xfId="29739"/>
    <cellStyle name="Percent 3 5 2 6 4 4" xfId="50779"/>
    <cellStyle name="Percent 3 5 2 6 5" xfId="12415"/>
    <cellStyle name="Percent 3 5 2 6 5 2" xfId="43375"/>
    <cellStyle name="Percent 3 5 2 6 6" xfId="22335"/>
    <cellStyle name="Percent 3 5 2 6 7" xfId="32263"/>
    <cellStyle name="Percent 3 5 2 6 8" xfId="37729"/>
    <cellStyle name="Percent 3 5 2 7" xfId="3044"/>
    <cellStyle name="Percent 3 5 2 7 2" xfId="12926"/>
    <cellStyle name="Percent 3 5 2 7 2 2" xfId="43886"/>
    <cellStyle name="Percent 3 5 2 7 3" xfId="22846"/>
    <cellStyle name="Percent 3 5 2 7 4" xfId="33299"/>
    <cellStyle name="Percent 3 5 2 7 5" xfId="38765"/>
    <cellStyle name="Percent 3 5 2 8" xfId="5551"/>
    <cellStyle name="Percent 3 5 2 8 2" xfId="15433"/>
    <cellStyle name="Percent 3 5 2 8 2 2" xfId="46393"/>
    <cellStyle name="Percent 3 5 2 8 3" xfId="25353"/>
    <cellStyle name="Percent 3 5 2 8 4" xfId="41226"/>
    <cellStyle name="Percent 3 5 2 9" xfId="8021"/>
    <cellStyle name="Percent 3 5 2 9 2" xfId="17903"/>
    <cellStyle name="Percent 3 5 2 9 3" xfId="27823"/>
    <cellStyle name="Percent 3 5 2 9 4" xfId="48863"/>
    <cellStyle name="Percent 3 5 3" xfId="1325"/>
    <cellStyle name="Percent 3 5 3 10" xfId="52042"/>
    <cellStyle name="Percent 3 5 3 2" xfId="3275"/>
    <cellStyle name="Percent 3 5 3 2 2" xfId="13157"/>
    <cellStyle name="Percent 3 5 3 2 2 2" xfId="44117"/>
    <cellStyle name="Percent 3 5 3 2 3" xfId="23077"/>
    <cellStyle name="Percent 3 5 3 2 4" xfId="31494"/>
    <cellStyle name="Percent 3 5 3 2 5" xfId="36960"/>
    <cellStyle name="Percent 3 5 3 2 6" xfId="51595"/>
    <cellStyle name="Percent 3 5 3 2 7" xfId="52266"/>
    <cellStyle name="Percent 3 5 3 3" xfId="6554"/>
    <cellStyle name="Percent 3 5 3 3 2" xfId="16436"/>
    <cellStyle name="Percent 3 5 3 3 2 2" xfId="47396"/>
    <cellStyle name="Percent 3 5 3 3 3" xfId="26356"/>
    <cellStyle name="Percent 3 5 3 3 4" xfId="32494"/>
    <cellStyle name="Percent 3 5 3 3 5" xfId="37960"/>
    <cellStyle name="Percent 3 5 3 3 6" xfId="51820"/>
    <cellStyle name="Percent 3 5 3 3 7" xfId="52490"/>
    <cellStyle name="Percent 3 5 3 4" xfId="9024"/>
    <cellStyle name="Percent 3 5 3 4 2" xfId="18906"/>
    <cellStyle name="Percent 3 5 3 4 2 2" xfId="49866"/>
    <cellStyle name="Percent 3 5 3 4 3" xfId="28826"/>
    <cellStyle name="Percent 3 5 3 4 4" xfId="34303"/>
    <cellStyle name="Percent 3 5 3 4 5" xfId="39768"/>
    <cellStyle name="Percent 3 5 3 5" xfId="11502"/>
    <cellStyle name="Percent 3 5 3 5 2" xfId="41262"/>
    <cellStyle name="Percent 3 5 3 6" xfId="21422"/>
    <cellStyle name="Percent 3 5 3 6 2" xfId="42462"/>
    <cellStyle name="Percent 3 5 3 7" xfId="30492"/>
    <cellStyle name="Percent 3 5 3 8" xfId="35958"/>
    <cellStyle name="Percent 3 5 3 9" xfId="51370"/>
    <cellStyle name="Percent 3 5 4" xfId="1326"/>
    <cellStyle name="Percent 3 5 4 10" xfId="51970"/>
    <cellStyle name="Percent 3 5 4 2" xfId="3512"/>
    <cellStyle name="Percent 3 5 4 2 2" xfId="13394"/>
    <cellStyle name="Percent 3 5 4 2 2 2" xfId="44354"/>
    <cellStyle name="Percent 3 5 4 2 3" xfId="23314"/>
    <cellStyle name="Percent 3 5 4 2 4" xfId="31731"/>
    <cellStyle name="Percent 3 5 4 2 5" xfId="37197"/>
    <cellStyle name="Percent 3 5 4 2 6" xfId="51523"/>
    <cellStyle name="Percent 3 5 4 2 7" xfId="52194"/>
    <cellStyle name="Percent 3 5 4 3" xfId="6555"/>
    <cellStyle name="Percent 3 5 4 3 2" xfId="16437"/>
    <cellStyle name="Percent 3 5 4 3 2 2" xfId="47397"/>
    <cellStyle name="Percent 3 5 4 3 3" xfId="26357"/>
    <cellStyle name="Percent 3 5 4 3 4" xfId="32731"/>
    <cellStyle name="Percent 3 5 4 3 5" xfId="38197"/>
    <cellStyle name="Percent 3 5 4 3 6" xfId="51748"/>
    <cellStyle name="Percent 3 5 4 3 7" xfId="52418"/>
    <cellStyle name="Percent 3 5 4 4" xfId="9025"/>
    <cellStyle name="Percent 3 5 4 4 2" xfId="18907"/>
    <cellStyle name="Percent 3 5 4 4 2 2" xfId="49867"/>
    <cellStyle name="Percent 3 5 4 4 3" xfId="28827"/>
    <cellStyle name="Percent 3 5 4 4 4" xfId="34304"/>
    <cellStyle name="Percent 3 5 4 4 5" xfId="39769"/>
    <cellStyle name="Percent 3 5 4 5" xfId="11503"/>
    <cellStyle name="Percent 3 5 4 5 2" xfId="41190"/>
    <cellStyle name="Percent 3 5 4 6" xfId="21423"/>
    <cellStyle name="Percent 3 5 4 6 2" xfId="42463"/>
    <cellStyle name="Percent 3 5 4 7" xfId="30729"/>
    <cellStyle name="Percent 3 5 4 8" xfId="36195"/>
    <cellStyle name="Percent 3 5 4 9" xfId="51298"/>
    <cellStyle name="Percent 3 5 5" xfId="1327"/>
    <cellStyle name="Percent 3 5 5 10" xfId="52132"/>
    <cellStyle name="Percent 3 5 5 2" xfId="3754"/>
    <cellStyle name="Percent 3 5 5 2 2" xfId="13636"/>
    <cellStyle name="Percent 3 5 5 2 2 2" xfId="44596"/>
    <cellStyle name="Percent 3 5 5 2 3" xfId="23556"/>
    <cellStyle name="Percent 3 5 5 2 4" xfId="31973"/>
    <cellStyle name="Percent 3 5 5 2 5" xfId="37439"/>
    <cellStyle name="Percent 3 5 5 3" xfId="6556"/>
    <cellStyle name="Percent 3 5 5 3 2" xfId="16438"/>
    <cellStyle name="Percent 3 5 5 3 2 2" xfId="47398"/>
    <cellStyle name="Percent 3 5 5 3 3" xfId="26358"/>
    <cellStyle name="Percent 3 5 5 3 4" xfId="32973"/>
    <cellStyle name="Percent 3 5 5 3 5" xfId="38439"/>
    <cellStyle name="Percent 3 5 5 4" xfId="9026"/>
    <cellStyle name="Percent 3 5 5 4 2" xfId="18908"/>
    <cellStyle name="Percent 3 5 5 4 2 2" xfId="49868"/>
    <cellStyle name="Percent 3 5 5 4 3" xfId="28828"/>
    <cellStyle name="Percent 3 5 5 4 4" xfId="34305"/>
    <cellStyle name="Percent 3 5 5 4 5" xfId="39770"/>
    <cellStyle name="Percent 3 5 5 5" xfId="11504"/>
    <cellStyle name="Percent 3 5 5 5 2" xfId="42464"/>
    <cellStyle name="Percent 3 5 5 6" xfId="21424"/>
    <cellStyle name="Percent 3 5 5 7" xfId="30971"/>
    <cellStyle name="Percent 3 5 5 8" xfId="36437"/>
    <cellStyle name="Percent 3 5 5 9" xfId="51461"/>
    <cellStyle name="Percent 3 5 6" xfId="1422"/>
    <cellStyle name="Percent 3 5 6 10" xfId="52356"/>
    <cellStyle name="Percent 3 5 6 2" xfId="4185"/>
    <cellStyle name="Percent 3 5 6 2 2" xfId="14067"/>
    <cellStyle name="Percent 3 5 6 2 2 2" xfId="45027"/>
    <cellStyle name="Percent 3 5 6 2 3" xfId="23987"/>
    <cellStyle name="Percent 3 5 6 2 4" xfId="34400"/>
    <cellStyle name="Percent 3 5 6 2 5" xfId="39865"/>
    <cellStyle name="Percent 3 5 6 3" xfId="6651"/>
    <cellStyle name="Percent 3 5 6 3 2" xfId="16533"/>
    <cellStyle name="Percent 3 5 6 3 3" xfId="26453"/>
    <cellStyle name="Percent 3 5 6 3 4" xfId="47493"/>
    <cellStyle name="Percent 3 5 6 4" xfId="9121"/>
    <cellStyle name="Percent 3 5 6 4 2" xfId="19003"/>
    <cellStyle name="Percent 3 5 6 4 3" xfId="28923"/>
    <cellStyle name="Percent 3 5 6 4 4" xfId="49963"/>
    <cellStyle name="Percent 3 5 6 5" xfId="11599"/>
    <cellStyle name="Percent 3 5 6 5 2" xfId="42559"/>
    <cellStyle name="Percent 3 5 6 6" xfId="21519"/>
    <cellStyle name="Percent 3 5 6 7" xfId="31220"/>
    <cellStyle name="Percent 3 5 6 8" xfId="36686"/>
    <cellStyle name="Percent 3 5 6 9" xfId="51686"/>
    <cellStyle name="Percent 3 5 7" xfId="1935"/>
    <cellStyle name="Percent 3 5 7 2" xfId="4698"/>
    <cellStyle name="Percent 3 5 7 2 2" xfId="14580"/>
    <cellStyle name="Percent 3 5 7 2 2 2" xfId="45540"/>
    <cellStyle name="Percent 3 5 7 2 3" xfId="24500"/>
    <cellStyle name="Percent 3 5 7 2 4" xfId="34913"/>
    <cellStyle name="Percent 3 5 7 2 5" xfId="40378"/>
    <cellStyle name="Percent 3 5 7 3" xfId="7164"/>
    <cellStyle name="Percent 3 5 7 3 2" xfId="17046"/>
    <cellStyle name="Percent 3 5 7 3 3" xfId="26966"/>
    <cellStyle name="Percent 3 5 7 3 4" xfId="48006"/>
    <cellStyle name="Percent 3 5 7 4" xfId="9634"/>
    <cellStyle name="Percent 3 5 7 4 2" xfId="19516"/>
    <cellStyle name="Percent 3 5 7 4 3" xfId="29436"/>
    <cellStyle name="Percent 3 5 7 4 4" xfId="50476"/>
    <cellStyle name="Percent 3 5 7 5" xfId="12112"/>
    <cellStyle name="Percent 3 5 7 5 2" xfId="43072"/>
    <cellStyle name="Percent 3 5 7 6" xfId="22032"/>
    <cellStyle name="Percent 3 5 7 7" xfId="32220"/>
    <cellStyle name="Percent 3 5 7 8" xfId="37686"/>
    <cellStyle name="Percent 3 5 8" xfId="2490"/>
    <cellStyle name="Percent 3 5 8 2" xfId="4958"/>
    <cellStyle name="Percent 3 5 8 2 2" xfId="14840"/>
    <cellStyle name="Percent 3 5 8 2 3" xfId="24760"/>
    <cellStyle name="Percent 3 5 8 2 4" xfId="45800"/>
    <cellStyle name="Percent 3 5 8 3" xfId="7424"/>
    <cellStyle name="Percent 3 5 8 3 2" xfId="17306"/>
    <cellStyle name="Percent 3 5 8 3 3" xfId="27226"/>
    <cellStyle name="Percent 3 5 8 3 4" xfId="48266"/>
    <cellStyle name="Percent 3 5 8 4" xfId="9894"/>
    <cellStyle name="Percent 3 5 8 4 2" xfId="19776"/>
    <cellStyle name="Percent 3 5 8 4 3" xfId="29696"/>
    <cellStyle name="Percent 3 5 8 4 4" xfId="50736"/>
    <cellStyle name="Percent 3 5 8 5" xfId="12372"/>
    <cellStyle name="Percent 3 5 8 5 2" xfId="43332"/>
    <cellStyle name="Percent 3 5 8 6" xfId="22292"/>
    <cellStyle name="Percent 3 5 8 7" xfId="35174"/>
    <cellStyle name="Percent 3 5 8 8" xfId="40638"/>
    <cellStyle name="Percent 3 5 9" xfId="3001"/>
    <cellStyle name="Percent 3 5 9 2" xfId="12883"/>
    <cellStyle name="Percent 3 5 9 2 2" xfId="43843"/>
    <cellStyle name="Percent 3 5 9 3" xfId="22803"/>
    <cellStyle name="Percent 3 5 9 4" xfId="33256"/>
    <cellStyle name="Percent 3 5 9 5" xfId="38722"/>
    <cellStyle name="Percent 3 6" xfId="147"/>
    <cellStyle name="Percent 3 6 10" xfId="7984"/>
    <cellStyle name="Percent 3 6 10 2" xfId="17866"/>
    <cellStyle name="Percent 3 6 10 3" xfId="27786"/>
    <cellStyle name="Percent 3 6 10 4" xfId="48826"/>
    <cellStyle name="Percent 3 6 11" xfId="10462"/>
    <cellStyle name="Percent 3 6 11 2" xfId="41422"/>
    <cellStyle name="Percent 3 6 12" xfId="20382"/>
    <cellStyle name="Percent 3 6 13" xfId="30224"/>
    <cellStyle name="Percent 3 6 14" xfId="35690"/>
    <cellStyle name="Percent 3 6 15" xfId="51254"/>
    <cellStyle name="Percent 3 6 16" xfId="51926"/>
    <cellStyle name="Percent 3 6 2" xfId="1328"/>
    <cellStyle name="Percent 3 6 2 10" xfId="52060"/>
    <cellStyle name="Percent 3 6 2 2" xfId="3281"/>
    <cellStyle name="Percent 3 6 2 2 2" xfId="13163"/>
    <cellStyle name="Percent 3 6 2 2 2 2" xfId="44123"/>
    <cellStyle name="Percent 3 6 2 2 3" xfId="23083"/>
    <cellStyle name="Percent 3 6 2 2 4" xfId="31500"/>
    <cellStyle name="Percent 3 6 2 2 5" xfId="36966"/>
    <cellStyle name="Percent 3 6 2 2 6" xfId="51613"/>
    <cellStyle name="Percent 3 6 2 2 7" xfId="52284"/>
    <cellStyle name="Percent 3 6 2 3" xfId="6557"/>
    <cellStyle name="Percent 3 6 2 3 2" xfId="16439"/>
    <cellStyle name="Percent 3 6 2 3 2 2" xfId="47399"/>
    <cellStyle name="Percent 3 6 2 3 3" xfId="26359"/>
    <cellStyle name="Percent 3 6 2 3 4" xfId="32500"/>
    <cellStyle name="Percent 3 6 2 3 5" xfId="37966"/>
    <cellStyle name="Percent 3 6 2 3 6" xfId="51838"/>
    <cellStyle name="Percent 3 6 2 3 7" xfId="52508"/>
    <cellStyle name="Percent 3 6 2 4" xfId="9027"/>
    <cellStyle name="Percent 3 6 2 4 2" xfId="18909"/>
    <cellStyle name="Percent 3 6 2 4 2 2" xfId="49869"/>
    <cellStyle name="Percent 3 6 2 4 3" xfId="28829"/>
    <cellStyle name="Percent 3 6 2 4 4" xfId="34306"/>
    <cellStyle name="Percent 3 6 2 4 5" xfId="39771"/>
    <cellStyle name="Percent 3 6 2 5" xfId="11505"/>
    <cellStyle name="Percent 3 6 2 5 2" xfId="41280"/>
    <cellStyle name="Percent 3 6 2 6" xfId="21425"/>
    <cellStyle name="Percent 3 6 2 6 2" xfId="42465"/>
    <cellStyle name="Percent 3 6 2 7" xfId="30498"/>
    <cellStyle name="Percent 3 6 2 8" xfId="35964"/>
    <cellStyle name="Percent 3 6 2 9" xfId="51388"/>
    <cellStyle name="Percent 3 6 3" xfId="1329"/>
    <cellStyle name="Percent 3 6 3 10" xfId="51988"/>
    <cellStyle name="Percent 3 6 3 2" xfId="3518"/>
    <cellStyle name="Percent 3 6 3 2 2" xfId="13400"/>
    <cellStyle name="Percent 3 6 3 2 2 2" xfId="44360"/>
    <cellStyle name="Percent 3 6 3 2 3" xfId="23320"/>
    <cellStyle name="Percent 3 6 3 2 4" xfId="31737"/>
    <cellStyle name="Percent 3 6 3 2 5" xfId="37203"/>
    <cellStyle name="Percent 3 6 3 2 6" xfId="51541"/>
    <cellStyle name="Percent 3 6 3 2 7" xfId="52212"/>
    <cellStyle name="Percent 3 6 3 3" xfId="6558"/>
    <cellStyle name="Percent 3 6 3 3 2" xfId="16440"/>
    <cellStyle name="Percent 3 6 3 3 2 2" xfId="47400"/>
    <cellStyle name="Percent 3 6 3 3 3" xfId="26360"/>
    <cellStyle name="Percent 3 6 3 3 4" xfId="32737"/>
    <cellStyle name="Percent 3 6 3 3 5" xfId="38203"/>
    <cellStyle name="Percent 3 6 3 3 6" xfId="51766"/>
    <cellStyle name="Percent 3 6 3 3 7" xfId="52436"/>
    <cellStyle name="Percent 3 6 3 4" xfId="9028"/>
    <cellStyle name="Percent 3 6 3 4 2" xfId="18910"/>
    <cellStyle name="Percent 3 6 3 4 2 2" xfId="49870"/>
    <cellStyle name="Percent 3 6 3 4 3" xfId="28830"/>
    <cellStyle name="Percent 3 6 3 4 4" xfId="34307"/>
    <cellStyle name="Percent 3 6 3 4 5" xfId="39772"/>
    <cellStyle name="Percent 3 6 3 5" xfId="11506"/>
    <cellStyle name="Percent 3 6 3 5 2" xfId="41208"/>
    <cellStyle name="Percent 3 6 3 6" xfId="21426"/>
    <cellStyle name="Percent 3 6 3 6 2" xfId="42466"/>
    <cellStyle name="Percent 3 6 3 7" xfId="30735"/>
    <cellStyle name="Percent 3 6 3 8" xfId="36201"/>
    <cellStyle name="Percent 3 6 3 9" xfId="51316"/>
    <cellStyle name="Percent 3 6 4" xfId="1330"/>
    <cellStyle name="Percent 3 6 4 10" xfId="52150"/>
    <cellStyle name="Percent 3 6 4 2" xfId="3760"/>
    <cellStyle name="Percent 3 6 4 2 2" xfId="13642"/>
    <cellStyle name="Percent 3 6 4 2 2 2" xfId="44602"/>
    <cellStyle name="Percent 3 6 4 2 3" xfId="23562"/>
    <cellStyle name="Percent 3 6 4 2 4" xfId="31979"/>
    <cellStyle name="Percent 3 6 4 2 5" xfId="37445"/>
    <cellStyle name="Percent 3 6 4 3" xfId="6559"/>
    <cellStyle name="Percent 3 6 4 3 2" xfId="16441"/>
    <cellStyle name="Percent 3 6 4 3 2 2" xfId="47401"/>
    <cellStyle name="Percent 3 6 4 3 3" xfId="26361"/>
    <cellStyle name="Percent 3 6 4 3 4" xfId="32979"/>
    <cellStyle name="Percent 3 6 4 3 5" xfId="38445"/>
    <cellStyle name="Percent 3 6 4 4" xfId="9029"/>
    <cellStyle name="Percent 3 6 4 4 2" xfId="18911"/>
    <cellStyle name="Percent 3 6 4 4 2 2" xfId="49871"/>
    <cellStyle name="Percent 3 6 4 4 3" xfId="28831"/>
    <cellStyle name="Percent 3 6 4 4 4" xfId="34308"/>
    <cellStyle name="Percent 3 6 4 4 5" xfId="39773"/>
    <cellStyle name="Percent 3 6 4 5" xfId="11507"/>
    <cellStyle name="Percent 3 6 4 5 2" xfId="42467"/>
    <cellStyle name="Percent 3 6 4 6" xfId="21427"/>
    <cellStyle name="Percent 3 6 4 7" xfId="30977"/>
    <cellStyle name="Percent 3 6 4 8" xfId="36443"/>
    <cellStyle name="Percent 3 6 4 9" xfId="51479"/>
    <cellStyle name="Percent 3 6 5" xfId="1428"/>
    <cellStyle name="Percent 3 6 5 10" xfId="52374"/>
    <cellStyle name="Percent 3 6 5 2" xfId="4191"/>
    <cellStyle name="Percent 3 6 5 2 2" xfId="14073"/>
    <cellStyle name="Percent 3 6 5 2 2 2" xfId="45033"/>
    <cellStyle name="Percent 3 6 5 2 3" xfId="23993"/>
    <cellStyle name="Percent 3 6 5 2 4" xfId="34406"/>
    <cellStyle name="Percent 3 6 5 2 5" xfId="39871"/>
    <cellStyle name="Percent 3 6 5 3" xfId="6657"/>
    <cellStyle name="Percent 3 6 5 3 2" xfId="16539"/>
    <cellStyle name="Percent 3 6 5 3 3" xfId="26459"/>
    <cellStyle name="Percent 3 6 5 3 4" xfId="47499"/>
    <cellStyle name="Percent 3 6 5 4" xfId="9127"/>
    <cellStyle name="Percent 3 6 5 4 2" xfId="19009"/>
    <cellStyle name="Percent 3 6 5 4 3" xfId="28929"/>
    <cellStyle name="Percent 3 6 5 4 4" xfId="49969"/>
    <cellStyle name="Percent 3 6 5 5" xfId="11605"/>
    <cellStyle name="Percent 3 6 5 5 2" xfId="42565"/>
    <cellStyle name="Percent 3 6 5 6" xfId="21525"/>
    <cellStyle name="Percent 3 6 5 7" xfId="31226"/>
    <cellStyle name="Percent 3 6 5 8" xfId="36692"/>
    <cellStyle name="Percent 3 6 5 9" xfId="51704"/>
    <cellStyle name="Percent 3 6 6" xfId="1980"/>
    <cellStyle name="Percent 3 6 6 2" xfId="4743"/>
    <cellStyle name="Percent 3 6 6 2 2" xfId="14625"/>
    <cellStyle name="Percent 3 6 6 2 2 2" xfId="45585"/>
    <cellStyle name="Percent 3 6 6 2 3" xfId="24545"/>
    <cellStyle name="Percent 3 6 6 2 4" xfId="34958"/>
    <cellStyle name="Percent 3 6 6 2 5" xfId="40423"/>
    <cellStyle name="Percent 3 6 6 3" xfId="7209"/>
    <cellStyle name="Percent 3 6 6 3 2" xfId="17091"/>
    <cellStyle name="Percent 3 6 6 3 3" xfId="27011"/>
    <cellStyle name="Percent 3 6 6 3 4" xfId="48051"/>
    <cellStyle name="Percent 3 6 6 4" xfId="9679"/>
    <cellStyle name="Percent 3 6 6 4 2" xfId="19561"/>
    <cellStyle name="Percent 3 6 6 4 3" xfId="29481"/>
    <cellStyle name="Percent 3 6 6 4 4" xfId="50521"/>
    <cellStyle name="Percent 3 6 6 5" xfId="12157"/>
    <cellStyle name="Percent 3 6 6 5 2" xfId="43117"/>
    <cellStyle name="Percent 3 6 6 6" xfId="22077"/>
    <cellStyle name="Percent 3 6 6 7" xfId="32226"/>
    <cellStyle name="Percent 3 6 6 8" xfId="37692"/>
    <cellStyle name="Percent 3 6 7" xfId="2496"/>
    <cellStyle name="Percent 3 6 7 2" xfId="4964"/>
    <cellStyle name="Percent 3 6 7 2 2" xfId="14846"/>
    <cellStyle name="Percent 3 6 7 2 3" xfId="24766"/>
    <cellStyle name="Percent 3 6 7 2 4" xfId="45806"/>
    <cellStyle name="Percent 3 6 7 3" xfId="7430"/>
    <cellStyle name="Percent 3 6 7 3 2" xfId="17312"/>
    <cellStyle name="Percent 3 6 7 3 3" xfId="27232"/>
    <cellStyle name="Percent 3 6 7 3 4" xfId="48272"/>
    <cellStyle name="Percent 3 6 7 4" xfId="9900"/>
    <cellStyle name="Percent 3 6 7 4 2" xfId="19782"/>
    <cellStyle name="Percent 3 6 7 4 3" xfId="29702"/>
    <cellStyle name="Percent 3 6 7 4 4" xfId="50742"/>
    <cellStyle name="Percent 3 6 7 5" xfId="12378"/>
    <cellStyle name="Percent 3 6 7 5 2" xfId="43338"/>
    <cellStyle name="Percent 3 6 7 6" xfId="22298"/>
    <cellStyle name="Percent 3 6 7 7" xfId="35180"/>
    <cellStyle name="Percent 3 6 7 8" xfId="40644"/>
    <cellStyle name="Percent 3 6 8" xfId="3007"/>
    <cellStyle name="Percent 3 6 8 2" xfId="12889"/>
    <cellStyle name="Percent 3 6 8 2 2" xfId="43849"/>
    <cellStyle name="Percent 3 6 8 3" xfId="22809"/>
    <cellStyle name="Percent 3 6 8 4" xfId="33262"/>
    <cellStyle name="Percent 3 6 8 5" xfId="38728"/>
    <cellStyle name="Percent 3 6 9" xfId="5514"/>
    <cellStyle name="Percent 3 6 9 2" xfId="15396"/>
    <cellStyle name="Percent 3 6 9 2 2" xfId="46356"/>
    <cellStyle name="Percent 3 6 9 3" xfId="25316"/>
    <cellStyle name="Percent 3 6 9 4" xfId="41144"/>
    <cellStyle name="Percent 3 7" xfId="199"/>
    <cellStyle name="Percent 3 7 10" xfId="8024"/>
    <cellStyle name="Percent 3 7 10 2" xfId="17906"/>
    <cellStyle name="Percent 3 7 10 3" xfId="27826"/>
    <cellStyle name="Percent 3 7 10 4" xfId="48866"/>
    <cellStyle name="Percent 3 7 11" xfId="10502"/>
    <cellStyle name="Percent 3 7 11 2" xfId="41462"/>
    <cellStyle name="Percent 3 7 12" xfId="20422"/>
    <cellStyle name="Percent 3 7 13" xfId="30264"/>
    <cellStyle name="Percent 3 7 14" xfId="35730"/>
    <cellStyle name="Percent 3 7 15" xfId="51276"/>
    <cellStyle name="Percent 3 7 16" xfId="51948"/>
    <cellStyle name="Percent 3 7 2" xfId="1331"/>
    <cellStyle name="Percent 3 7 2 10" xfId="52024"/>
    <cellStyle name="Percent 3 7 2 2" xfId="3321"/>
    <cellStyle name="Percent 3 7 2 2 2" xfId="13203"/>
    <cellStyle name="Percent 3 7 2 2 2 2" xfId="44163"/>
    <cellStyle name="Percent 3 7 2 2 3" xfId="23123"/>
    <cellStyle name="Percent 3 7 2 2 4" xfId="31540"/>
    <cellStyle name="Percent 3 7 2 2 5" xfId="37006"/>
    <cellStyle name="Percent 3 7 2 2 6" xfId="51577"/>
    <cellStyle name="Percent 3 7 2 2 7" xfId="52248"/>
    <cellStyle name="Percent 3 7 2 3" xfId="6560"/>
    <cellStyle name="Percent 3 7 2 3 2" xfId="16442"/>
    <cellStyle name="Percent 3 7 2 3 2 2" xfId="47402"/>
    <cellStyle name="Percent 3 7 2 3 3" xfId="26362"/>
    <cellStyle name="Percent 3 7 2 3 4" xfId="32540"/>
    <cellStyle name="Percent 3 7 2 3 5" xfId="38006"/>
    <cellStyle name="Percent 3 7 2 3 6" xfId="51802"/>
    <cellStyle name="Percent 3 7 2 3 7" xfId="52472"/>
    <cellStyle name="Percent 3 7 2 4" xfId="9030"/>
    <cellStyle name="Percent 3 7 2 4 2" xfId="18912"/>
    <cellStyle name="Percent 3 7 2 4 2 2" xfId="49872"/>
    <cellStyle name="Percent 3 7 2 4 3" xfId="28832"/>
    <cellStyle name="Percent 3 7 2 4 4" xfId="34309"/>
    <cellStyle name="Percent 3 7 2 4 5" xfId="39774"/>
    <cellStyle name="Percent 3 7 2 5" xfId="11508"/>
    <cellStyle name="Percent 3 7 2 5 2" xfId="41244"/>
    <cellStyle name="Percent 3 7 2 6" xfId="21428"/>
    <cellStyle name="Percent 3 7 2 6 2" xfId="42468"/>
    <cellStyle name="Percent 3 7 2 7" xfId="30538"/>
    <cellStyle name="Percent 3 7 2 8" xfId="36004"/>
    <cellStyle name="Percent 3 7 2 9" xfId="51352"/>
    <cellStyle name="Percent 3 7 3" xfId="1332"/>
    <cellStyle name="Percent 3 7 3 10" xfId="52172"/>
    <cellStyle name="Percent 3 7 3 2" xfId="3558"/>
    <cellStyle name="Percent 3 7 3 2 2" xfId="13440"/>
    <cellStyle name="Percent 3 7 3 2 2 2" xfId="44400"/>
    <cellStyle name="Percent 3 7 3 2 3" xfId="23360"/>
    <cellStyle name="Percent 3 7 3 2 4" xfId="31777"/>
    <cellStyle name="Percent 3 7 3 2 5" xfId="37243"/>
    <cellStyle name="Percent 3 7 3 3" xfId="6561"/>
    <cellStyle name="Percent 3 7 3 3 2" xfId="16443"/>
    <cellStyle name="Percent 3 7 3 3 2 2" xfId="47403"/>
    <cellStyle name="Percent 3 7 3 3 3" xfId="26363"/>
    <cellStyle name="Percent 3 7 3 3 4" xfId="32777"/>
    <cellStyle name="Percent 3 7 3 3 5" xfId="38243"/>
    <cellStyle name="Percent 3 7 3 4" xfId="9031"/>
    <cellStyle name="Percent 3 7 3 4 2" xfId="18913"/>
    <cellStyle name="Percent 3 7 3 4 2 2" xfId="49873"/>
    <cellStyle name="Percent 3 7 3 4 3" xfId="28833"/>
    <cellStyle name="Percent 3 7 3 4 4" xfId="34310"/>
    <cellStyle name="Percent 3 7 3 4 5" xfId="39775"/>
    <cellStyle name="Percent 3 7 3 5" xfId="11509"/>
    <cellStyle name="Percent 3 7 3 5 2" xfId="42469"/>
    <cellStyle name="Percent 3 7 3 6" xfId="21429"/>
    <cellStyle name="Percent 3 7 3 7" xfId="30775"/>
    <cellStyle name="Percent 3 7 3 8" xfId="36241"/>
    <cellStyle name="Percent 3 7 3 9" xfId="51501"/>
    <cellStyle name="Percent 3 7 4" xfId="1333"/>
    <cellStyle name="Percent 3 7 4 10" xfId="52396"/>
    <cellStyle name="Percent 3 7 4 2" xfId="3800"/>
    <cellStyle name="Percent 3 7 4 2 2" xfId="13682"/>
    <cellStyle name="Percent 3 7 4 2 2 2" xfId="44642"/>
    <cellStyle name="Percent 3 7 4 2 3" xfId="23602"/>
    <cellStyle name="Percent 3 7 4 2 4" xfId="32019"/>
    <cellStyle name="Percent 3 7 4 2 5" xfId="37485"/>
    <cellStyle name="Percent 3 7 4 3" xfId="6562"/>
    <cellStyle name="Percent 3 7 4 3 2" xfId="16444"/>
    <cellStyle name="Percent 3 7 4 3 2 2" xfId="47404"/>
    <cellStyle name="Percent 3 7 4 3 3" xfId="26364"/>
    <cellStyle name="Percent 3 7 4 3 4" xfId="33019"/>
    <cellStyle name="Percent 3 7 4 3 5" xfId="38485"/>
    <cellStyle name="Percent 3 7 4 4" xfId="9032"/>
    <cellStyle name="Percent 3 7 4 4 2" xfId="18914"/>
    <cellStyle name="Percent 3 7 4 4 2 2" xfId="49874"/>
    <cellStyle name="Percent 3 7 4 4 3" xfId="28834"/>
    <cellStyle name="Percent 3 7 4 4 4" xfId="34311"/>
    <cellStyle name="Percent 3 7 4 4 5" xfId="39776"/>
    <cellStyle name="Percent 3 7 4 5" xfId="11510"/>
    <cellStyle name="Percent 3 7 4 5 2" xfId="42470"/>
    <cellStyle name="Percent 3 7 4 6" xfId="21430"/>
    <cellStyle name="Percent 3 7 4 7" xfId="31017"/>
    <cellStyle name="Percent 3 7 4 8" xfId="36483"/>
    <cellStyle name="Percent 3 7 4 9" xfId="51726"/>
    <cellStyle name="Percent 3 7 5" xfId="1468"/>
    <cellStyle name="Percent 3 7 5 2" xfId="4231"/>
    <cellStyle name="Percent 3 7 5 2 2" xfId="14113"/>
    <cellStyle name="Percent 3 7 5 2 2 2" xfId="45073"/>
    <cellStyle name="Percent 3 7 5 2 3" xfId="24033"/>
    <cellStyle name="Percent 3 7 5 2 4" xfId="34446"/>
    <cellStyle name="Percent 3 7 5 2 5" xfId="39911"/>
    <cellStyle name="Percent 3 7 5 3" xfId="6697"/>
    <cellStyle name="Percent 3 7 5 3 2" xfId="16579"/>
    <cellStyle name="Percent 3 7 5 3 3" xfId="26499"/>
    <cellStyle name="Percent 3 7 5 3 4" xfId="47539"/>
    <cellStyle name="Percent 3 7 5 4" xfId="9167"/>
    <cellStyle name="Percent 3 7 5 4 2" xfId="19049"/>
    <cellStyle name="Percent 3 7 5 4 3" xfId="28969"/>
    <cellStyle name="Percent 3 7 5 4 4" xfId="50009"/>
    <cellStyle name="Percent 3 7 5 5" xfId="11645"/>
    <cellStyle name="Percent 3 7 5 5 2" xfId="42605"/>
    <cellStyle name="Percent 3 7 5 6" xfId="21565"/>
    <cellStyle name="Percent 3 7 5 7" xfId="31266"/>
    <cellStyle name="Percent 3 7 5 8" xfId="36732"/>
    <cellStyle name="Percent 3 7 6" xfId="2025"/>
    <cellStyle name="Percent 3 7 6 2" xfId="4788"/>
    <cellStyle name="Percent 3 7 6 2 2" xfId="14670"/>
    <cellStyle name="Percent 3 7 6 2 2 2" xfId="45630"/>
    <cellStyle name="Percent 3 7 6 2 3" xfId="24590"/>
    <cellStyle name="Percent 3 7 6 2 4" xfId="35003"/>
    <cellStyle name="Percent 3 7 6 2 5" xfId="40468"/>
    <cellStyle name="Percent 3 7 6 3" xfId="7254"/>
    <cellStyle name="Percent 3 7 6 3 2" xfId="17136"/>
    <cellStyle name="Percent 3 7 6 3 3" xfId="27056"/>
    <cellStyle name="Percent 3 7 6 3 4" xfId="48096"/>
    <cellStyle name="Percent 3 7 6 4" xfId="9724"/>
    <cellStyle name="Percent 3 7 6 4 2" xfId="19606"/>
    <cellStyle name="Percent 3 7 6 4 3" xfId="29526"/>
    <cellStyle name="Percent 3 7 6 4 4" xfId="50566"/>
    <cellStyle name="Percent 3 7 6 5" xfId="12202"/>
    <cellStyle name="Percent 3 7 6 5 2" xfId="43162"/>
    <cellStyle name="Percent 3 7 6 6" xfId="22122"/>
    <cellStyle name="Percent 3 7 6 7" xfId="32266"/>
    <cellStyle name="Percent 3 7 6 8" xfId="37732"/>
    <cellStyle name="Percent 3 7 7" xfId="2536"/>
    <cellStyle name="Percent 3 7 7 2" xfId="5004"/>
    <cellStyle name="Percent 3 7 7 2 2" xfId="14886"/>
    <cellStyle name="Percent 3 7 7 2 3" xfId="24806"/>
    <cellStyle name="Percent 3 7 7 2 4" xfId="45846"/>
    <cellStyle name="Percent 3 7 7 3" xfId="7470"/>
    <cellStyle name="Percent 3 7 7 3 2" xfId="17352"/>
    <cellStyle name="Percent 3 7 7 3 3" xfId="27272"/>
    <cellStyle name="Percent 3 7 7 3 4" xfId="48312"/>
    <cellStyle name="Percent 3 7 7 4" xfId="9940"/>
    <cellStyle name="Percent 3 7 7 4 2" xfId="19822"/>
    <cellStyle name="Percent 3 7 7 4 3" xfId="29742"/>
    <cellStyle name="Percent 3 7 7 4 4" xfId="50782"/>
    <cellStyle name="Percent 3 7 7 5" xfId="12418"/>
    <cellStyle name="Percent 3 7 7 5 2" xfId="43378"/>
    <cellStyle name="Percent 3 7 7 6" xfId="22338"/>
    <cellStyle name="Percent 3 7 7 7" xfId="35220"/>
    <cellStyle name="Percent 3 7 7 8" xfId="40684"/>
    <cellStyle name="Percent 3 7 8" xfId="3047"/>
    <cellStyle name="Percent 3 7 8 2" xfId="12929"/>
    <cellStyle name="Percent 3 7 8 2 2" xfId="43889"/>
    <cellStyle name="Percent 3 7 8 3" xfId="22849"/>
    <cellStyle name="Percent 3 7 8 4" xfId="33302"/>
    <cellStyle name="Percent 3 7 8 5" xfId="38768"/>
    <cellStyle name="Percent 3 7 9" xfId="5554"/>
    <cellStyle name="Percent 3 7 9 2" xfId="15436"/>
    <cellStyle name="Percent 3 7 9 2 2" xfId="46396"/>
    <cellStyle name="Percent 3 7 9 3" xfId="25356"/>
    <cellStyle name="Percent 3 7 9 4" xfId="41168"/>
    <cellStyle name="Percent 3 8" xfId="236"/>
    <cellStyle name="Percent 3 8 10" xfId="8061"/>
    <cellStyle name="Percent 3 8 10 2" xfId="17943"/>
    <cellStyle name="Percent 3 8 10 3" xfId="27863"/>
    <cellStyle name="Percent 3 8 10 4" xfId="48903"/>
    <cellStyle name="Percent 3 8 11" xfId="10539"/>
    <cellStyle name="Percent 3 8 11 2" xfId="41499"/>
    <cellStyle name="Percent 3 8 12" xfId="20459"/>
    <cellStyle name="Percent 3 8 13" xfId="30301"/>
    <cellStyle name="Percent 3 8 14" xfId="35767"/>
    <cellStyle name="Percent 3 8 15" xfId="51410"/>
    <cellStyle name="Percent 3 8 16" xfId="52082"/>
    <cellStyle name="Percent 3 8 2" xfId="1334"/>
    <cellStyle name="Percent 3 8 2 10" xfId="52306"/>
    <cellStyle name="Percent 3 8 2 2" xfId="3358"/>
    <cellStyle name="Percent 3 8 2 2 2" xfId="13240"/>
    <cellStyle name="Percent 3 8 2 2 2 2" xfId="44200"/>
    <cellStyle name="Percent 3 8 2 2 3" xfId="23160"/>
    <cellStyle name="Percent 3 8 2 2 4" xfId="31577"/>
    <cellStyle name="Percent 3 8 2 2 5" xfId="37043"/>
    <cellStyle name="Percent 3 8 2 3" xfId="6563"/>
    <cellStyle name="Percent 3 8 2 3 2" xfId="16445"/>
    <cellStyle name="Percent 3 8 2 3 2 2" xfId="47405"/>
    <cellStyle name="Percent 3 8 2 3 3" xfId="26365"/>
    <cellStyle name="Percent 3 8 2 3 4" xfId="32577"/>
    <cellStyle name="Percent 3 8 2 3 5" xfId="38043"/>
    <cellStyle name="Percent 3 8 2 4" xfId="9033"/>
    <cellStyle name="Percent 3 8 2 4 2" xfId="18915"/>
    <cellStyle name="Percent 3 8 2 4 2 2" xfId="49875"/>
    <cellStyle name="Percent 3 8 2 4 3" xfId="28835"/>
    <cellStyle name="Percent 3 8 2 4 4" xfId="34312"/>
    <cellStyle name="Percent 3 8 2 4 5" xfId="39777"/>
    <cellStyle name="Percent 3 8 2 5" xfId="11511"/>
    <cellStyle name="Percent 3 8 2 5 2" xfId="42471"/>
    <cellStyle name="Percent 3 8 2 6" xfId="21431"/>
    <cellStyle name="Percent 3 8 2 7" xfId="30575"/>
    <cellStyle name="Percent 3 8 2 8" xfId="36041"/>
    <cellStyle name="Percent 3 8 2 9" xfId="51635"/>
    <cellStyle name="Percent 3 8 3" xfId="1335"/>
    <cellStyle name="Percent 3 8 3 10" xfId="52530"/>
    <cellStyle name="Percent 3 8 3 2" xfId="3595"/>
    <cellStyle name="Percent 3 8 3 2 2" xfId="13477"/>
    <cellStyle name="Percent 3 8 3 2 2 2" xfId="44437"/>
    <cellStyle name="Percent 3 8 3 2 3" xfId="23397"/>
    <cellStyle name="Percent 3 8 3 2 4" xfId="31814"/>
    <cellStyle name="Percent 3 8 3 2 5" xfId="37280"/>
    <cellStyle name="Percent 3 8 3 3" xfId="6564"/>
    <cellStyle name="Percent 3 8 3 3 2" xfId="16446"/>
    <cellStyle name="Percent 3 8 3 3 2 2" xfId="47406"/>
    <cellStyle name="Percent 3 8 3 3 3" xfId="26366"/>
    <cellStyle name="Percent 3 8 3 3 4" xfId="32814"/>
    <cellStyle name="Percent 3 8 3 3 5" xfId="38280"/>
    <cellStyle name="Percent 3 8 3 4" xfId="9034"/>
    <cellStyle name="Percent 3 8 3 4 2" xfId="18916"/>
    <cellStyle name="Percent 3 8 3 4 2 2" xfId="49876"/>
    <cellStyle name="Percent 3 8 3 4 3" xfId="28836"/>
    <cellStyle name="Percent 3 8 3 4 4" xfId="34313"/>
    <cellStyle name="Percent 3 8 3 4 5" xfId="39778"/>
    <cellStyle name="Percent 3 8 3 5" xfId="11512"/>
    <cellStyle name="Percent 3 8 3 5 2" xfId="42472"/>
    <cellStyle name="Percent 3 8 3 6" xfId="21432"/>
    <cellStyle name="Percent 3 8 3 7" xfId="30812"/>
    <cellStyle name="Percent 3 8 3 8" xfId="36278"/>
    <cellStyle name="Percent 3 8 3 9" xfId="51860"/>
    <cellStyle name="Percent 3 8 4" xfId="1336"/>
    <cellStyle name="Percent 3 8 4 2" xfId="3837"/>
    <cellStyle name="Percent 3 8 4 2 2" xfId="13719"/>
    <cellStyle name="Percent 3 8 4 2 2 2" xfId="44679"/>
    <cellStyle name="Percent 3 8 4 2 3" xfId="23639"/>
    <cellStyle name="Percent 3 8 4 2 4" xfId="32056"/>
    <cellStyle name="Percent 3 8 4 2 5" xfId="37522"/>
    <cellStyle name="Percent 3 8 4 3" xfId="6565"/>
    <cellStyle name="Percent 3 8 4 3 2" xfId="16447"/>
    <cellStyle name="Percent 3 8 4 3 2 2" xfId="47407"/>
    <cellStyle name="Percent 3 8 4 3 3" xfId="26367"/>
    <cellStyle name="Percent 3 8 4 3 4" xfId="33056"/>
    <cellStyle name="Percent 3 8 4 3 5" xfId="38522"/>
    <cellStyle name="Percent 3 8 4 4" xfId="9035"/>
    <cellStyle name="Percent 3 8 4 4 2" xfId="18917"/>
    <cellStyle name="Percent 3 8 4 4 2 2" xfId="49877"/>
    <cellStyle name="Percent 3 8 4 4 3" xfId="28837"/>
    <cellStyle name="Percent 3 8 4 4 4" xfId="34314"/>
    <cellStyle name="Percent 3 8 4 4 5" xfId="39779"/>
    <cellStyle name="Percent 3 8 4 5" xfId="11513"/>
    <cellStyle name="Percent 3 8 4 5 2" xfId="42473"/>
    <cellStyle name="Percent 3 8 4 6" xfId="21433"/>
    <cellStyle name="Percent 3 8 4 7" xfId="31054"/>
    <cellStyle name="Percent 3 8 4 8" xfId="36520"/>
    <cellStyle name="Percent 3 8 5" xfId="1505"/>
    <cellStyle name="Percent 3 8 5 2" xfId="4268"/>
    <cellStyle name="Percent 3 8 5 2 2" xfId="14150"/>
    <cellStyle name="Percent 3 8 5 2 2 2" xfId="45110"/>
    <cellStyle name="Percent 3 8 5 2 3" xfId="24070"/>
    <cellStyle name="Percent 3 8 5 2 4" xfId="34483"/>
    <cellStyle name="Percent 3 8 5 2 5" xfId="39948"/>
    <cellStyle name="Percent 3 8 5 3" xfId="6734"/>
    <cellStyle name="Percent 3 8 5 3 2" xfId="16616"/>
    <cellStyle name="Percent 3 8 5 3 3" xfId="26536"/>
    <cellStyle name="Percent 3 8 5 3 4" xfId="47576"/>
    <cellStyle name="Percent 3 8 5 4" xfId="9204"/>
    <cellStyle name="Percent 3 8 5 4 2" xfId="19086"/>
    <cellStyle name="Percent 3 8 5 4 3" xfId="29006"/>
    <cellStyle name="Percent 3 8 5 4 4" xfId="50046"/>
    <cellStyle name="Percent 3 8 5 5" xfId="11682"/>
    <cellStyle name="Percent 3 8 5 5 2" xfId="42642"/>
    <cellStyle name="Percent 3 8 5 6" xfId="21602"/>
    <cellStyle name="Percent 3 8 5 7" xfId="31303"/>
    <cellStyle name="Percent 3 8 5 8" xfId="36769"/>
    <cellStyle name="Percent 3 8 6" xfId="2071"/>
    <cellStyle name="Percent 3 8 6 2" xfId="4832"/>
    <cellStyle name="Percent 3 8 6 2 2" xfId="14714"/>
    <cellStyle name="Percent 3 8 6 2 2 2" xfId="45674"/>
    <cellStyle name="Percent 3 8 6 2 3" xfId="24634"/>
    <cellStyle name="Percent 3 8 6 2 4" xfId="35047"/>
    <cellStyle name="Percent 3 8 6 2 5" xfId="40512"/>
    <cellStyle name="Percent 3 8 6 3" xfId="7298"/>
    <cellStyle name="Percent 3 8 6 3 2" xfId="17180"/>
    <cellStyle name="Percent 3 8 6 3 3" xfId="27100"/>
    <cellStyle name="Percent 3 8 6 3 4" xfId="48140"/>
    <cellStyle name="Percent 3 8 6 4" xfId="9768"/>
    <cellStyle name="Percent 3 8 6 4 2" xfId="19650"/>
    <cellStyle name="Percent 3 8 6 4 3" xfId="29570"/>
    <cellStyle name="Percent 3 8 6 4 4" xfId="50610"/>
    <cellStyle name="Percent 3 8 6 5" xfId="12246"/>
    <cellStyle name="Percent 3 8 6 5 2" xfId="43206"/>
    <cellStyle name="Percent 3 8 6 6" xfId="22166"/>
    <cellStyle name="Percent 3 8 6 7" xfId="32303"/>
    <cellStyle name="Percent 3 8 6 8" xfId="37769"/>
    <cellStyle name="Percent 3 8 7" xfId="2573"/>
    <cellStyle name="Percent 3 8 7 2" xfId="5041"/>
    <cellStyle name="Percent 3 8 7 2 2" xfId="14923"/>
    <cellStyle name="Percent 3 8 7 2 3" xfId="24843"/>
    <cellStyle name="Percent 3 8 7 2 4" xfId="45883"/>
    <cellStyle name="Percent 3 8 7 3" xfId="7507"/>
    <cellStyle name="Percent 3 8 7 3 2" xfId="17389"/>
    <cellStyle name="Percent 3 8 7 3 3" xfId="27309"/>
    <cellStyle name="Percent 3 8 7 3 4" xfId="48349"/>
    <cellStyle name="Percent 3 8 7 4" xfId="9977"/>
    <cellStyle name="Percent 3 8 7 4 2" xfId="19859"/>
    <cellStyle name="Percent 3 8 7 4 3" xfId="29779"/>
    <cellStyle name="Percent 3 8 7 4 4" xfId="50819"/>
    <cellStyle name="Percent 3 8 7 5" xfId="12455"/>
    <cellStyle name="Percent 3 8 7 5 2" xfId="43415"/>
    <cellStyle name="Percent 3 8 7 6" xfId="22375"/>
    <cellStyle name="Percent 3 8 7 7" xfId="35257"/>
    <cellStyle name="Percent 3 8 7 8" xfId="40721"/>
    <cellStyle name="Percent 3 8 8" xfId="3084"/>
    <cellStyle name="Percent 3 8 8 2" xfId="12966"/>
    <cellStyle name="Percent 3 8 8 2 2" xfId="43926"/>
    <cellStyle name="Percent 3 8 8 3" xfId="22886"/>
    <cellStyle name="Percent 3 8 8 4" xfId="33339"/>
    <cellStyle name="Percent 3 8 8 5" xfId="38805"/>
    <cellStyle name="Percent 3 8 9" xfId="5591"/>
    <cellStyle name="Percent 3 8 9 2" xfId="15473"/>
    <cellStyle name="Percent 3 8 9 2 2" xfId="46433"/>
    <cellStyle name="Percent 3 8 9 3" xfId="25393"/>
    <cellStyle name="Percent 3 8 9 4" xfId="41302"/>
    <cellStyle name="Percent 3 9" xfId="273"/>
    <cellStyle name="Percent 3 9 10" xfId="8098"/>
    <cellStyle name="Percent 3 9 10 2" xfId="17980"/>
    <cellStyle name="Percent 3 9 10 3" xfId="27900"/>
    <cellStyle name="Percent 3 9 10 4" xfId="48940"/>
    <cellStyle name="Percent 3 9 11" xfId="10576"/>
    <cellStyle name="Percent 3 9 11 2" xfId="41536"/>
    <cellStyle name="Percent 3 9 12" xfId="20496"/>
    <cellStyle name="Percent 3 9 13" xfId="30338"/>
    <cellStyle name="Percent 3 9 14" xfId="35804"/>
    <cellStyle name="Percent 3 9 15" xfId="51418"/>
    <cellStyle name="Percent 3 9 16" xfId="52090"/>
    <cellStyle name="Percent 3 9 2" xfId="1337"/>
    <cellStyle name="Percent 3 9 2 10" xfId="52314"/>
    <cellStyle name="Percent 3 9 2 2" xfId="3395"/>
    <cellStyle name="Percent 3 9 2 2 2" xfId="13277"/>
    <cellStyle name="Percent 3 9 2 2 2 2" xfId="44237"/>
    <cellStyle name="Percent 3 9 2 2 3" xfId="23197"/>
    <cellStyle name="Percent 3 9 2 2 4" xfId="31614"/>
    <cellStyle name="Percent 3 9 2 2 5" xfId="37080"/>
    <cellStyle name="Percent 3 9 2 3" xfId="6566"/>
    <cellStyle name="Percent 3 9 2 3 2" xfId="16448"/>
    <cellStyle name="Percent 3 9 2 3 2 2" xfId="47408"/>
    <cellStyle name="Percent 3 9 2 3 3" xfId="26368"/>
    <cellStyle name="Percent 3 9 2 3 4" xfId="32614"/>
    <cellStyle name="Percent 3 9 2 3 5" xfId="38080"/>
    <cellStyle name="Percent 3 9 2 4" xfId="9036"/>
    <cellStyle name="Percent 3 9 2 4 2" xfId="18918"/>
    <cellStyle name="Percent 3 9 2 4 2 2" xfId="49878"/>
    <cellStyle name="Percent 3 9 2 4 3" xfId="28838"/>
    <cellStyle name="Percent 3 9 2 4 4" xfId="34315"/>
    <cellStyle name="Percent 3 9 2 4 5" xfId="39780"/>
    <cellStyle name="Percent 3 9 2 5" xfId="11514"/>
    <cellStyle name="Percent 3 9 2 5 2" xfId="42474"/>
    <cellStyle name="Percent 3 9 2 6" xfId="21434"/>
    <cellStyle name="Percent 3 9 2 7" xfId="30612"/>
    <cellStyle name="Percent 3 9 2 8" xfId="36078"/>
    <cellStyle name="Percent 3 9 2 9" xfId="51643"/>
    <cellStyle name="Percent 3 9 3" xfId="1338"/>
    <cellStyle name="Percent 3 9 3 10" xfId="52538"/>
    <cellStyle name="Percent 3 9 3 2" xfId="3632"/>
    <cellStyle name="Percent 3 9 3 2 2" xfId="13514"/>
    <cellStyle name="Percent 3 9 3 2 2 2" xfId="44474"/>
    <cellStyle name="Percent 3 9 3 2 3" xfId="23434"/>
    <cellStyle name="Percent 3 9 3 2 4" xfId="31851"/>
    <cellStyle name="Percent 3 9 3 2 5" xfId="37317"/>
    <cellStyle name="Percent 3 9 3 3" xfId="6567"/>
    <cellStyle name="Percent 3 9 3 3 2" xfId="16449"/>
    <cellStyle name="Percent 3 9 3 3 2 2" xfId="47409"/>
    <cellStyle name="Percent 3 9 3 3 3" xfId="26369"/>
    <cellStyle name="Percent 3 9 3 3 4" xfId="32851"/>
    <cellStyle name="Percent 3 9 3 3 5" xfId="38317"/>
    <cellStyle name="Percent 3 9 3 4" xfId="9037"/>
    <cellStyle name="Percent 3 9 3 4 2" xfId="18919"/>
    <cellStyle name="Percent 3 9 3 4 2 2" xfId="49879"/>
    <cellStyle name="Percent 3 9 3 4 3" xfId="28839"/>
    <cellStyle name="Percent 3 9 3 4 4" xfId="34316"/>
    <cellStyle name="Percent 3 9 3 4 5" xfId="39781"/>
    <cellStyle name="Percent 3 9 3 5" xfId="11515"/>
    <cellStyle name="Percent 3 9 3 5 2" xfId="42475"/>
    <cellStyle name="Percent 3 9 3 6" xfId="21435"/>
    <cellStyle name="Percent 3 9 3 7" xfId="30849"/>
    <cellStyle name="Percent 3 9 3 8" xfId="36315"/>
    <cellStyle name="Percent 3 9 3 9" xfId="51868"/>
    <cellStyle name="Percent 3 9 4" xfId="1339"/>
    <cellStyle name="Percent 3 9 4 2" xfId="3874"/>
    <cellStyle name="Percent 3 9 4 2 2" xfId="13756"/>
    <cellStyle name="Percent 3 9 4 2 2 2" xfId="44716"/>
    <cellStyle name="Percent 3 9 4 2 3" xfId="23676"/>
    <cellStyle name="Percent 3 9 4 2 4" xfId="32093"/>
    <cellStyle name="Percent 3 9 4 2 5" xfId="37559"/>
    <cellStyle name="Percent 3 9 4 3" xfId="6568"/>
    <cellStyle name="Percent 3 9 4 3 2" xfId="16450"/>
    <cellStyle name="Percent 3 9 4 3 2 2" xfId="47410"/>
    <cellStyle name="Percent 3 9 4 3 3" xfId="26370"/>
    <cellStyle name="Percent 3 9 4 3 4" xfId="33093"/>
    <cellStyle name="Percent 3 9 4 3 5" xfId="38559"/>
    <cellStyle name="Percent 3 9 4 4" xfId="9038"/>
    <cellStyle name="Percent 3 9 4 4 2" xfId="18920"/>
    <cellStyle name="Percent 3 9 4 4 2 2" xfId="49880"/>
    <cellStyle name="Percent 3 9 4 4 3" xfId="28840"/>
    <cellStyle name="Percent 3 9 4 4 4" xfId="34317"/>
    <cellStyle name="Percent 3 9 4 4 5" xfId="39782"/>
    <cellStyle name="Percent 3 9 4 5" xfId="11516"/>
    <cellStyle name="Percent 3 9 4 5 2" xfId="42476"/>
    <cellStyle name="Percent 3 9 4 6" xfId="21436"/>
    <cellStyle name="Percent 3 9 4 7" xfId="31091"/>
    <cellStyle name="Percent 3 9 4 8" xfId="36557"/>
    <cellStyle name="Percent 3 9 5" xfId="1542"/>
    <cellStyle name="Percent 3 9 5 2" xfId="4305"/>
    <cellStyle name="Percent 3 9 5 2 2" xfId="14187"/>
    <cellStyle name="Percent 3 9 5 2 2 2" xfId="45147"/>
    <cellStyle name="Percent 3 9 5 2 3" xfId="24107"/>
    <cellStyle name="Percent 3 9 5 2 4" xfId="34520"/>
    <cellStyle name="Percent 3 9 5 2 5" xfId="39985"/>
    <cellStyle name="Percent 3 9 5 3" xfId="6771"/>
    <cellStyle name="Percent 3 9 5 3 2" xfId="16653"/>
    <cellStyle name="Percent 3 9 5 3 3" xfId="26573"/>
    <cellStyle name="Percent 3 9 5 3 4" xfId="47613"/>
    <cellStyle name="Percent 3 9 5 4" xfId="9241"/>
    <cellStyle name="Percent 3 9 5 4 2" xfId="19123"/>
    <cellStyle name="Percent 3 9 5 4 3" xfId="29043"/>
    <cellStyle name="Percent 3 9 5 4 4" xfId="50083"/>
    <cellStyle name="Percent 3 9 5 5" xfId="11719"/>
    <cellStyle name="Percent 3 9 5 5 2" xfId="42679"/>
    <cellStyle name="Percent 3 9 5 6" xfId="21639"/>
    <cellStyle name="Percent 3 9 5 7" xfId="31340"/>
    <cellStyle name="Percent 3 9 5 8" xfId="36806"/>
    <cellStyle name="Percent 3 9 6" xfId="2224"/>
    <cellStyle name="Percent 3 9 6 2" xfId="4842"/>
    <cellStyle name="Percent 3 9 6 2 2" xfId="14724"/>
    <cellStyle name="Percent 3 9 6 2 2 2" xfId="45684"/>
    <cellStyle name="Percent 3 9 6 2 3" xfId="24644"/>
    <cellStyle name="Percent 3 9 6 2 4" xfId="35058"/>
    <cellStyle name="Percent 3 9 6 2 5" xfId="40522"/>
    <cellStyle name="Percent 3 9 6 3" xfId="7308"/>
    <cellStyle name="Percent 3 9 6 3 2" xfId="17190"/>
    <cellStyle name="Percent 3 9 6 3 3" xfId="27110"/>
    <cellStyle name="Percent 3 9 6 3 4" xfId="48150"/>
    <cellStyle name="Percent 3 9 6 4" xfId="9778"/>
    <cellStyle name="Percent 3 9 6 4 2" xfId="19660"/>
    <cellStyle name="Percent 3 9 6 4 3" xfId="29580"/>
    <cellStyle name="Percent 3 9 6 4 4" xfId="50620"/>
    <cellStyle name="Percent 3 9 6 5" xfId="12256"/>
    <cellStyle name="Percent 3 9 6 5 2" xfId="43216"/>
    <cellStyle name="Percent 3 9 6 6" xfId="22176"/>
    <cellStyle name="Percent 3 9 6 7" xfId="32340"/>
    <cellStyle name="Percent 3 9 6 8" xfId="37806"/>
    <cellStyle name="Percent 3 9 7" xfId="2610"/>
    <cellStyle name="Percent 3 9 7 2" xfId="5078"/>
    <cellStyle name="Percent 3 9 7 2 2" xfId="14960"/>
    <cellStyle name="Percent 3 9 7 2 3" xfId="24880"/>
    <cellStyle name="Percent 3 9 7 2 4" xfId="45920"/>
    <cellStyle name="Percent 3 9 7 3" xfId="7544"/>
    <cellStyle name="Percent 3 9 7 3 2" xfId="17426"/>
    <cellStyle name="Percent 3 9 7 3 3" xfId="27346"/>
    <cellStyle name="Percent 3 9 7 3 4" xfId="48386"/>
    <cellStyle name="Percent 3 9 7 4" xfId="10014"/>
    <cellStyle name="Percent 3 9 7 4 2" xfId="19896"/>
    <cellStyle name="Percent 3 9 7 4 3" xfId="29816"/>
    <cellStyle name="Percent 3 9 7 4 4" xfId="50856"/>
    <cellStyle name="Percent 3 9 7 5" xfId="12492"/>
    <cellStyle name="Percent 3 9 7 5 2" xfId="43452"/>
    <cellStyle name="Percent 3 9 7 6" xfId="22412"/>
    <cellStyle name="Percent 3 9 7 7" xfId="35294"/>
    <cellStyle name="Percent 3 9 7 8" xfId="40758"/>
    <cellStyle name="Percent 3 9 8" xfId="3121"/>
    <cellStyle name="Percent 3 9 8 2" xfId="13003"/>
    <cellStyle name="Percent 3 9 8 2 2" xfId="43963"/>
    <cellStyle name="Percent 3 9 8 3" xfId="22923"/>
    <cellStyle name="Percent 3 9 8 4" xfId="33376"/>
    <cellStyle name="Percent 3 9 8 5" xfId="38842"/>
    <cellStyle name="Percent 3 9 9" xfId="5628"/>
    <cellStyle name="Percent 3 9 9 2" xfId="15510"/>
    <cellStyle name="Percent 3 9 9 2 2" xfId="46470"/>
    <cellStyle name="Percent 3 9 9 3" xfId="25430"/>
    <cellStyle name="Percent 3 9 9 4" xfId="41310"/>
    <cellStyle name="Percent 4" xfId="68"/>
    <cellStyle name="Percent 4 10" xfId="2338"/>
    <cellStyle name="Percent 4 10 2" xfId="2407"/>
    <cellStyle name="Percent 4 11" xfId="2341"/>
    <cellStyle name="Percent 4 12" xfId="2227"/>
    <cellStyle name="Percent 4 13" xfId="1897"/>
    <cellStyle name="Percent 4 13 2" xfId="4660"/>
    <cellStyle name="Percent 4 13 2 2" xfId="14542"/>
    <cellStyle name="Percent 4 13 2 3" xfId="24462"/>
    <cellStyle name="Percent 4 13 2 4" xfId="45502"/>
    <cellStyle name="Percent 4 13 3" xfId="7126"/>
    <cellStyle name="Percent 4 13 3 2" xfId="17008"/>
    <cellStyle name="Percent 4 13 3 3" xfId="26928"/>
    <cellStyle name="Percent 4 13 3 4" xfId="47968"/>
    <cellStyle name="Percent 4 13 4" xfId="9596"/>
    <cellStyle name="Percent 4 13 4 2" xfId="19478"/>
    <cellStyle name="Percent 4 13 4 3" xfId="29398"/>
    <cellStyle name="Percent 4 13 4 4" xfId="50438"/>
    <cellStyle name="Percent 4 13 5" xfId="12074"/>
    <cellStyle name="Percent 4 13 5 2" xfId="43034"/>
    <cellStyle name="Percent 4 13 6" xfId="21994"/>
    <cellStyle name="Percent 4 13 7" xfId="34875"/>
    <cellStyle name="Percent 4 13 8" xfId="40340"/>
    <cellStyle name="Percent 4 2" xfId="678"/>
    <cellStyle name="Percent 4 2 10" xfId="2889"/>
    <cellStyle name="Percent 4 2 10 2" xfId="5357"/>
    <cellStyle name="Percent 4 2 10 2 2" xfId="15239"/>
    <cellStyle name="Percent 4 2 10 2 3" xfId="25159"/>
    <cellStyle name="Percent 4 2 10 2 4" xfId="46199"/>
    <cellStyle name="Percent 4 2 10 3" xfId="7823"/>
    <cellStyle name="Percent 4 2 10 3 2" xfId="17705"/>
    <cellStyle name="Percent 4 2 10 3 3" xfId="27625"/>
    <cellStyle name="Percent 4 2 10 3 4" xfId="48665"/>
    <cellStyle name="Percent 4 2 10 4" xfId="10293"/>
    <cellStyle name="Percent 4 2 10 4 2" xfId="20175"/>
    <cellStyle name="Percent 4 2 10 4 3" xfId="30095"/>
    <cellStyle name="Percent 4 2 10 4 4" xfId="51135"/>
    <cellStyle name="Percent 4 2 10 5" xfId="12771"/>
    <cellStyle name="Percent 4 2 10 5 2" xfId="43731"/>
    <cellStyle name="Percent 4 2 10 6" xfId="22691"/>
    <cellStyle name="Percent 4 2 10 7" xfId="35573"/>
    <cellStyle name="Percent 4 2 10 8" xfId="41037"/>
    <cellStyle name="Percent 4 2 11" xfId="4056"/>
    <cellStyle name="Percent 4 2 11 2" xfId="13938"/>
    <cellStyle name="Percent 4 2 11 3" xfId="23858"/>
    <cellStyle name="Percent 4 2 11 4" xfId="44898"/>
    <cellStyle name="Percent 4 2 12" xfId="5907"/>
    <cellStyle name="Percent 4 2 12 2" xfId="15789"/>
    <cellStyle name="Percent 4 2 12 3" xfId="25709"/>
    <cellStyle name="Percent 4 2 12 4" xfId="46749"/>
    <cellStyle name="Percent 4 2 13" xfId="8377"/>
    <cellStyle name="Percent 4 2 13 2" xfId="18259"/>
    <cellStyle name="Percent 4 2 13 3" xfId="28179"/>
    <cellStyle name="Percent 4 2 13 4" xfId="49219"/>
    <cellStyle name="Percent 4 2 14" xfId="10855"/>
    <cellStyle name="Percent 4 2 14 2" xfId="41815"/>
    <cellStyle name="Percent 4 2 15" xfId="20775"/>
    <cellStyle name="Percent 4 2 16" xfId="33656"/>
    <cellStyle name="Percent 4 2 17" xfId="39121"/>
    <cellStyle name="Percent 4 2 2" xfId="1821"/>
    <cellStyle name="Percent 4 2 2 10" xfId="21918"/>
    <cellStyle name="Percent 4 2 2 11" xfId="34799"/>
    <cellStyle name="Percent 4 2 2 12" xfId="40264"/>
    <cellStyle name="Percent 4 2 2 2" xfId="2302"/>
    <cellStyle name="Percent 4 2 2 2 2" xfId="4873"/>
    <cellStyle name="Percent 4 2 2 2 2 2" xfId="14755"/>
    <cellStyle name="Percent 4 2 2 2 2 3" xfId="24675"/>
    <cellStyle name="Percent 4 2 2 2 2 4" xfId="45715"/>
    <cellStyle name="Percent 4 2 2 2 3" xfId="7339"/>
    <cellStyle name="Percent 4 2 2 2 3 2" xfId="17221"/>
    <cellStyle name="Percent 4 2 2 2 3 3" xfId="27141"/>
    <cellStyle name="Percent 4 2 2 2 3 4" xfId="48181"/>
    <cellStyle name="Percent 4 2 2 2 4" xfId="9809"/>
    <cellStyle name="Percent 4 2 2 2 4 2" xfId="19691"/>
    <cellStyle name="Percent 4 2 2 2 4 3" xfId="29611"/>
    <cellStyle name="Percent 4 2 2 2 4 4" xfId="50651"/>
    <cellStyle name="Percent 4 2 2 2 5" xfId="12287"/>
    <cellStyle name="Percent 4 2 2 2 5 2" xfId="43247"/>
    <cellStyle name="Percent 4 2 2 2 6" xfId="22207"/>
    <cellStyle name="Percent 4 2 2 2 7" xfId="35089"/>
    <cellStyle name="Percent 4 2 2 2 8" xfId="40553"/>
    <cellStyle name="Percent 4 2 2 3" xfId="2282"/>
    <cellStyle name="Percent 4 2 2 3 2" xfId="2362"/>
    <cellStyle name="Percent 4 2 2 4" xfId="2252"/>
    <cellStyle name="Percent 4 2 2 4 2" xfId="4857"/>
    <cellStyle name="Percent 4 2 2 4 2 2" xfId="14739"/>
    <cellStyle name="Percent 4 2 2 4 2 3" xfId="24659"/>
    <cellStyle name="Percent 4 2 2 4 2 4" xfId="45699"/>
    <cellStyle name="Percent 4 2 2 4 3" xfId="7323"/>
    <cellStyle name="Percent 4 2 2 4 3 2" xfId="17205"/>
    <cellStyle name="Percent 4 2 2 4 3 3" xfId="27125"/>
    <cellStyle name="Percent 4 2 2 4 3 4" xfId="48165"/>
    <cellStyle name="Percent 4 2 2 4 4" xfId="9793"/>
    <cellStyle name="Percent 4 2 2 4 4 2" xfId="19675"/>
    <cellStyle name="Percent 4 2 2 4 4 3" xfId="29595"/>
    <cellStyle name="Percent 4 2 2 4 4 4" xfId="50635"/>
    <cellStyle name="Percent 4 2 2 4 5" xfId="12271"/>
    <cellStyle name="Percent 4 2 2 4 5 2" xfId="43231"/>
    <cellStyle name="Percent 4 2 2 4 6" xfId="22191"/>
    <cellStyle name="Percent 4 2 2 4 7" xfId="35073"/>
    <cellStyle name="Percent 4 2 2 4 8" xfId="40537"/>
    <cellStyle name="Percent 4 2 2 5" xfId="1953"/>
    <cellStyle name="Percent 4 2 2 5 2" xfId="4716"/>
    <cellStyle name="Percent 4 2 2 5 2 2" xfId="14598"/>
    <cellStyle name="Percent 4 2 2 5 2 3" xfId="24518"/>
    <cellStyle name="Percent 4 2 2 5 2 4" xfId="45558"/>
    <cellStyle name="Percent 4 2 2 5 3" xfId="7182"/>
    <cellStyle name="Percent 4 2 2 5 3 2" xfId="17064"/>
    <cellStyle name="Percent 4 2 2 5 3 3" xfId="26984"/>
    <cellStyle name="Percent 4 2 2 5 3 4" xfId="48024"/>
    <cellStyle name="Percent 4 2 2 5 4" xfId="9652"/>
    <cellStyle name="Percent 4 2 2 5 4 2" xfId="19534"/>
    <cellStyle name="Percent 4 2 2 5 4 3" xfId="29454"/>
    <cellStyle name="Percent 4 2 2 5 4 4" xfId="50494"/>
    <cellStyle name="Percent 4 2 2 5 5" xfId="12130"/>
    <cellStyle name="Percent 4 2 2 5 5 2" xfId="43090"/>
    <cellStyle name="Percent 4 2 2 5 6" xfId="22050"/>
    <cellStyle name="Percent 4 2 2 5 7" xfId="34931"/>
    <cellStyle name="Percent 4 2 2 5 8" xfId="40396"/>
    <cellStyle name="Percent 4 2 2 6" xfId="4584"/>
    <cellStyle name="Percent 4 2 2 6 2" xfId="14466"/>
    <cellStyle name="Percent 4 2 2 6 3" xfId="24386"/>
    <cellStyle name="Percent 4 2 2 6 4" xfId="45426"/>
    <cellStyle name="Percent 4 2 2 7" xfId="7050"/>
    <cellStyle name="Percent 4 2 2 7 2" xfId="16932"/>
    <cellStyle name="Percent 4 2 2 7 3" xfId="26852"/>
    <cellStyle name="Percent 4 2 2 7 4" xfId="47892"/>
    <cellStyle name="Percent 4 2 2 8" xfId="9520"/>
    <cellStyle name="Percent 4 2 2 8 2" xfId="19402"/>
    <cellStyle name="Percent 4 2 2 8 3" xfId="29322"/>
    <cellStyle name="Percent 4 2 2 8 4" xfId="50362"/>
    <cellStyle name="Percent 4 2 2 9" xfId="11998"/>
    <cellStyle name="Percent 4 2 2 9 2" xfId="42958"/>
    <cellStyle name="Percent 4 2 3" xfId="1998"/>
    <cellStyle name="Percent 4 2 3 10" xfId="34976"/>
    <cellStyle name="Percent 4 2 3 11" xfId="40441"/>
    <cellStyle name="Percent 4 2 3 2" xfId="2320"/>
    <cellStyle name="Percent 4 2 3 2 2" xfId="2389"/>
    <cellStyle name="Percent 4 2 3 3" xfId="2371"/>
    <cellStyle name="Percent 4 2 3 4" xfId="2292"/>
    <cellStyle name="Percent 4 2 3 5" xfId="4761"/>
    <cellStyle name="Percent 4 2 3 5 2" xfId="14643"/>
    <cellStyle name="Percent 4 2 3 5 3" xfId="24563"/>
    <cellStyle name="Percent 4 2 3 5 4" xfId="45603"/>
    <cellStyle name="Percent 4 2 3 6" xfId="7227"/>
    <cellStyle name="Percent 4 2 3 6 2" xfId="17109"/>
    <cellStyle name="Percent 4 2 3 6 3" xfId="27029"/>
    <cellStyle name="Percent 4 2 3 6 4" xfId="48069"/>
    <cellStyle name="Percent 4 2 3 7" xfId="9697"/>
    <cellStyle name="Percent 4 2 3 7 2" xfId="19579"/>
    <cellStyle name="Percent 4 2 3 7 3" xfId="29499"/>
    <cellStyle name="Percent 4 2 3 7 4" xfId="50539"/>
    <cellStyle name="Percent 4 2 3 8" xfId="12175"/>
    <cellStyle name="Percent 4 2 3 8 2" xfId="43135"/>
    <cellStyle name="Percent 4 2 3 9" xfId="22095"/>
    <cellStyle name="Percent 4 2 4" xfId="2043"/>
    <cellStyle name="Percent 4 2 4 10" xfId="40486"/>
    <cellStyle name="Percent 4 2 4 2" xfId="2380"/>
    <cellStyle name="Percent 4 2 4 3" xfId="2310"/>
    <cellStyle name="Percent 4 2 4 4" xfId="4806"/>
    <cellStyle name="Percent 4 2 4 4 2" xfId="14688"/>
    <cellStyle name="Percent 4 2 4 4 3" xfId="24608"/>
    <cellStyle name="Percent 4 2 4 4 4" xfId="45648"/>
    <cellStyle name="Percent 4 2 4 5" xfId="7272"/>
    <cellStyle name="Percent 4 2 4 5 2" xfId="17154"/>
    <cellStyle name="Percent 4 2 4 5 3" xfId="27074"/>
    <cellStyle name="Percent 4 2 4 5 4" xfId="48114"/>
    <cellStyle name="Percent 4 2 4 6" xfId="9742"/>
    <cellStyle name="Percent 4 2 4 6 2" xfId="19624"/>
    <cellStyle name="Percent 4 2 4 6 3" xfId="29544"/>
    <cellStyle name="Percent 4 2 4 6 4" xfId="50584"/>
    <cellStyle name="Percent 4 2 4 7" xfId="12220"/>
    <cellStyle name="Percent 4 2 4 7 2" xfId="43180"/>
    <cellStyle name="Percent 4 2 4 8" xfId="22140"/>
    <cellStyle name="Percent 4 2 4 9" xfId="35021"/>
    <cellStyle name="Percent 4 2 5" xfId="2329"/>
    <cellStyle name="Percent 4 2 5 2" xfId="2398"/>
    <cellStyle name="Percent 4 2 6" xfId="2273"/>
    <cellStyle name="Percent 4 2 6 2" xfId="2353"/>
    <cellStyle name="Percent 4 2 7" xfId="2344"/>
    <cellStyle name="Percent 4 2 8" xfId="2233"/>
    <cellStyle name="Percent 4 2 9" xfId="1908"/>
    <cellStyle name="Percent 4 2 9 2" xfId="4671"/>
    <cellStyle name="Percent 4 2 9 2 2" xfId="14553"/>
    <cellStyle name="Percent 4 2 9 2 3" xfId="24473"/>
    <cellStyle name="Percent 4 2 9 2 4" xfId="45513"/>
    <cellStyle name="Percent 4 2 9 3" xfId="7137"/>
    <cellStyle name="Percent 4 2 9 3 2" xfId="17019"/>
    <cellStyle name="Percent 4 2 9 3 3" xfId="26939"/>
    <cellStyle name="Percent 4 2 9 3 4" xfId="47979"/>
    <cellStyle name="Percent 4 2 9 4" xfId="9607"/>
    <cellStyle name="Percent 4 2 9 4 2" xfId="19489"/>
    <cellStyle name="Percent 4 2 9 4 3" xfId="29409"/>
    <cellStyle name="Percent 4 2 9 4 4" xfId="50449"/>
    <cellStyle name="Percent 4 2 9 5" xfId="12085"/>
    <cellStyle name="Percent 4 2 9 5 2" xfId="43045"/>
    <cellStyle name="Percent 4 2 9 6" xfId="22005"/>
    <cellStyle name="Percent 4 2 9 7" xfId="34886"/>
    <cellStyle name="Percent 4 2 9 8" xfId="40351"/>
    <cellStyle name="Percent 4 3" xfId="688"/>
    <cellStyle name="Percent 4 3 10" xfId="2899"/>
    <cellStyle name="Percent 4 3 10 2" xfId="5367"/>
    <cellStyle name="Percent 4 3 10 2 2" xfId="15249"/>
    <cellStyle name="Percent 4 3 10 2 3" xfId="25169"/>
    <cellStyle name="Percent 4 3 10 2 4" xfId="46209"/>
    <cellStyle name="Percent 4 3 10 3" xfId="7833"/>
    <cellStyle name="Percent 4 3 10 3 2" xfId="17715"/>
    <cellStyle name="Percent 4 3 10 3 3" xfId="27635"/>
    <cellStyle name="Percent 4 3 10 3 4" xfId="48675"/>
    <cellStyle name="Percent 4 3 10 4" xfId="10303"/>
    <cellStyle name="Percent 4 3 10 4 2" xfId="20185"/>
    <cellStyle name="Percent 4 3 10 4 3" xfId="30105"/>
    <cellStyle name="Percent 4 3 10 4 4" xfId="51145"/>
    <cellStyle name="Percent 4 3 10 5" xfId="12781"/>
    <cellStyle name="Percent 4 3 10 5 2" xfId="43741"/>
    <cellStyle name="Percent 4 3 10 6" xfId="22701"/>
    <cellStyle name="Percent 4 3 10 7" xfId="35583"/>
    <cellStyle name="Percent 4 3 10 8" xfId="41047"/>
    <cellStyle name="Percent 4 3 11" xfId="3974"/>
    <cellStyle name="Percent 4 3 11 2" xfId="13856"/>
    <cellStyle name="Percent 4 3 11 3" xfId="23776"/>
    <cellStyle name="Percent 4 3 11 4" xfId="44816"/>
    <cellStyle name="Percent 4 3 12" xfId="5917"/>
    <cellStyle name="Percent 4 3 12 2" xfId="15799"/>
    <cellStyle name="Percent 4 3 12 3" xfId="25719"/>
    <cellStyle name="Percent 4 3 12 4" xfId="46759"/>
    <cellStyle name="Percent 4 3 13" xfId="8387"/>
    <cellStyle name="Percent 4 3 13 2" xfId="18269"/>
    <cellStyle name="Percent 4 3 13 3" xfId="28189"/>
    <cellStyle name="Percent 4 3 13 4" xfId="49229"/>
    <cellStyle name="Percent 4 3 14" xfId="10865"/>
    <cellStyle name="Percent 4 3 14 2" xfId="41825"/>
    <cellStyle name="Percent 4 3 15" xfId="20785"/>
    <cellStyle name="Percent 4 3 16" xfId="33666"/>
    <cellStyle name="Percent 4 3 17" xfId="39131"/>
    <cellStyle name="Percent 4 3 2" xfId="1831"/>
    <cellStyle name="Percent 4 3 2 10" xfId="21928"/>
    <cellStyle name="Percent 4 3 2 11" xfId="34809"/>
    <cellStyle name="Percent 4 3 2 12" xfId="40274"/>
    <cellStyle name="Percent 4 3 2 2" xfId="2304"/>
    <cellStyle name="Percent 4 3 2 2 2" xfId="4875"/>
    <cellStyle name="Percent 4 3 2 2 2 2" xfId="14757"/>
    <cellStyle name="Percent 4 3 2 2 2 3" xfId="24677"/>
    <cellStyle name="Percent 4 3 2 2 2 4" xfId="45717"/>
    <cellStyle name="Percent 4 3 2 2 3" xfId="7341"/>
    <cellStyle name="Percent 4 3 2 2 3 2" xfId="17223"/>
    <cellStyle name="Percent 4 3 2 2 3 3" xfId="27143"/>
    <cellStyle name="Percent 4 3 2 2 3 4" xfId="48183"/>
    <cellStyle name="Percent 4 3 2 2 4" xfId="9811"/>
    <cellStyle name="Percent 4 3 2 2 4 2" xfId="19693"/>
    <cellStyle name="Percent 4 3 2 2 4 3" xfId="29613"/>
    <cellStyle name="Percent 4 3 2 2 4 4" xfId="50653"/>
    <cellStyle name="Percent 4 3 2 2 5" xfId="12289"/>
    <cellStyle name="Percent 4 3 2 2 5 2" xfId="43249"/>
    <cellStyle name="Percent 4 3 2 2 6" xfId="22209"/>
    <cellStyle name="Percent 4 3 2 2 7" xfId="35091"/>
    <cellStyle name="Percent 4 3 2 2 8" xfId="40555"/>
    <cellStyle name="Percent 4 3 2 3" xfId="2285"/>
    <cellStyle name="Percent 4 3 2 3 2" xfId="2365"/>
    <cellStyle name="Percent 4 3 2 4" xfId="2263"/>
    <cellStyle name="Percent 4 3 2 4 2" xfId="4868"/>
    <cellStyle name="Percent 4 3 2 4 2 2" xfId="14750"/>
    <cellStyle name="Percent 4 3 2 4 2 3" xfId="24670"/>
    <cellStyle name="Percent 4 3 2 4 2 4" xfId="45710"/>
    <cellStyle name="Percent 4 3 2 4 3" xfId="7334"/>
    <cellStyle name="Percent 4 3 2 4 3 2" xfId="17216"/>
    <cellStyle name="Percent 4 3 2 4 3 3" xfId="27136"/>
    <cellStyle name="Percent 4 3 2 4 3 4" xfId="48176"/>
    <cellStyle name="Percent 4 3 2 4 4" xfId="9804"/>
    <cellStyle name="Percent 4 3 2 4 4 2" xfId="19686"/>
    <cellStyle name="Percent 4 3 2 4 4 3" xfId="29606"/>
    <cellStyle name="Percent 4 3 2 4 4 4" xfId="50646"/>
    <cellStyle name="Percent 4 3 2 4 5" xfId="12282"/>
    <cellStyle name="Percent 4 3 2 4 5 2" xfId="43242"/>
    <cellStyle name="Percent 4 3 2 4 6" xfId="22202"/>
    <cellStyle name="Percent 4 3 2 4 7" xfId="35084"/>
    <cellStyle name="Percent 4 3 2 4 8" xfId="40548"/>
    <cellStyle name="Percent 4 3 2 5" xfId="1964"/>
    <cellStyle name="Percent 4 3 2 5 2" xfId="4727"/>
    <cellStyle name="Percent 4 3 2 5 2 2" xfId="14609"/>
    <cellStyle name="Percent 4 3 2 5 2 3" xfId="24529"/>
    <cellStyle name="Percent 4 3 2 5 2 4" xfId="45569"/>
    <cellStyle name="Percent 4 3 2 5 3" xfId="7193"/>
    <cellStyle name="Percent 4 3 2 5 3 2" xfId="17075"/>
    <cellStyle name="Percent 4 3 2 5 3 3" xfId="26995"/>
    <cellStyle name="Percent 4 3 2 5 3 4" xfId="48035"/>
    <cellStyle name="Percent 4 3 2 5 4" xfId="9663"/>
    <cellStyle name="Percent 4 3 2 5 4 2" xfId="19545"/>
    <cellStyle name="Percent 4 3 2 5 4 3" xfId="29465"/>
    <cellStyle name="Percent 4 3 2 5 4 4" xfId="50505"/>
    <cellStyle name="Percent 4 3 2 5 5" xfId="12141"/>
    <cellStyle name="Percent 4 3 2 5 5 2" xfId="43101"/>
    <cellStyle name="Percent 4 3 2 5 6" xfId="22061"/>
    <cellStyle name="Percent 4 3 2 5 7" xfId="34942"/>
    <cellStyle name="Percent 4 3 2 5 8" xfId="40407"/>
    <cellStyle name="Percent 4 3 2 6" xfId="4594"/>
    <cellStyle name="Percent 4 3 2 6 2" xfId="14476"/>
    <cellStyle name="Percent 4 3 2 6 3" xfId="24396"/>
    <cellStyle name="Percent 4 3 2 6 4" xfId="45436"/>
    <cellStyle name="Percent 4 3 2 7" xfId="7060"/>
    <cellStyle name="Percent 4 3 2 7 2" xfId="16942"/>
    <cellStyle name="Percent 4 3 2 7 3" xfId="26862"/>
    <cellStyle name="Percent 4 3 2 7 4" xfId="47902"/>
    <cellStyle name="Percent 4 3 2 8" xfId="9530"/>
    <cellStyle name="Percent 4 3 2 8 2" xfId="19412"/>
    <cellStyle name="Percent 4 3 2 8 3" xfId="29332"/>
    <cellStyle name="Percent 4 3 2 8 4" xfId="50372"/>
    <cellStyle name="Percent 4 3 2 9" xfId="12008"/>
    <cellStyle name="Percent 4 3 2 9 2" xfId="42968"/>
    <cellStyle name="Percent 4 3 3" xfId="2009"/>
    <cellStyle name="Percent 4 3 3 10" xfId="34987"/>
    <cellStyle name="Percent 4 3 3 11" xfId="40452"/>
    <cellStyle name="Percent 4 3 3 2" xfId="2323"/>
    <cellStyle name="Percent 4 3 3 2 2" xfId="2392"/>
    <cellStyle name="Percent 4 3 3 3" xfId="2374"/>
    <cellStyle name="Percent 4 3 3 4" xfId="2295"/>
    <cellStyle name="Percent 4 3 3 5" xfId="4772"/>
    <cellStyle name="Percent 4 3 3 5 2" xfId="14654"/>
    <cellStyle name="Percent 4 3 3 5 3" xfId="24574"/>
    <cellStyle name="Percent 4 3 3 5 4" xfId="45614"/>
    <cellStyle name="Percent 4 3 3 6" xfId="7238"/>
    <cellStyle name="Percent 4 3 3 6 2" xfId="17120"/>
    <cellStyle name="Percent 4 3 3 6 3" xfId="27040"/>
    <cellStyle name="Percent 4 3 3 6 4" xfId="48080"/>
    <cellStyle name="Percent 4 3 3 7" xfId="9708"/>
    <cellStyle name="Percent 4 3 3 7 2" xfId="19590"/>
    <cellStyle name="Percent 4 3 3 7 3" xfId="29510"/>
    <cellStyle name="Percent 4 3 3 7 4" xfId="50550"/>
    <cellStyle name="Percent 4 3 3 8" xfId="12186"/>
    <cellStyle name="Percent 4 3 3 8 2" xfId="43146"/>
    <cellStyle name="Percent 4 3 3 9" xfId="22106"/>
    <cellStyle name="Percent 4 3 4" xfId="2054"/>
    <cellStyle name="Percent 4 3 4 10" xfId="40497"/>
    <cellStyle name="Percent 4 3 4 2" xfId="2383"/>
    <cellStyle name="Percent 4 3 4 3" xfId="2313"/>
    <cellStyle name="Percent 4 3 4 4" xfId="4817"/>
    <cellStyle name="Percent 4 3 4 4 2" xfId="14699"/>
    <cellStyle name="Percent 4 3 4 4 3" xfId="24619"/>
    <cellStyle name="Percent 4 3 4 4 4" xfId="45659"/>
    <cellStyle name="Percent 4 3 4 5" xfId="7283"/>
    <cellStyle name="Percent 4 3 4 5 2" xfId="17165"/>
    <cellStyle name="Percent 4 3 4 5 3" xfId="27085"/>
    <cellStyle name="Percent 4 3 4 5 4" xfId="48125"/>
    <cellStyle name="Percent 4 3 4 6" xfId="9753"/>
    <cellStyle name="Percent 4 3 4 6 2" xfId="19635"/>
    <cellStyle name="Percent 4 3 4 6 3" xfId="29555"/>
    <cellStyle name="Percent 4 3 4 6 4" xfId="50595"/>
    <cellStyle name="Percent 4 3 4 7" xfId="12231"/>
    <cellStyle name="Percent 4 3 4 7 2" xfId="43191"/>
    <cellStyle name="Percent 4 3 4 8" xfId="22151"/>
    <cellStyle name="Percent 4 3 4 9" xfId="35032"/>
    <cellStyle name="Percent 4 3 5" xfId="2332"/>
    <cellStyle name="Percent 4 3 5 2" xfId="2401"/>
    <cellStyle name="Percent 4 3 6" xfId="2276"/>
    <cellStyle name="Percent 4 3 6 2" xfId="2356"/>
    <cellStyle name="Percent 4 3 7" xfId="2347"/>
    <cellStyle name="Percent 4 3 8" xfId="2236"/>
    <cellStyle name="Percent 4 3 9" xfId="1919"/>
    <cellStyle name="Percent 4 3 9 2" xfId="4682"/>
    <cellStyle name="Percent 4 3 9 2 2" xfId="14564"/>
    <cellStyle name="Percent 4 3 9 2 3" xfId="24484"/>
    <cellStyle name="Percent 4 3 9 2 4" xfId="45524"/>
    <cellStyle name="Percent 4 3 9 3" xfId="7148"/>
    <cellStyle name="Percent 4 3 9 3 2" xfId="17030"/>
    <cellStyle name="Percent 4 3 9 3 3" xfId="26950"/>
    <cellStyle name="Percent 4 3 9 3 4" xfId="47990"/>
    <cellStyle name="Percent 4 3 9 4" xfId="9618"/>
    <cellStyle name="Percent 4 3 9 4 2" xfId="19500"/>
    <cellStyle name="Percent 4 3 9 4 3" xfId="29420"/>
    <cellStyle name="Percent 4 3 9 4 4" xfId="50460"/>
    <cellStyle name="Percent 4 3 9 5" xfId="12096"/>
    <cellStyle name="Percent 4 3 9 5 2" xfId="43056"/>
    <cellStyle name="Percent 4 3 9 6" xfId="22016"/>
    <cellStyle name="Percent 4 3 9 7" xfId="34897"/>
    <cellStyle name="Percent 4 3 9 8" xfId="40362"/>
    <cellStyle name="Percent 4 4" xfId="700"/>
    <cellStyle name="Percent 4 4 10" xfId="8399"/>
    <cellStyle name="Percent 4 4 10 2" xfId="18281"/>
    <cellStyle name="Percent 4 4 10 3" xfId="28201"/>
    <cellStyle name="Percent 4 4 10 4" xfId="49241"/>
    <cellStyle name="Percent 4 4 11" xfId="10877"/>
    <cellStyle name="Percent 4 4 11 2" xfId="41837"/>
    <cellStyle name="Percent 4 4 12" xfId="20797"/>
    <cellStyle name="Percent 4 4 13" xfId="33678"/>
    <cellStyle name="Percent 4 4 14" xfId="39143"/>
    <cellStyle name="Percent 4 4 2" xfId="1843"/>
    <cellStyle name="Percent 4 4 2 10" xfId="40286"/>
    <cellStyle name="Percent 4 4 2 2" xfId="2298"/>
    <cellStyle name="Percent 4 4 2 2 2" xfId="4871"/>
    <cellStyle name="Percent 4 4 2 2 2 2" xfId="14753"/>
    <cellStyle name="Percent 4 4 2 2 2 3" xfId="24673"/>
    <cellStyle name="Percent 4 4 2 2 2 4" xfId="45713"/>
    <cellStyle name="Percent 4 4 2 2 3" xfId="7337"/>
    <cellStyle name="Percent 4 4 2 2 3 2" xfId="17219"/>
    <cellStyle name="Percent 4 4 2 2 3 3" xfId="27139"/>
    <cellStyle name="Percent 4 4 2 2 3 4" xfId="48179"/>
    <cellStyle name="Percent 4 4 2 2 4" xfId="9807"/>
    <cellStyle name="Percent 4 4 2 2 4 2" xfId="19689"/>
    <cellStyle name="Percent 4 4 2 2 4 3" xfId="29609"/>
    <cellStyle name="Percent 4 4 2 2 4 4" xfId="50649"/>
    <cellStyle name="Percent 4 4 2 2 5" xfId="12285"/>
    <cellStyle name="Percent 4 4 2 2 5 2" xfId="43245"/>
    <cellStyle name="Percent 4 4 2 2 6" xfId="22205"/>
    <cellStyle name="Percent 4 4 2 2 7" xfId="35087"/>
    <cellStyle name="Percent 4 4 2 2 8" xfId="40551"/>
    <cellStyle name="Percent 4 4 2 3" xfId="1976"/>
    <cellStyle name="Percent 4 4 2 3 2" xfId="4739"/>
    <cellStyle name="Percent 4 4 2 3 2 2" xfId="14621"/>
    <cellStyle name="Percent 4 4 2 3 2 3" xfId="24541"/>
    <cellStyle name="Percent 4 4 2 3 2 4" xfId="45581"/>
    <cellStyle name="Percent 4 4 2 3 3" xfId="7205"/>
    <cellStyle name="Percent 4 4 2 3 3 2" xfId="17087"/>
    <cellStyle name="Percent 4 4 2 3 3 3" xfId="27007"/>
    <cellStyle name="Percent 4 4 2 3 3 4" xfId="48047"/>
    <cellStyle name="Percent 4 4 2 3 4" xfId="9675"/>
    <cellStyle name="Percent 4 4 2 3 4 2" xfId="19557"/>
    <cellStyle name="Percent 4 4 2 3 4 3" xfId="29477"/>
    <cellStyle name="Percent 4 4 2 3 4 4" xfId="50517"/>
    <cellStyle name="Percent 4 4 2 3 5" xfId="12153"/>
    <cellStyle name="Percent 4 4 2 3 5 2" xfId="43113"/>
    <cellStyle name="Percent 4 4 2 3 6" xfId="22073"/>
    <cellStyle name="Percent 4 4 2 3 7" xfId="34954"/>
    <cellStyle name="Percent 4 4 2 3 8" xfId="40419"/>
    <cellStyle name="Percent 4 4 2 4" xfId="4606"/>
    <cellStyle name="Percent 4 4 2 4 2" xfId="14488"/>
    <cellStyle name="Percent 4 4 2 4 3" xfId="24408"/>
    <cellStyle name="Percent 4 4 2 4 4" xfId="45448"/>
    <cellStyle name="Percent 4 4 2 5" xfId="7072"/>
    <cellStyle name="Percent 4 4 2 5 2" xfId="16954"/>
    <cellStyle name="Percent 4 4 2 5 3" xfId="26874"/>
    <cellStyle name="Percent 4 4 2 5 4" xfId="47914"/>
    <cellStyle name="Percent 4 4 2 6" xfId="9542"/>
    <cellStyle name="Percent 4 4 2 6 2" xfId="19424"/>
    <cellStyle name="Percent 4 4 2 6 3" xfId="29344"/>
    <cellStyle name="Percent 4 4 2 6 4" xfId="50384"/>
    <cellStyle name="Percent 4 4 2 7" xfId="12020"/>
    <cellStyle name="Percent 4 4 2 7 2" xfId="42980"/>
    <cellStyle name="Percent 4 4 2 8" xfId="21940"/>
    <cellStyle name="Percent 4 4 2 9" xfId="34821"/>
    <cellStyle name="Percent 4 4 3" xfId="2021"/>
    <cellStyle name="Percent 4 4 3 10" xfId="40464"/>
    <cellStyle name="Percent 4 4 3 2" xfId="2359"/>
    <cellStyle name="Percent 4 4 3 3" xfId="2279"/>
    <cellStyle name="Percent 4 4 3 4" xfId="4784"/>
    <cellStyle name="Percent 4 4 3 4 2" xfId="14666"/>
    <cellStyle name="Percent 4 4 3 4 3" xfId="24586"/>
    <cellStyle name="Percent 4 4 3 4 4" xfId="45626"/>
    <cellStyle name="Percent 4 4 3 5" xfId="7250"/>
    <cellStyle name="Percent 4 4 3 5 2" xfId="17132"/>
    <cellStyle name="Percent 4 4 3 5 3" xfId="27052"/>
    <cellStyle name="Percent 4 4 3 5 4" xfId="48092"/>
    <cellStyle name="Percent 4 4 3 6" xfId="9720"/>
    <cellStyle name="Percent 4 4 3 6 2" xfId="19602"/>
    <cellStyle name="Percent 4 4 3 6 3" xfId="29522"/>
    <cellStyle name="Percent 4 4 3 6 4" xfId="50562"/>
    <cellStyle name="Percent 4 4 3 7" xfId="12198"/>
    <cellStyle name="Percent 4 4 3 7 2" xfId="43158"/>
    <cellStyle name="Percent 4 4 3 8" xfId="22118"/>
    <cellStyle name="Percent 4 4 3 9" xfId="34999"/>
    <cellStyle name="Percent 4 4 4" xfId="2066"/>
    <cellStyle name="Percent 4 4 4 2" xfId="4829"/>
    <cellStyle name="Percent 4 4 4 2 2" xfId="14711"/>
    <cellStyle name="Percent 4 4 4 2 3" xfId="24631"/>
    <cellStyle name="Percent 4 4 4 2 4" xfId="45671"/>
    <cellStyle name="Percent 4 4 4 3" xfId="7295"/>
    <cellStyle name="Percent 4 4 4 3 2" xfId="17177"/>
    <cellStyle name="Percent 4 4 4 3 3" xfId="27097"/>
    <cellStyle name="Percent 4 4 4 3 4" xfId="48137"/>
    <cellStyle name="Percent 4 4 4 4" xfId="9765"/>
    <cellStyle name="Percent 4 4 4 4 2" xfId="19647"/>
    <cellStyle name="Percent 4 4 4 4 3" xfId="29567"/>
    <cellStyle name="Percent 4 4 4 4 4" xfId="50607"/>
    <cellStyle name="Percent 4 4 4 5" xfId="12243"/>
    <cellStyle name="Percent 4 4 4 5 2" xfId="43203"/>
    <cellStyle name="Percent 4 4 4 6" xfId="22163"/>
    <cellStyle name="Percent 4 4 4 7" xfId="35044"/>
    <cellStyle name="Percent 4 4 4 8" xfId="40509"/>
    <cellStyle name="Percent 4 4 5" xfId="2243"/>
    <cellStyle name="Percent 4 4 5 2" xfId="4849"/>
    <cellStyle name="Percent 4 4 5 2 2" xfId="14731"/>
    <cellStyle name="Percent 4 4 5 2 3" xfId="24651"/>
    <cellStyle name="Percent 4 4 5 2 4" xfId="45691"/>
    <cellStyle name="Percent 4 4 5 3" xfId="7315"/>
    <cellStyle name="Percent 4 4 5 3 2" xfId="17197"/>
    <cellStyle name="Percent 4 4 5 3 3" xfId="27117"/>
    <cellStyle name="Percent 4 4 5 3 4" xfId="48157"/>
    <cellStyle name="Percent 4 4 5 4" xfId="9785"/>
    <cellStyle name="Percent 4 4 5 4 2" xfId="19667"/>
    <cellStyle name="Percent 4 4 5 4 3" xfId="29587"/>
    <cellStyle name="Percent 4 4 5 4 4" xfId="50627"/>
    <cellStyle name="Percent 4 4 5 5" xfId="12263"/>
    <cellStyle name="Percent 4 4 5 5 2" xfId="43223"/>
    <cellStyle name="Percent 4 4 5 6" xfId="22183"/>
    <cellStyle name="Percent 4 4 5 7" xfId="35065"/>
    <cellStyle name="Percent 4 4 5 8" xfId="40529"/>
    <cellStyle name="Percent 4 4 6" xfId="1931"/>
    <cellStyle name="Percent 4 4 6 2" xfId="4694"/>
    <cellStyle name="Percent 4 4 6 2 2" xfId="14576"/>
    <cellStyle name="Percent 4 4 6 2 3" xfId="24496"/>
    <cellStyle name="Percent 4 4 6 2 4" xfId="45536"/>
    <cellStyle name="Percent 4 4 6 3" xfId="7160"/>
    <cellStyle name="Percent 4 4 6 3 2" xfId="17042"/>
    <cellStyle name="Percent 4 4 6 3 3" xfId="26962"/>
    <cellStyle name="Percent 4 4 6 3 4" xfId="48002"/>
    <cellStyle name="Percent 4 4 6 4" xfId="9630"/>
    <cellStyle name="Percent 4 4 6 4 2" xfId="19512"/>
    <cellStyle name="Percent 4 4 6 4 3" xfId="29432"/>
    <cellStyle name="Percent 4 4 6 4 4" xfId="50472"/>
    <cellStyle name="Percent 4 4 6 5" xfId="12108"/>
    <cellStyle name="Percent 4 4 6 5 2" xfId="43068"/>
    <cellStyle name="Percent 4 4 6 6" xfId="22028"/>
    <cellStyle name="Percent 4 4 6 7" xfId="34909"/>
    <cellStyle name="Percent 4 4 6 8" xfId="40374"/>
    <cellStyle name="Percent 4 4 7" xfId="2911"/>
    <cellStyle name="Percent 4 4 7 2" xfId="5379"/>
    <cellStyle name="Percent 4 4 7 2 2" xfId="15261"/>
    <cellStyle name="Percent 4 4 7 2 3" xfId="25181"/>
    <cellStyle name="Percent 4 4 7 2 4" xfId="46221"/>
    <cellStyle name="Percent 4 4 7 3" xfId="7845"/>
    <cellStyle name="Percent 4 4 7 3 2" xfId="17727"/>
    <cellStyle name="Percent 4 4 7 3 3" xfId="27647"/>
    <cellStyle name="Percent 4 4 7 3 4" xfId="48687"/>
    <cellStyle name="Percent 4 4 7 4" xfId="10315"/>
    <cellStyle name="Percent 4 4 7 4 2" xfId="20197"/>
    <cellStyle name="Percent 4 4 7 4 3" xfId="30117"/>
    <cellStyle name="Percent 4 4 7 4 4" xfId="51157"/>
    <cellStyle name="Percent 4 4 7 5" xfId="12793"/>
    <cellStyle name="Percent 4 4 7 5 2" xfId="43753"/>
    <cellStyle name="Percent 4 4 7 6" xfId="22713"/>
    <cellStyle name="Percent 4 4 7 7" xfId="35595"/>
    <cellStyle name="Percent 4 4 7 8" xfId="41059"/>
    <cellStyle name="Percent 4 4 8" xfId="4095"/>
    <cellStyle name="Percent 4 4 8 2" xfId="13977"/>
    <cellStyle name="Percent 4 4 8 3" xfId="23897"/>
    <cellStyle name="Percent 4 4 8 4" xfId="44937"/>
    <cellStyle name="Percent 4 4 9" xfId="5929"/>
    <cellStyle name="Percent 4 4 9 2" xfId="15811"/>
    <cellStyle name="Percent 4 4 9 3" xfId="25731"/>
    <cellStyle name="Percent 4 4 9 4" xfId="46771"/>
    <cellStyle name="Percent 4 5" xfId="634"/>
    <cellStyle name="Percent 4 5 10" xfId="10847"/>
    <cellStyle name="Percent 4 5 10 2" xfId="41807"/>
    <cellStyle name="Percent 4 5 11" xfId="20767"/>
    <cellStyle name="Percent 4 5 12" xfId="33648"/>
    <cellStyle name="Percent 4 5 13" xfId="39113"/>
    <cellStyle name="Percent 4 5 2" xfId="1813"/>
    <cellStyle name="Percent 4 5 2 10" xfId="40256"/>
    <cellStyle name="Percent 4 5 2 2" xfId="2386"/>
    <cellStyle name="Percent 4 5 2 3" xfId="2317"/>
    <cellStyle name="Percent 4 5 2 4" xfId="4576"/>
    <cellStyle name="Percent 4 5 2 4 2" xfId="14458"/>
    <cellStyle name="Percent 4 5 2 4 3" xfId="24378"/>
    <cellStyle name="Percent 4 5 2 4 4" xfId="45418"/>
    <cellStyle name="Percent 4 5 2 5" xfId="7042"/>
    <cellStyle name="Percent 4 5 2 5 2" xfId="16924"/>
    <cellStyle name="Percent 4 5 2 5 3" xfId="26844"/>
    <cellStyle name="Percent 4 5 2 5 4" xfId="47884"/>
    <cellStyle name="Percent 4 5 2 6" xfId="9512"/>
    <cellStyle name="Percent 4 5 2 6 2" xfId="19394"/>
    <cellStyle name="Percent 4 5 2 6 3" xfId="29314"/>
    <cellStyle name="Percent 4 5 2 6 4" xfId="50354"/>
    <cellStyle name="Percent 4 5 2 7" xfId="11990"/>
    <cellStyle name="Percent 4 5 2 7 2" xfId="42950"/>
    <cellStyle name="Percent 4 5 2 8" xfId="21910"/>
    <cellStyle name="Percent 4 5 2 9" xfId="34791"/>
    <cellStyle name="Percent 4 5 3" xfId="2368"/>
    <cellStyle name="Percent 4 5 4" xfId="2289"/>
    <cellStyle name="Percent 4 5 5" xfId="1942"/>
    <cellStyle name="Percent 4 5 5 2" xfId="4705"/>
    <cellStyle name="Percent 4 5 5 2 2" xfId="14587"/>
    <cellStyle name="Percent 4 5 5 2 3" xfId="24507"/>
    <cellStyle name="Percent 4 5 5 2 4" xfId="45547"/>
    <cellStyle name="Percent 4 5 5 3" xfId="7171"/>
    <cellStyle name="Percent 4 5 5 3 2" xfId="17053"/>
    <cellStyle name="Percent 4 5 5 3 3" xfId="26973"/>
    <cellStyle name="Percent 4 5 5 3 4" xfId="48013"/>
    <cellStyle name="Percent 4 5 5 4" xfId="9641"/>
    <cellStyle name="Percent 4 5 5 4 2" xfId="19523"/>
    <cellStyle name="Percent 4 5 5 4 3" xfId="29443"/>
    <cellStyle name="Percent 4 5 5 4 4" xfId="50483"/>
    <cellStyle name="Percent 4 5 5 5" xfId="12119"/>
    <cellStyle name="Percent 4 5 5 5 2" xfId="43079"/>
    <cellStyle name="Percent 4 5 5 6" xfId="22039"/>
    <cellStyle name="Percent 4 5 5 7" xfId="34920"/>
    <cellStyle name="Percent 4 5 5 8" xfId="40385"/>
    <cellStyle name="Percent 4 5 6" xfId="2881"/>
    <cellStyle name="Percent 4 5 6 2" xfId="5349"/>
    <cellStyle name="Percent 4 5 6 2 2" xfId="15231"/>
    <cellStyle name="Percent 4 5 6 2 3" xfId="25151"/>
    <cellStyle name="Percent 4 5 6 2 4" xfId="46191"/>
    <cellStyle name="Percent 4 5 6 3" xfId="7815"/>
    <cellStyle name="Percent 4 5 6 3 2" xfId="17697"/>
    <cellStyle name="Percent 4 5 6 3 3" xfId="27617"/>
    <cellStyle name="Percent 4 5 6 3 4" xfId="48657"/>
    <cellStyle name="Percent 4 5 6 4" xfId="10285"/>
    <cellStyle name="Percent 4 5 6 4 2" xfId="20167"/>
    <cellStyle name="Percent 4 5 6 4 3" xfId="30087"/>
    <cellStyle name="Percent 4 5 6 4 4" xfId="51127"/>
    <cellStyle name="Percent 4 5 6 5" xfId="12763"/>
    <cellStyle name="Percent 4 5 6 5 2" xfId="43723"/>
    <cellStyle name="Percent 4 5 6 6" xfId="22683"/>
    <cellStyle name="Percent 4 5 6 7" xfId="35565"/>
    <cellStyle name="Percent 4 5 6 8" xfId="41029"/>
    <cellStyle name="Percent 4 5 7" xfId="3970"/>
    <cellStyle name="Percent 4 5 7 2" xfId="13852"/>
    <cellStyle name="Percent 4 5 7 3" xfId="23772"/>
    <cellStyle name="Percent 4 5 7 4" xfId="44812"/>
    <cellStyle name="Percent 4 5 8" xfId="5899"/>
    <cellStyle name="Percent 4 5 8 2" xfId="15781"/>
    <cellStyle name="Percent 4 5 8 3" xfId="25701"/>
    <cellStyle name="Percent 4 5 8 4" xfId="46741"/>
    <cellStyle name="Percent 4 5 9" xfId="8369"/>
    <cellStyle name="Percent 4 5 9 2" xfId="18251"/>
    <cellStyle name="Percent 4 5 9 3" xfId="28171"/>
    <cellStyle name="Percent 4 5 9 4" xfId="49211"/>
    <cellStyle name="Percent 4 6" xfId="1987"/>
    <cellStyle name="Percent 4 6 10" xfId="40430"/>
    <cellStyle name="Percent 4 6 2" xfId="2377"/>
    <cellStyle name="Percent 4 6 3" xfId="2307"/>
    <cellStyle name="Percent 4 6 4" xfId="4750"/>
    <cellStyle name="Percent 4 6 4 2" xfId="14632"/>
    <cellStyle name="Percent 4 6 4 3" xfId="24552"/>
    <cellStyle name="Percent 4 6 4 4" xfId="45592"/>
    <cellStyle name="Percent 4 6 5" xfId="7216"/>
    <cellStyle name="Percent 4 6 5 2" xfId="17098"/>
    <cellStyle name="Percent 4 6 5 3" xfId="27018"/>
    <cellStyle name="Percent 4 6 5 4" xfId="48058"/>
    <cellStyle name="Percent 4 6 6" xfId="9686"/>
    <cellStyle name="Percent 4 6 6 2" xfId="19568"/>
    <cellStyle name="Percent 4 6 6 3" xfId="29488"/>
    <cellStyle name="Percent 4 6 6 4" xfId="50528"/>
    <cellStyle name="Percent 4 6 7" xfId="12164"/>
    <cellStyle name="Percent 4 6 7 2" xfId="43124"/>
    <cellStyle name="Percent 4 6 8" xfId="22084"/>
    <cellStyle name="Percent 4 6 9" xfId="34965"/>
    <cellStyle name="Percent 4 7" xfId="2032"/>
    <cellStyle name="Percent 4 7 10" xfId="40475"/>
    <cellStyle name="Percent 4 7 2" xfId="2395"/>
    <cellStyle name="Percent 4 7 3" xfId="2326"/>
    <cellStyle name="Percent 4 7 4" xfId="4795"/>
    <cellStyle name="Percent 4 7 4 2" xfId="14677"/>
    <cellStyle name="Percent 4 7 4 3" xfId="24597"/>
    <cellStyle name="Percent 4 7 4 4" xfId="45637"/>
    <cellStyle name="Percent 4 7 5" xfId="7261"/>
    <cellStyle name="Percent 4 7 5 2" xfId="17143"/>
    <cellStyle name="Percent 4 7 5 3" xfId="27063"/>
    <cellStyle name="Percent 4 7 5 4" xfId="48103"/>
    <cellStyle name="Percent 4 7 6" xfId="9731"/>
    <cellStyle name="Percent 4 7 6 2" xfId="19613"/>
    <cellStyle name="Percent 4 7 6 3" xfId="29533"/>
    <cellStyle name="Percent 4 7 6 4" xfId="50573"/>
    <cellStyle name="Percent 4 7 7" xfId="12209"/>
    <cellStyle name="Percent 4 7 7 2" xfId="43169"/>
    <cellStyle name="Percent 4 7 8" xfId="22129"/>
    <cellStyle name="Percent 4 7 9" xfId="35010"/>
    <cellStyle name="Percent 4 8" xfId="2270"/>
    <cellStyle name="Percent 4 8 2" xfId="2350"/>
    <cellStyle name="Percent 4 9" xfId="2335"/>
    <cellStyle name="Percent 4 9 2" xfId="2404"/>
    <cellStyle name="Percent 5" xfId="638"/>
    <cellStyle name="Percent 5 2" xfId="2300"/>
    <cellStyle name="Percent 5 3" xfId="2267"/>
    <cellStyle name="Percent 6" xfId="2957"/>
    <cellStyle name="Percent 6 2" xfId="5425"/>
    <cellStyle name="Percent 6 2 2" xfId="15307"/>
    <cellStyle name="Percent 6 2 3" xfId="25227"/>
    <cellStyle name="Percent 6 2 4" xfId="46267"/>
    <cellStyle name="Percent 6 3" xfId="7891"/>
    <cellStyle name="Percent 6 3 2" xfId="17773"/>
    <cellStyle name="Percent 6 3 3" xfId="27693"/>
    <cellStyle name="Percent 6 3 4" xfId="48733"/>
    <cellStyle name="Percent 6 4" xfId="10361"/>
    <cellStyle name="Percent 6 4 2" xfId="20243"/>
    <cellStyle name="Percent 6 4 3" xfId="30163"/>
    <cellStyle name="Percent 6 4 4" xfId="51203"/>
    <cellStyle name="Percent 6 5" xfId="12839"/>
    <cellStyle name="Percent 6 5 2" xfId="43799"/>
    <cellStyle name="Percent 6 6" xfId="22759"/>
    <cellStyle name="Percent 6 7" xfId="35641"/>
    <cellStyle name="Percent 6 8" xfId="41105"/>
    <cellStyle name="Percent 7" xfId="7895"/>
    <cellStyle name="Percent 7 2" xfId="17777"/>
    <cellStyle name="Percent 7 3" xfId="27697"/>
    <cellStyle name="Percent 7 4" xfId="48737"/>
    <cellStyle name="Percent 8" xfId="20275"/>
    <cellStyle name="Percent 9" xfId="52559"/>
    <cellStyle name="PSChar" xfId="17"/>
    <cellStyle name="PSDate" xfId="18"/>
    <cellStyle name="PSDec" xfId="19"/>
    <cellStyle name="PSHeading" xfId="20"/>
    <cellStyle name="PSInt" xfId="21"/>
    <cellStyle name="PSSpacer" xfId="22"/>
    <cellStyle name="Title" xfId="502" builtinId="15" customBuiltin="1"/>
    <cellStyle name="Total 2" xfId="560"/>
    <cellStyle name="Total 3" xfId="604"/>
    <cellStyle name="Warning Text 2" xfId="508"/>
    <cellStyle name="Warning Text 3" xfId="601"/>
  </cellStyles>
  <dxfs count="0"/>
  <tableStyles count="0" defaultTableStyle="TableStyleMedium9" defaultPivotStyle="PivotStyleLight16"/>
  <colors>
    <mruColors>
      <color rgb="FF0000FF"/>
      <color rgb="FFFF9900"/>
      <color rgb="FFFF5050"/>
      <color rgb="FF3333FF"/>
      <color rgb="FFFFFFFF"/>
      <color rgb="FFF97FEA"/>
      <color rgb="FFCC0000"/>
      <color rgb="FFFFFFCC"/>
      <color rgb="FFFFFF66"/>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icing_and_Rates\Wholesale\Transmission\SPP%20Rates\2009%20Rates\True-Up\2009%20Actual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rsjacks\My%20Documents\Template%20-%202009%20-%2009-22-09%20ac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rsjacks\Local%20Settings\Temporary%20Internet%20Files\Content.Outlook\ISZER7EM\Copy%20of%20AEP%20Transmission%20SPP%20Formula%20Rate%20-%2006-22-07%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ricing_and_Rates\Wholesale\Transmission\SPP%20Rates\2009%20Rates\Template%20&amp;%20Protocol\Copy%20of%20AEP%20Transmission%20SPP%20Formula%20Rate%20-%2006-22-07%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RR Rate Template - Page 1"/>
      <sheetName val="ATRR Rate Template - Page 2"/>
      <sheetName val="ATRR Rate Template - Page 3"/>
      <sheetName val="ATRR Rate Template - Page 4"/>
      <sheetName val="Schedule 1"/>
      <sheetName val="Worksheet A"/>
      <sheetName val="Worksheet B"/>
      <sheetName val="Worksheet C"/>
      <sheetName val="Worksheet D"/>
      <sheetName val="Worksheet E"/>
      <sheetName val="Worksheet F"/>
      <sheetName val="Worksheet G"/>
      <sheetName val="Worksheet H"/>
      <sheetName val="Worksheet I"/>
      <sheetName val="Worksheet J"/>
      <sheetName val="Worksheet K"/>
      <sheetName val="Worksheet L"/>
      <sheetName val="Exhibit - Capital Recovery"/>
      <sheetName val="Exhibit - A&amp;G"/>
      <sheetName val="Reconciliation"/>
      <sheetName val="W &amp; S Allocator"/>
      <sheetName val="Construction from Revenue"/>
      <sheetName val="115kV Substation Assets"/>
      <sheetName val="230-345 substation costs"/>
      <sheetName val="DSC Calcul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RR Rate Template - Page 1"/>
      <sheetName val="ATRR Rate Template - Page 2"/>
      <sheetName val="ATRR Rate Template - Page 3"/>
      <sheetName val="ATRR Rate Template - Page 4"/>
      <sheetName val="Schedule 1"/>
      <sheetName val="Worksheet A"/>
      <sheetName val="Worksheet B"/>
      <sheetName val="Worksheet C"/>
      <sheetName val="Worksheet D"/>
      <sheetName val="Worksheet E"/>
      <sheetName val="Worksheet F"/>
      <sheetName val="Worksheet G"/>
      <sheetName val="Worksheet H"/>
      <sheetName val="Old Worksheet I"/>
      <sheetName val="New Wkst I"/>
      <sheetName val="Worksheet J"/>
      <sheetName val="Worksheet K"/>
      <sheetName val="Worksheet L"/>
      <sheetName val="Reconciliation"/>
      <sheetName val="FERC Income ST."/>
      <sheetName val="EIA-412 Sch IV - Plant"/>
      <sheetName val="EIA-412 Sch VII - O&amp;M"/>
      <sheetName val="FERC Balance Sheet 2007"/>
      <sheetName val="W &amp; S Allocator"/>
      <sheetName val="Construction from Revenue"/>
      <sheetName val="Base Plan Fund - w Incent"/>
      <sheetName val="115kV Substation Assets"/>
      <sheetName val="230-345 substation costs"/>
      <sheetName val="DSC Calculatio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onal Rates"/>
      <sheetName val="Sch 1 Rates"/>
      <sheetName val="Load WS"/>
      <sheetName val="PSO Projected TCOS"/>
      <sheetName val="PSO Historical TCOS"/>
      <sheetName val="PSO WsA Rev Credits"/>
      <sheetName val="PSO WsB IPP"/>
      <sheetName val="PSO WsC RB Tax"/>
      <sheetName val="PSO WsD Misc Exp"/>
      <sheetName val="PSO WsE Exp Adj"/>
      <sheetName val="PSO WsF Inc Prjts"/>
      <sheetName val="PSO WsG BPU"/>
      <sheetName val="PSO WsH Bdgt RB"/>
      <sheetName val="PSO WsI Bal Sheet"/>
      <sheetName val="PSO WsJ Tax"/>
      <sheetName val="PSO WsK CWIP"/>
      <sheetName val="PSO WsL GSU"/>
      <sheetName val="SWP Projected TCOS"/>
      <sheetName val="SWP Historical TCOS"/>
      <sheetName val="SWP WsA Rev Credits"/>
      <sheetName val="SWP WsB IPP"/>
      <sheetName val="SWP WsC RB Tax"/>
      <sheetName val="SWP WsD Misc Exp"/>
      <sheetName val="SWP WsE Exp Adj"/>
      <sheetName val="SWP WsF Inc Prjts"/>
      <sheetName val="SWP WsG BPU"/>
      <sheetName val="SWP WsH Bdgt RB"/>
      <sheetName val="SWP WsI Bal Sheet"/>
      <sheetName val="SWP WsJ Tax"/>
      <sheetName val="SWP WsK CWIP"/>
      <sheetName val="SWP WsL GSU"/>
    </sheetNames>
    <sheetDataSet>
      <sheetData sheetId="0"/>
      <sheetData sheetId="1"/>
      <sheetData sheetId="2"/>
      <sheetData sheetId="3">
        <row r="329">
          <cell r="I329" t="str">
            <v>CE</v>
          </cell>
          <cell r="J329">
            <v>6.8613595977122702E-2</v>
          </cell>
        </row>
        <row r="330">
          <cell r="I330" t="str">
            <v>DA</v>
          </cell>
          <cell r="J330">
            <v>1</v>
          </cell>
        </row>
        <row r="331">
          <cell r="I331" t="str">
            <v>GP(h)</v>
          </cell>
          <cell r="J331">
            <v>0.16599658803179487</v>
          </cell>
        </row>
        <row r="332">
          <cell r="I332" t="str">
            <v>GP(p)</v>
          </cell>
          <cell r="J332">
            <v>0.18404184695873282</v>
          </cell>
        </row>
        <row r="333">
          <cell r="I333" t="str">
            <v>GTD(p)</v>
          </cell>
          <cell r="J333">
            <v>0.29300456296287275</v>
          </cell>
        </row>
        <row r="334">
          <cell r="I334" t="str">
            <v>GTD(h)</v>
          </cell>
          <cell r="J334">
            <v>0.29300456296287275</v>
          </cell>
        </row>
        <row r="335">
          <cell r="I335" t="str">
            <v>NA</v>
          </cell>
          <cell r="J335">
            <v>0</v>
          </cell>
        </row>
        <row r="336">
          <cell r="I336" t="str">
            <v>NP(h)</v>
          </cell>
          <cell r="J336">
            <v>0.18160470860397657</v>
          </cell>
        </row>
        <row r="337">
          <cell r="I337" t="str">
            <v>NP(p)</v>
          </cell>
          <cell r="J337">
            <v>0.20984927394744335</v>
          </cell>
        </row>
        <row r="338">
          <cell r="I338" t="str">
            <v>TP</v>
          </cell>
          <cell r="J338">
            <v>0.97268066823796939</v>
          </cell>
        </row>
        <row r="339">
          <cell r="I339" t="str">
            <v>TP1</v>
          </cell>
          <cell r="J339">
            <v>0.98762281470174484</v>
          </cell>
        </row>
        <row r="340">
          <cell r="I340" t="str">
            <v>W/S</v>
          </cell>
          <cell r="J340">
            <v>6.8613595977122702E-2</v>
          </cell>
        </row>
      </sheetData>
      <sheetData sheetId="4">
        <row r="329">
          <cell r="I329" t="str">
            <v>CE</v>
          </cell>
          <cell r="J329">
            <v>6.8357397074286882E-2</v>
          </cell>
        </row>
        <row r="330">
          <cell r="I330" t="str">
            <v>DA</v>
          </cell>
          <cell r="J330">
            <v>1</v>
          </cell>
        </row>
        <row r="331">
          <cell r="I331" t="str">
            <v>GP(h)</v>
          </cell>
          <cell r="J331">
            <v>0.16599658803179487</v>
          </cell>
        </row>
        <row r="332">
          <cell r="I332" t="str">
            <v xml:space="preserve">GTD </v>
          </cell>
          <cell r="J332">
            <v>0.29300456296287275</v>
          </cell>
        </row>
        <row r="333">
          <cell r="I333" t="str">
            <v>NA</v>
          </cell>
          <cell r="J333">
            <v>0</v>
          </cell>
        </row>
        <row r="334">
          <cell r="I334" t="str">
            <v>NP(h)</v>
          </cell>
          <cell r="J334">
            <v>0.18160470860397657</v>
          </cell>
        </row>
        <row r="335">
          <cell r="I335" t="str">
            <v>TP</v>
          </cell>
          <cell r="J335">
            <v>0.96904873907781752</v>
          </cell>
        </row>
        <row r="336">
          <cell r="I336" t="str">
            <v>TP1</v>
          </cell>
          <cell r="J336">
            <v>0.98762281470174484</v>
          </cell>
        </row>
        <row r="337">
          <cell r="I337" t="str">
            <v>W/S</v>
          </cell>
          <cell r="J337">
            <v>6.8357397074286882E-2</v>
          </cell>
        </row>
      </sheetData>
      <sheetData sheetId="5"/>
      <sheetData sheetId="6"/>
      <sheetData sheetId="7"/>
      <sheetData sheetId="8"/>
      <sheetData sheetId="9"/>
      <sheetData sheetId="10"/>
      <sheetData sheetId="11"/>
      <sheetData sheetId="12"/>
      <sheetData sheetId="13"/>
      <sheetData sheetId="14"/>
      <sheetData sheetId="15"/>
      <sheetData sheetId="16"/>
      <sheetData sheetId="17">
        <row r="329">
          <cell r="I329" t="str">
            <v>CE</v>
          </cell>
          <cell r="J329">
            <v>5.1285922901938598E-2</v>
          </cell>
        </row>
        <row r="330">
          <cell r="I330" t="str">
            <v>DA</v>
          </cell>
          <cell r="J330">
            <v>1</v>
          </cell>
        </row>
        <row r="331">
          <cell r="I331" t="str">
            <v>GP(h)</v>
          </cell>
          <cell r="J331">
            <v>0.17553470048494618</v>
          </cell>
        </row>
        <row r="332">
          <cell r="I332" t="str">
            <v>GP(p)</v>
          </cell>
          <cell r="J332">
            <v>0.18724638693741236</v>
          </cell>
        </row>
        <row r="333">
          <cell r="I333" t="str">
            <v>GTD(p)</v>
          </cell>
          <cell r="J333">
            <v>0.35215839840398711</v>
          </cell>
        </row>
        <row r="334">
          <cell r="I334" t="str">
            <v>GTD(h)</v>
          </cell>
          <cell r="J334">
            <v>0.35215839840398711</v>
          </cell>
        </row>
        <row r="335">
          <cell r="I335" t="str">
            <v>NA</v>
          </cell>
          <cell r="J335">
            <v>0</v>
          </cell>
        </row>
        <row r="336">
          <cell r="I336" t="str">
            <v>NP(h)</v>
          </cell>
          <cell r="J336">
            <v>0.21575163684958923</v>
          </cell>
        </row>
        <row r="337">
          <cell r="I337" t="str">
            <v>NP(p)</v>
          </cell>
          <cell r="J337">
            <v>0.22996091358135912</v>
          </cell>
        </row>
        <row r="338">
          <cell r="I338" t="str">
            <v>TP</v>
          </cell>
          <cell r="J338">
            <v>0.9735615929366811</v>
          </cell>
        </row>
        <row r="339">
          <cell r="I339" t="str">
            <v>TP1</v>
          </cell>
          <cell r="J339">
            <v>0.95557135296585294</v>
          </cell>
        </row>
        <row r="340">
          <cell r="I340" t="str">
            <v>W/S</v>
          </cell>
          <cell r="J340">
            <v>5.1285922901938598E-2</v>
          </cell>
        </row>
      </sheetData>
      <sheetData sheetId="18">
        <row r="329">
          <cell r="I329" t="str">
            <v>CE</v>
          </cell>
          <cell r="J329">
            <v>5.1172018201985109E-2</v>
          </cell>
        </row>
        <row r="330">
          <cell r="I330" t="str">
            <v>DA</v>
          </cell>
          <cell r="J330">
            <v>1</v>
          </cell>
        </row>
        <row r="331">
          <cell r="I331" t="str">
            <v>GP(h)</v>
          </cell>
          <cell r="J331">
            <v>0.17553470048494618</v>
          </cell>
        </row>
        <row r="332">
          <cell r="I332" t="str">
            <v xml:space="preserve">GTD </v>
          </cell>
          <cell r="J332">
            <v>0.35215839840398711</v>
          </cell>
        </row>
        <row r="333">
          <cell r="I333" t="str">
            <v>NA</v>
          </cell>
          <cell r="J333">
            <v>0</v>
          </cell>
        </row>
        <row r="334">
          <cell r="I334" t="str">
            <v>NP(h)</v>
          </cell>
          <cell r="J334">
            <v>0.21575163684958923</v>
          </cell>
        </row>
        <row r="335">
          <cell r="I335" t="str">
            <v>TP</v>
          </cell>
          <cell r="J335">
            <v>0.97139933797752342</v>
          </cell>
        </row>
        <row r="336">
          <cell r="I336" t="str">
            <v>TP1</v>
          </cell>
          <cell r="J336">
            <v>0.95557135296585294</v>
          </cell>
        </row>
        <row r="337">
          <cell r="I337" t="str">
            <v>W/S</v>
          </cell>
          <cell r="J337">
            <v>5.1172018201985109E-2</v>
          </cell>
        </row>
      </sheetData>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onal Rates"/>
      <sheetName val="Sch 1 Rates"/>
      <sheetName val="Load WS"/>
      <sheetName val="PSO Projected TCOS"/>
      <sheetName val="PSO Historical TCOS"/>
      <sheetName val="PSO WsA Rev Credits"/>
      <sheetName val="PSO WsB IPP"/>
      <sheetName val="PSO WsC RB Tax"/>
      <sheetName val="PSO WsD Misc Exp"/>
      <sheetName val="PSO WsE Exp Adj"/>
      <sheetName val="PSO WsF Inc Prjts"/>
      <sheetName val="PSO WsG BPU"/>
      <sheetName val="PSO WsH Bdgt RB"/>
      <sheetName val="PSO WsI Bal Sheet"/>
      <sheetName val="PSO WsJ Tax"/>
      <sheetName val="PSO WsK CWIP"/>
      <sheetName val="PSO WsL GSU"/>
      <sheetName val="SWP Projected TCOS"/>
      <sheetName val="SWP Historical TCOS"/>
      <sheetName val="SWP WsA Rev Credits"/>
      <sheetName val="SWP WsB IPP"/>
      <sheetName val="SWP WsC RB Tax"/>
      <sheetName val="SWP WsD Misc Exp"/>
      <sheetName val="SWP WsE Exp Adj"/>
      <sheetName val="SWP WsF Inc Prjts"/>
      <sheetName val="SWP WsG BPU"/>
      <sheetName val="SWP WsH Bdgt RB"/>
      <sheetName val="SWP WsI Bal Sheet"/>
      <sheetName val="SWP WsJ Tax"/>
      <sheetName val="SWP WsK CWIP"/>
      <sheetName val="SWP WsL GSU"/>
    </sheetNames>
    <sheetDataSet>
      <sheetData sheetId="0"/>
      <sheetData sheetId="1"/>
      <sheetData sheetId="2"/>
      <sheetData sheetId="3">
        <row r="329">
          <cell r="I329" t="str">
            <v>CE</v>
          </cell>
          <cell r="J329">
            <v>6.8613595977122702E-2</v>
          </cell>
        </row>
        <row r="330">
          <cell r="I330" t="str">
            <v>DA</v>
          </cell>
          <cell r="J330">
            <v>1</v>
          </cell>
        </row>
        <row r="331">
          <cell r="I331" t="str">
            <v>GP(h)</v>
          </cell>
          <cell r="J331">
            <v>0.16599658803179487</v>
          </cell>
        </row>
        <row r="332">
          <cell r="I332" t="str">
            <v>GP(p)</v>
          </cell>
          <cell r="J332">
            <v>0.18404184695873282</v>
          </cell>
        </row>
        <row r="333">
          <cell r="I333" t="str">
            <v>GTD(p)</v>
          </cell>
          <cell r="J333">
            <v>0.29300456296287275</v>
          </cell>
        </row>
        <row r="334">
          <cell r="I334" t="str">
            <v>GTD(h)</v>
          </cell>
          <cell r="J334">
            <v>0.29300456296287275</v>
          </cell>
        </row>
        <row r="335">
          <cell r="I335" t="str">
            <v>NA</v>
          </cell>
          <cell r="J335">
            <v>0</v>
          </cell>
        </row>
        <row r="336">
          <cell r="I336" t="str">
            <v>NP(h)</v>
          </cell>
          <cell r="J336">
            <v>0.18160470860397657</v>
          </cell>
        </row>
        <row r="337">
          <cell r="I337" t="str">
            <v>NP(p)</v>
          </cell>
          <cell r="J337">
            <v>0.20984927394744335</v>
          </cell>
        </row>
        <row r="338">
          <cell r="I338" t="str">
            <v>TP</v>
          </cell>
          <cell r="J338">
            <v>0.97268066823796939</v>
          </cell>
        </row>
        <row r="339">
          <cell r="I339" t="str">
            <v>TP1</v>
          </cell>
          <cell r="J339">
            <v>0.98762281470174484</v>
          </cell>
        </row>
        <row r="340">
          <cell r="I340" t="str">
            <v>W/S</v>
          </cell>
          <cell r="J340">
            <v>6.8613595977122702E-2</v>
          </cell>
        </row>
      </sheetData>
      <sheetData sheetId="4">
        <row r="329">
          <cell r="I329" t="str">
            <v>CE</v>
          </cell>
          <cell r="J329">
            <v>6.8357397074286882E-2</v>
          </cell>
        </row>
        <row r="330">
          <cell r="I330" t="str">
            <v>DA</v>
          </cell>
          <cell r="J330">
            <v>1</v>
          </cell>
        </row>
        <row r="331">
          <cell r="I331" t="str">
            <v>GP(h)</v>
          </cell>
          <cell r="J331">
            <v>0.16599658803179487</v>
          </cell>
        </row>
        <row r="332">
          <cell r="I332" t="str">
            <v xml:space="preserve">GTD </v>
          </cell>
          <cell r="J332">
            <v>0.29300456296287275</v>
          </cell>
        </row>
        <row r="333">
          <cell r="I333" t="str">
            <v>NA</v>
          </cell>
          <cell r="J333">
            <v>0</v>
          </cell>
        </row>
        <row r="334">
          <cell r="I334" t="str">
            <v>NP(h)</v>
          </cell>
          <cell r="J334">
            <v>0.18160470860397657</v>
          </cell>
        </row>
        <row r="335">
          <cell r="I335" t="str">
            <v>TP</v>
          </cell>
          <cell r="J335">
            <v>0.96904873907781752</v>
          </cell>
        </row>
        <row r="336">
          <cell r="I336" t="str">
            <v>TP1</v>
          </cell>
          <cell r="J336">
            <v>0.98762281470174484</v>
          </cell>
        </row>
        <row r="337">
          <cell r="I337" t="str">
            <v>W/S</v>
          </cell>
          <cell r="J337">
            <v>6.8357397074286882E-2</v>
          </cell>
        </row>
      </sheetData>
      <sheetData sheetId="5"/>
      <sheetData sheetId="6"/>
      <sheetData sheetId="7"/>
      <sheetData sheetId="8"/>
      <sheetData sheetId="9"/>
      <sheetData sheetId="10"/>
      <sheetData sheetId="11"/>
      <sheetData sheetId="12"/>
      <sheetData sheetId="13"/>
      <sheetData sheetId="14"/>
      <sheetData sheetId="15"/>
      <sheetData sheetId="16"/>
      <sheetData sheetId="17">
        <row r="18">
          <cell r="B18">
            <v>6</v>
          </cell>
        </row>
        <row r="329">
          <cell r="I329" t="str">
            <v>CE</v>
          </cell>
          <cell r="J329">
            <v>5.1285922901938598E-2</v>
          </cell>
        </row>
        <row r="330">
          <cell r="I330" t="str">
            <v>DA</v>
          </cell>
          <cell r="J330">
            <v>1</v>
          </cell>
        </row>
        <row r="331">
          <cell r="I331" t="str">
            <v>GP(h)</v>
          </cell>
          <cell r="J331">
            <v>0.17553470048494618</v>
          </cell>
        </row>
        <row r="332">
          <cell r="I332" t="str">
            <v>GP(p)</v>
          </cell>
          <cell r="J332">
            <v>0.18724638693741236</v>
          </cell>
        </row>
        <row r="333">
          <cell r="I333" t="str">
            <v>GTD(p)</v>
          </cell>
          <cell r="J333">
            <v>0.35215839840398711</v>
          </cell>
        </row>
        <row r="334">
          <cell r="I334" t="str">
            <v>GTD(h)</v>
          </cell>
          <cell r="J334">
            <v>0.35215839840398711</v>
          </cell>
        </row>
        <row r="335">
          <cell r="I335" t="str">
            <v>NA</v>
          </cell>
          <cell r="J335">
            <v>0</v>
          </cell>
        </row>
        <row r="336">
          <cell r="I336" t="str">
            <v>NP(h)</v>
          </cell>
          <cell r="J336">
            <v>0.21575163684958923</v>
          </cell>
        </row>
        <row r="337">
          <cell r="I337" t="str">
            <v>NP(p)</v>
          </cell>
          <cell r="J337">
            <v>0.22996091358135912</v>
          </cell>
        </row>
        <row r="338">
          <cell r="I338" t="str">
            <v>TP</v>
          </cell>
          <cell r="J338">
            <v>0.9735615929366811</v>
          </cell>
        </row>
        <row r="339">
          <cell r="I339" t="str">
            <v>TP1</v>
          </cell>
          <cell r="J339">
            <v>0.95557135296585294</v>
          </cell>
        </row>
        <row r="340">
          <cell r="I340" t="str">
            <v>W/S</v>
          </cell>
          <cell r="J340">
            <v>5.1285922901938598E-2</v>
          </cell>
        </row>
      </sheetData>
      <sheetData sheetId="18">
        <row r="16">
          <cell r="L16">
            <v>12024685.439999999</v>
          </cell>
        </row>
        <row r="329">
          <cell r="I329" t="str">
            <v>CE</v>
          </cell>
          <cell r="J329">
            <v>5.1172018201985109E-2</v>
          </cell>
        </row>
        <row r="330">
          <cell r="I330" t="str">
            <v>DA</v>
          </cell>
          <cell r="J330">
            <v>1</v>
          </cell>
        </row>
        <row r="331">
          <cell r="I331" t="str">
            <v>GP(h)</v>
          </cell>
          <cell r="J331">
            <v>0.17553470048494618</v>
          </cell>
        </row>
        <row r="332">
          <cell r="I332" t="str">
            <v xml:space="preserve">GTD </v>
          </cell>
          <cell r="J332">
            <v>0.35215839840398711</v>
          </cell>
        </row>
        <row r="333">
          <cell r="I333" t="str">
            <v>NA</v>
          </cell>
          <cell r="J333">
            <v>0</v>
          </cell>
        </row>
        <row r="334">
          <cell r="I334" t="str">
            <v>NP(h)</v>
          </cell>
          <cell r="J334">
            <v>0.21575163684958923</v>
          </cell>
        </row>
        <row r="335">
          <cell r="I335" t="str">
            <v>TP</v>
          </cell>
          <cell r="J335">
            <v>0.97139933797752342</v>
          </cell>
        </row>
        <row r="336">
          <cell r="I336" t="str">
            <v>TP1</v>
          </cell>
          <cell r="J336">
            <v>0.95557135296585294</v>
          </cell>
        </row>
        <row r="337">
          <cell r="I337" t="str">
            <v>W/S</v>
          </cell>
          <cell r="J337">
            <v>5.1172018201985109E-2</v>
          </cell>
        </row>
      </sheetData>
      <sheetData sheetId="19"/>
      <sheetData sheetId="20"/>
      <sheetData sheetId="21"/>
      <sheetData sheetId="22"/>
      <sheetData sheetId="23"/>
      <sheetData sheetId="24"/>
      <sheetData sheetId="25"/>
      <sheetData sheetId="26"/>
      <sheetData sheetId="27"/>
      <sheetData sheetId="28">
        <row r="54">
          <cell r="A54">
            <v>12</v>
          </cell>
        </row>
      </sheetData>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I269"/>
  <sheetViews>
    <sheetView tabSelected="1" zoomScale="70" zoomScaleNormal="70" workbookViewId="0">
      <selection activeCell="D37" sqref="D37"/>
    </sheetView>
  </sheetViews>
  <sheetFormatPr defaultColWidth="9.109375" defaultRowHeight="13.2"/>
  <cols>
    <col min="1" max="1" width="8.109375" style="116" customWidth="1"/>
    <col min="2" max="2" width="2" style="116" customWidth="1"/>
    <col min="3" max="3" width="1.88671875" style="116" customWidth="1"/>
    <col min="4" max="4" width="82.6640625" style="116" customWidth="1"/>
    <col min="5" max="5" width="34.5546875" style="116" bestFit="1" customWidth="1"/>
    <col min="6" max="6" width="18.33203125" style="116" bestFit="1" customWidth="1"/>
    <col min="7" max="7" width="1.6640625" style="116" customWidth="1"/>
    <col min="8" max="8" width="5.88671875" style="116" bestFit="1" customWidth="1"/>
    <col min="9" max="9" width="14.88671875" style="116" bestFit="1" customWidth="1"/>
    <col min="10" max="10" width="1.5546875" style="116" customWidth="1"/>
    <col min="11" max="11" width="19" style="116" bestFit="1" customWidth="1"/>
    <col min="12" max="12" width="5.33203125" style="116" bestFit="1" customWidth="1"/>
    <col min="13" max="13" width="4.33203125" style="116" customWidth="1"/>
    <col min="14" max="14" width="47.44140625" style="116" bestFit="1" customWidth="1"/>
    <col min="15" max="15" width="2.44140625" style="116" customWidth="1"/>
    <col min="16" max="16" width="12.109375" style="116" bestFit="1" customWidth="1"/>
    <col min="17" max="17" width="1.5546875" style="116" customWidth="1"/>
    <col min="18" max="18" width="12.109375" style="116" bestFit="1" customWidth="1"/>
    <col min="19" max="19" width="1.5546875" style="116" customWidth="1"/>
    <col min="20" max="16384" width="9.109375" style="116"/>
  </cols>
  <sheetData>
    <row r="1" spans="1:61" ht="17.399999999999999">
      <c r="A1" s="557" t="s">
        <v>11</v>
      </c>
      <c r="B1" s="558"/>
      <c r="C1" s="558"/>
      <c r="D1" s="558"/>
      <c r="E1" s="558"/>
      <c r="F1" s="558"/>
      <c r="G1" s="558"/>
      <c r="H1" s="558"/>
      <c r="I1" s="558"/>
      <c r="J1" s="558"/>
      <c r="K1" s="558"/>
      <c r="L1" s="386"/>
      <c r="M1" s="386"/>
      <c r="N1" s="396"/>
      <c r="O1" s="13"/>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row>
    <row r="2" spans="1:61" ht="17.399999999999999">
      <c r="A2" s="560" t="s">
        <v>527</v>
      </c>
      <c r="B2" s="561"/>
      <c r="C2" s="561"/>
      <c r="D2" s="561"/>
      <c r="E2" s="561"/>
      <c r="F2" s="561"/>
      <c r="G2" s="561"/>
      <c r="H2" s="561"/>
      <c r="I2" s="561"/>
      <c r="J2" s="561"/>
      <c r="K2" s="561"/>
      <c r="L2" s="388"/>
      <c r="M2" s="388"/>
      <c r="N2" s="17"/>
      <c r="O2" s="13"/>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row>
    <row r="3" spans="1:61" ht="12.75" customHeight="1">
      <c r="A3" s="158"/>
      <c r="B3" s="158"/>
      <c r="E3" s="16"/>
      <c r="G3" s="18"/>
      <c r="H3" s="18"/>
      <c r="I3" s="10"/>
      <c r="J3" s="8"/>
      <c r="L3" s="8"/>
      <c r="M3" s="8"/>
      <c r="N3" s="8"/>
      <c r="O3" s="13"/>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row>
    <row r="4" spans="1:61" ht="18" customHeight="1">
      <c r="A4" s="559" t="s">
        <v>82</v>
      </c>
      <c r="B4" s="558"/>
      <c r="C4" s="558"/>
      <c r="D4" s="558"/>
      <c r="E4" s="558"/>
      <c r="F4" s="558"/>
      <c r="G4" s="558"/>
      <c r="H4" s="558"/>
      <c r="I4" s="558"/>
      <c r="J4" s="558"/>
      <c r="K4" s="558"/>
      <c r="L4" s="387"/>
      <c r="M4" s="387"/>
      <c r="N4" s="87"/>
      <c r="O4" s="13"/>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row>
    <row r="5" spans="1:61" ht="18" customHeight="1">
      <c r="A5" s="387"/>
      <c r="B5" s="387"/>
      <c r="C5" s="387"/>
      <c r="D5" s="387"/>
      <c r="E5" s="387"/>
      <c r="F5" s="387"/>
      <c r="G5" s="387"/>
      <c r="H5" s="387"/>
      <c r="I5" s="387"/>
      <c r="J5" s="387"/>
      <c r="K5" s="387"/>
      <c r="L5" s="387"/>
      <c r="M5" s="387"/>
      <c r="N5" s="87"/>
      <c r="O5" s="13"/>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row>
    <row r="6" spans="1:61" ht="18" customHeight="1">
      <c r="A6" s="97" t="s">
        <v>146</v>
      </c>
      <c r="B6" s="387"/>
      <c r="C6" s="387"/>
      <c r="D6" s="35" t="s">
        <v>147</v>
      </c>
      <c r="E6" s="35" t="s">
        <v>148</v>
      </c>
      <c r="F6" s="35" t="s">
        <v>149</v>
      </c>
      <c r="G6" s="15" t="s">
        <v>3</v>
      </c>
      <c r="H6" s="15"/>
      <c r="I6" s="36" t="s">
        <v>150</v>
      </c>
      <c r="J6" s="15"/>
      <c r="K6" s="36" t="s">
        <v>154</v>
      </c>
      <c r="L6" s="387"/>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row>
    <row r="7" spans="1:61" ht="15" customHeight="1">
      <c r="A7" s="158" t="s">
        <v>83</v>
      </c>
      <c r="B7" s="158"/>
      <c r="D7" s="11"/>
      <c r="E7" s="37"/>
      <c r="G7" s="8"/>
      <c r="H7" s="8"/>
      <c r="I7" s="8"/>
      <c r="J7" s="8"/>
      <c r="K7" s="35" t="s">
        <v>12</v>
      </c>
      <c r="L7" s="8"/>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row>
    <row r="8" spans="1:61" ht="15" customHeight="1" thickBot="1">
      <c r="A8" s="397" t="s">
        <v>84</v>
      </c>
      <c r="B8" s="398"/>
      <c r="E8" s="40" t="s">
        <v>386</v>
      </c>
      <c r="F8" s="19"/>
      <c r="G8" s="8"/>
      <c r="H8" s="8"/>
      <c r="I8" s="8"/>
      <c r="J8" s="8"/>
      <c r="K8" s="385" t="s">
        <v>94</v>
      </c>
      <c r="L8" s="8"/>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row>
    <row r="9" spans="1:61" ht="17.399999999999999">
      <c r="A9" s="171" t="s">
        <v>287</v>
      </c>
      <c r="B9" s="398"/>
      <c r="E9" s="8"/>
      <c r="F9" s="19"/>
      <c r="G9" s="8"/>
      <c r="H9" s="8"/>
      <c r="I9" s="8"/>
      <c r="J9" s="8"/>
      <c r="K9" s="170"/>
      <c r="L9" s="8"/>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row>
    <row r="10" spans="1:61" ht="15">
      <c r="A10" s="158">
        <v>1</v>
      </c>
      <c r="B10" s="158"/>
      <c r="C10" s="8" t="s">
        <v>387</v>
      </c>
      <c r="D10" s="8"/>
      <c r="E10" s="8" t="str">
        <f>"Page 2, line "&amp;'ATRR Rate Template - Page 2'!A45&amp;", col. "&amp;'ATRR Rate Template - Page 2'!L6&amp;""</f>
        <v>Page 2, line 28, col. (F)</v>
      </c>
      <c r="F10" s="20"/>
      <c r="G10" s="8"/>
      <c r="H10" s="8"/>
      <c r="I10" s="8"/>
      <c r="J10" s="8"/>
      <c r="K10" s="111">
        <f>'ATRR Rate Template - Page 2'!L45</f>
        <v>97743230</v>
      </c>
      <c r="L10" s="8"/>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row>
    <row r="11" spans="1:61" ht="15">
      <c r="A11" s="158"/>
      <c r="B11" s="158"/>
      <c r="D11" s="8"/>
      <c r="E11" s="8"/>
      <c r="F11" s="8"/>
      <c r="G11" s="8"/>
      <c r="H11" s="8"/>
      <c r="I11" s="8"/>
      <c r="J11" s="8"/>
      <c r="K11" s="21"/>
      <c r="L11" s="8"/>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row>
    <row r="12" spans="1:61" ht="12.75" customHeight="1">
      <c r="A12" s="158"/>
      <c r="B12" s="158"/>
      <c r="D12" s="8"/>
      <c r="E12" s="8"/>
      <c r="F12" s="8"/>
      <c r="G12" s="8"/>
      <c r="H12" s="8"/>
      <c r="I12" s="8"/>
      <c r="J12" s="8"/>
      <c r="K12" s="21"/>
      <c r="L12" s="8"/>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row>
    <row r="13" spans="1:61" ht="15">
      <c r="A13" s="158" t="s">
        <v>3</v>
      </c>
      <c r="B13" s="158"/>
      <c r="C13" s="12" t="s">
        <v>13</v>
      </c>
      <c r="E13" s="15" t="s">
        <v>312</v>
      </c>
      <c r="F13" s="385" t="s">
        <v>67</v>
      </c>
      <c r="G13" s="15"/>
      <c r="H13" s="556" t="s">
        <v>14</v>
      </c>
      <c r="I13" s="556"/>
      <c r="J13" s="8"/>
      <c r="K13" s="21"/>
      <c r="L13" s="8"/>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row>
    <row r="14" spans="1:61" ht="15">
      <c r="A14" s="158">
        <v>2</v>
      </c>
      <c r="B14" s="158"/>
      <c r="D14" s="12" t="s">
        <v>15</v>
      </c>
      <c r="E14" s="15" t="str">
        <f>"Line "&amp;'ATRR Rate Template - Page 3'!$A$13&amp;", Page 3 of 4 "</f>
        <v xml:space="preserve">Line 3, Page 3 of 4 </v>
      </c>
      <c r="F14" s="109">
        <f>'ATRR Rate Template - Page 3'!F13</f>
        <v>3069333</v>
      </c>
      <c r="G14" s="15"/>
      <c r="H14" s="15"/>
      <c r="I14" s="399">
        <v>1</v>
      </c>
      <c r="J14" s="15"/>
      <c r="K14" s="9">
        <f>F14*I14</f>
        <v>3069333</v>
      </c>
      <c r="L14" s="8"/>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row>
    <row r="15" spans="1:61" ht="15">
      <c r="A15" s="158">
        <v>3</v>
      </c>
      <c r="B15" s="158"/>
      <c r="D15" s="12" t="s">
        <v>259</v>
      </c>
      <c r="E15" s="15" t="str">
        <f>"Line "&amp;'ATRR Rate Template - Page 3'!$A$20&amp;", Page 3 of 4 "</f>
        <v xml:space="preserve">Line 8, Page 3 of 4 </v>
      </c>
      <c r="F15" s="109">
        <f>'ATRR Rate Template - Page 3'!F20</f>
        <v>6820841</v>
      </c>
      <c r="G15" s="15"/>
      <c r="H15" s="15"/>
      <c r="I15" s="399">
        <v>1</v>
      </c>
      <c r="J15" s="15"/>
      <c r="K15" s="9">
        <f>I15*F15</f>
        <v>6820841</v>
      </c>
      <c r="L15" s="8"/>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row>
    <row r="16" spans="1:61" ht="15">
      <c r="A16" s="158">
        <v>4</v>
      </c>
      <c r="B16" s="158"/>
      <c r="D16" s="12" t="s">
        <v>395</v>
      </c>
      <c r="E16" s="8" t="str">
        <f>"(sum Line "&amp;A14&amp;" thru Line "&amp;A15&amp;")"</f>
        <v>(sum Line 2 thru Line 3)</v>
      </c>
      <c r="F16" s="24" t="s">
        <v>3</v>
      </c>
      <c r="G16" s="15"/>
      <c r="H16" s="15"/>
      <c r="I16" s="22"/>
      <c r="J16" s="15"/>
      <c r="K16" s="112">
        <f>SUM(K14:K15)</f>
        <v>9890174</v>
      </c>
      <c r="L16" s="8"/>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row>
    <row r="17" spans="1:61" ht="15">
      <c r="A17" s="158"/>
      <c r="B17" s="158"/>
      <c r="D17" s="12"/>
      <c r="E17" s="8"/>
      <c r="F17" s="24"/>
      <c r="G17" s="15"/>
      <c r="H17" s="15"/>
      <c r="I17" s="22"/>
      <c r="J17" s="15"/>
      <c r="K17" s="9"/>
      <c r="L17" s="8"/>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row>
    <row r="18" spans="1:61" ht="15">
      <c r="A18" s="99">
        <v>5</v>
      </c>
      <c r="B18" s="99"/>
      <c r="C18" s="400"/>
      <c r="D18" s="25" t="s">
        <v>16</v>
      </c>
      <c r="E18" s="10" t="s">
        <v>205</v>
      </c>
      <c r="F18" s="26"/>
      <c r="G18" s="27"/>
      <c r="H18" s="27"/>
      <c r="I18" s="28"/>
      <c r="J18" s="27"/>
      <c r="K18" s="146">
        <f>+'Worksheet K'!H37</f>
        <v>-2596616</v>
      </c>
      <c r="L18" s="8"/>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row>
    <row r="19" spans="1:61" ht="15">
      <c r="A19" s="158"/>
      <c r="B19" s="158"/>
      <c r="D19" s="12"/>
      <c r="E19" s="8"/>
      <c r="F19" s="24"/>
      <c r="G19" s="15"/>
      <c r="H19" s="15"/>
      <c r="I19" s="22"/>
      <c r="J19" s="15"/>
      <c r="K19" s="114"/>
      <c r="L19" s="8"/>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row>
    <row r="20" spans="1:61" ht="15">
      <c r="A20" s="158">
        <v>6</v>
      </c>
      <c r="B20" s="158"/>
      <c r="C20" s="12" t="s">
        <v>230</v>
      </c>
      <c r="E20" s="8" t="str">
        <f>"(Line "&amp;A10&amp;" minus Line "&amp;A16&amp;" plus Line "&amp;A18&amp;")"</f>
        <v>(Line 1 minus Line 4 plus Line 5)</v>
      </c>
      <c r="F20" s="24" t="s">
        <v>3</v>
      </c>
      <c r="G20" s="15"/>
      <c r="H20" s="15"/>
      <c r="I20" s="15"/>
      <c r="J20" s="15"/>
      <c r="K20" s="149">
        <f>K10-K16+K18</f>
        <v>85256440</v>
      </c>
      <c r="L20" s="8"/>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row>
    <row r="21" spans="1:61" ht="15.6">
      <c r="A21" s="158"/>
      <c r="B21" s="158"/>
      <c r="C21" s="7"/>
      <c r="E21" s="8"/>
      <c r="F21" s="24"/>
      <c r="G21" s="15"/>
      <c r="H21" s="15"/>
      <c r="I21" s="15"/>
      <c r="J21" s="15"/>
      <c r="K21" s="92"/>
      <c r="L21" s="8"/>
      <c r="M21" s="305"/>
      <c r="N21" s="10"/>
      <c r="O21" s="30"/>
      <c r="P21" s="31"/>
      <c r="Q21" s="31"/>
      <c r="R21" s="31"/>
      <c r="S21" s="31"/>
      <c r="T21" s="31"/>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row>
    <row r="22" spans="1:61" ht="15">
      <c r="A22" s="99">
        <v>7</v>
      </c>
      <c r="B22" s="99"/>
      <c r="C22" s="400"/>
      <c r="D22" s="25" t="s">
        <v>433</v>
      </c>
      <c r="E22" s="10" t="s">
        <v>248</v>
      </c>
      <c r="F22" s="26"/>
      <c r="G22" s="27"/>
      <c r="H22" s="27"/>
      <c r="I22" s="27"/>
      <c r="J22" s="27"/>
      <c r="K22" s="149">
        <f>'Worksheet I'!C628</f>
        <v>44501240</v>
      </c>
      <c r="L22" s="8"/>
      <c r="M22" s="8"/>
      <c r="N22" s="10"/>
      <c r="O22" s="30"/>
      <c r="P22" s="31"/>
      <c r="Q22" s="31"/>
      <c r="R22" s="31"/>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row>
    <row r="23" spans="1:61" ht="15">
      <c r="A23" s="99">
        <v>8</v>
      </c>
      <c r="B23" s="99"/>
      <c r="C23" s="400"/>
      <c r="D23" s="25" t="s">
        <v>261</v>
      </c>
      <c r="E23" s="10" t="s">
        <v>248</v>
      </c>
      <c r="F23" s="26"/>
      <c r="G23" s="27"/>
      <c r="H23" s="27"/>
      <c r="I23" s="27"/>
      <c r="J23" s="27"/>
      <c r="K23" s="378">
        <f>'Worksheet I'!C629</f>
        <v>0</v>
      </c>
      <c r="L23" s="8"/>
      <c r="M23" s="8"/>
      <c r="N23" s="10"/>
      <c r="O23" s="13"/>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row>
    <row r="24" spans="1:61" ht="15">
      <c r="A24" s="158">
        <v>9</v>
      </c>
      <c r="B24" s="158"/>
      <c r="D24" s="25" t="s">
        <v>262</v>
      </c>
      <c r="E24" s="10" t="s">
        <v>248</v>
      </c>
      <c r="F24" s="8"/>
      <c r="G24" s="8"/>
      <c r="H24" s="8"/>
      <c r="I24" s="8"/>
      <c r="J24" s="8"/>
      <c r="K24" s="378">
        <f>'Worksheet I'!C630</f>
        <v>0</v>
      </c>
      <c r="L24" s="8"/>
      <c r="M24" s="8"/>
      <c r="N24" s="8"/>
      <c r="O24" s="13"/>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row>
    <row r="25" spans="1:61" ht="15">
      <c r="A25" s="158">
        <v>10</v>
      </c>
      <c r="B25" s="158"/>
      <c r="C25" s="25" t="s">
        <v>228</v>
      </c>
      <c r="E25" s="10" t="str">
        <f>"(Line "&amp;$A$22&amp;" thru Line "&amp;$A$24&amp;")"</f>
        <v>(Line 7 thru Line 9)</v>
      </c>
      <c r="F25" s="8"/>
      <c r="G25" s="8"/>
      <c r="H25" s="8"/>
      <c r="I25" s="8"/>
      <c r="J25" s="8"/>
      <c r="K25" s="106">
        <f>SUM(K22:K24)</f>
        <v>44501240</v>
      </c>
      <c r="L25" s="8"/>
      <c r="M25" s="8"/>
      <c r="N25" s="8"/>
      <c r="O25" s="13"/>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row>
    <row r="26" spans="1:61" ht="15">
      <c r="A26" s="158"/>
      <c r="B26" s="158"/>
      <c r="D26" s="12"/>
      <c r="E26" s="29"/>
      <c r="F26" s="8"/>
      <c r="G26" s="8"/>
      <c r="H26" s="8"/>
      <c r="I26" s="8"/>
      <c r="J26" s="8"/>
      <c r="K26" s="8"/>
      <c r="L26" s="8"/>
      <c r="M26" s="8"/>
      <c r="N26" s="8"/>
      <c r="O26" s="13"/>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row>
    <row r="27" spans="1:61" ht="16.2" thickBot="1">
      <c r="A27" s="158">
        <v>11</v>
      </c>
      <c r="B27" s="158"/>
      <c r="C27" s="7" t="s">
        <v>289</v>
      </c>
      <c r="D27" s="12"/>
      <c r="E27" s="29" t="str">
        <f>"(Line "&amp;A20&amp;" minus Line "&amp;A25&amp;")"</f>
        <v>(Line 6 minus Line 10)</v>
      </c>
      <c r="F27" s="8"/>
      <c r="G27" s="8"/>
      <c r="H27" s="8"/>
      <c r="I27" s="8"/>
      <c r="J27" s="8"/>
      <c r="K27" s="181">
        <f>K20-K25</f>
        <v>40755200</v>
      </c>
      <c r="L27" s="8"/>
      <c r="M27" s="8"/>
      <c r="N27" s="8"/>
      <c r="O27" s="13"/>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row>
    <row r="28" spans="1:61" ht="15.6" thickTop="1">
      <c r="A28" s="158"/>
      <c r="B28" s="158"/>
      <c r="D28" s="12"/>
      <c r="E28" s="29"/>
      <c r="F28" s="8"/>
      <c r="G28" s="8"/>
      <c r="H28" s="8"/>
      <c r="I28" s="8"/>
      <c r="J28" s="8"/>
      <c r="K28" s="8"/>
      <c r="L28" s="8"/>
      <c r="M28" s="8"/>
      <c r="N28" s="8"/>
      <c r="O28" s="13"/>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row>
    <row r="29" spans="1:61" ht="15.6">
      <c r="A29" s="171" t="s">
        <v>286</v>
      </c>
      <c r="B29" s="158"/>
      <c r="C29" s="7"/>
      <c r="D29" s="401"/>
      <c r="E29" s="58"/>
      <c r="F29" s="8"/>
      <c r="G29" s="8"/>
      <c r="H29" s="8"/>
      <c r="I29" s="8"/>
      <c r="J29" s="8"/>
      <c r="K29" s="8"/>
      <c r="L29" s="8"/>
      <c r="M29" s="8"/>
      <c r="N29" s="8"/>
      <c r="O29" s="13"/>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row>
    <row r="30" spans="1:61" ht="15">
      <c r="A30" s="99">
        <v>12</v>
      </c>
      <c r="B30" s="99"/>
      <c r="C30" s="400"/>
      <c r="D30" s="173" t="s">
        <v>365</v>
      </c>
      <c r="E30" s="174" t="s">
        <v>393</v>
      </c>
      <c r="F30" s="74"/>
      <c r="G30" s="10"/>
      <c r="H30" s="10"/>
      <c r="I30" s="10"/>
      <c r="J30" s="10"/>
      <c r="K30" s="172">
        <f>ROUND('Worksheet G'!J19/1000,3)</f>
        <v>2473.6329999999998</v>
      </c>
      <c r="L30" s="10" t="s">
        <v>269</v>
      </c>
      <c r="M30" s="10"/>
      <c r="N30" s="8"/>
      <c r="O30" s="13"/>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row>
    <row r="31" spans="1:61" ht="15">
      <c r="A31" s="99">
        <v>13</v>
      </c>
      <c r="B31" s="99"/>
      <c r="C31" s="400"/>
      <c r="D31" s="93" t="s">
        <v>17</v>
      </c>
      <c r="E31" s="10" t="str">
        <f>"(Line "&amp;A27&amp;" / Line "&amp;A30&amp;")"</f>
        <v>(Line 11 / Line 12)</v>
      </c>
      <c r="F31" s="10"/>
      <c r="G31" s="10"/>
      <c r="H31" s="10"/>
      <c r="I31" s="10"/>
      <c r="J31" s="10"/>
      <c r="K31" s="187">
        <f>K27/K30</f>
        <v>16475.84746807631</v>
      </c>
      <c r="L31" s="10"/>
      <c r="M31" s="10"/>
      <c r="N31" s="8"/>
      <c r="O31" s="13"/>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row>
    <row r="32" spans="1:61" ht="15">
      <c r="A32" s="99">
        <v>14</v>
      </c>
      <c r="B32" s="99"/>
      <c r="C32" s="400"/>
      <c r="D32" s="93" t="s">
        <v>18</v>
      </c>
      <c r="E32" s="10" t="str">
        <f>"(Line "&amp;$A$31&amp;" /12)"</f>
        <v>(Line 13 /12)</v>
      </c>
      <c r="F32" s="10"/>
      <c r="G32" s="10"/>
      <c r="H32" s="10"/>
      <c r="I32" s="10"/>
      <c r="J32" s="10"/>
      <c r="K32" s="187">
        <f>K31/12</f>
        <v>1372.9872890063591</v>
      </c>
      <c r="L32" s="10"/>
      <c r="M32" s="10"/>
      <c r="N32" s="8"/>
      <c r="O32" s="13"/>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row>
    <row r="33" spans="1:61" ht="15">
      <c r="A33" s="99">
        <v>15</v>
      </c>
      <c r="B33" s="99"/>
      <c r="C33" s="400"/>
      <c r="D33" s="25" t="s">
        <v>19</v>
      </c>
      <c r="E33" s="10" t="str">
        <f>"(Line "&amp;$A$31&amp;" /52)"</f>
        <v>(Line 13 /52)</v>
      </c>
      <c r="F33" s="10"/>
      <c r="G33" s="10"/>
      <c r="H33" s="10"/>
      <c r="I33" s="10"/>
      <c r="J33" s="10"/>
      <c r="K33" s="187">
        <f>K31/52</f>
        <v>316.84322053992906</v>
      </c>
      <c r="L33" s="10"/>
      <c r="M33" s="10"/>
      <c r="N33" s="8"/>
      <c r="O33" s="13"/>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row>
    <row r="34" spans="1:61" ht="15">
      <c r="A34" s="99">
        <v>16</v>
      </c>
      <c r="B34" s="99"/>
      <c r="C34" s="400"/>
      <c r="D34" s="25" t="s">
        <v>22</v>
      </c>
      <c r="E34" s="10" t="str">
        <f>"(Line "&amp;$A$31&amp;" /260)"</f>
        <v>(Line 13 /260)</v>
      </c>
      <c r="F34" s="10"/>
      <c r="G34" s="10"/>
      <c r="H34" s="10"/>
      <c r="I34" s="10"/>
      <c r="J34" s="10"/>
      <c r="K34" s="187">
        <f>K31/260</f>
        <v>63.368644107985808</v>
      </c>
      <c r="L34" s="10"/>
      <c r="M34" s="10"/>
      <c r="N34" s="8"/>
      <c r="O34" s="13"/>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row>
    <row r="35" spans="1:61" ht="15">
      <c r="A35" s="99">
        <v>17</v>
      </c>
      <c r="B35" s="99"/>
      <c r="C35" s="400"/>
      <c r="D35" s="25" t="s">
        <v>23</v>
      </c>
      <c r="E35" s="10" t="str">
        <f>"(Line "&amp;$A$31&amp;" /365)"</f>
        <v>(Line 13 /365)</v>
      </c>
      <c r="F35" s="10"/>
      <c r="G35" s="10"/>
      <c r="H35" s="10"/>
      <c r="I35" s="10"/>
      <c r="J35" s="10"/>
      <c r="K35" s="187">
        <f>K31/365</f>
        <v>45.139308131715921</v>
      </c>
      <c r="L35" s="10"/>
      <c r="M35" s="10"/>
      <c r="N35" s="8"/>
      <c r="O35" s="13"/>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row>
    <row r="36" spans="1:61" ht="15">
      <c r="A36" s="99">
        <v>18</v>
      </c>
      <c r="B36" s="99"/>
      <c r="C36" s="400"/>
      <c r="D36" s="25" t="s">
        <v>24</v>
      </c>
      <c r="E36" s="10" t="str">
        <f>"(Line "&amp;$A$31&amp;" /4160)"</f>
        <v>(Line 13 /4160)</v>
      </c>
      <c r="F36" s="10"/>
      <c r="G36" s="10"/>
      <c r="H36" s="10"/>
      <c r="I36" s="10"/>
      <c r="J36" s="10"/>
      <c r="K36" s="187">
        <f>K31/4160</f>
        <v>3.960540256749113</v>
      </c>
      <c r="L36" s="10"/>
      <c r="M36" s="10"/>
      <c r="N36" s="8"/>
      <c r="O36" s="13"/>
      <c r="P36" s="31"/>
      <c r="Q36" s="31"/>
      <c r="R36" s="31"/>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row>
    <row r="37" spans="1:61" ht="15">
      <c r="A37" s="99">
        <v>19</v>
      </c>
      <c r="B37" s="99"/>
      <c r="C37" s="400"/>
      <c r="D37" s="25" t="s">
        <v>25</v>
      </c>
      <c r="E37" s="10" t="str">
        <f>"(Line "&amp;$A$31&amp;" /8760)"</f>
        <v>(Line 13 /8760)</v>
      </c>
      <c r="F37" s="10"/>
      <c r="G37" s="10"/>
      <c r="H37" s="10"/>
      <c r="I37" s="10"/>
      <c r="J37" s="10"/>
      <c r="K37" s="187">
        <f>K31/8760</f>
        <v>1.8808045054881632</v>
      </c>
      <c r="L37" s="10"/>
      <c r="M37" s="10"/>
      <c r="N37" s="8"/>
      <c r="O37" s="13"/>
      <c r="P37" s="14"/>
      <c r="Q37" s="14"/>
      <c r="R37" s="14"/>
      <c r="S37" s="31"/>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row>
    <row r="38" spans="1:61" s="400" customFormat="1" ht="15">
      <c r="A38" s="99">
        <v>20</v>
      </c>
      <c r="B38" s="99"/>
      <c r="D38" s="25" t="s">
        <v>151</v>
      </c>
      <c r="E38" s="10" t="s">
        <v>316</v>
      </c>
      <c r="F38" s="10"/>
      <c r="G38" s="10"/>
      <c r="H38" s="10"/>
      <c r="I38" s="10"/>
      <c r="J38" s="10"/>
      <c r="K38" s="88"/>
      <c r="L38" s="10"/>
      <c r="M38" s="10"/>
      <c r="N38" s="8"/>
      <c r="O38" s="13"/>
      <c r="P38" s="14"/>
      <c r="Q38" s="14"/>
      <c r="R38" s="14"/>
      <c r="S38" s="14"/>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row>
    <row r="39" spans="1:61" ht="15">
      <c r="D39" s="12"/>
      <c r="E39" s="8"/>
      <c r="F39" s="8"/>
      <c r="G39" s="8"/>
      <c r="H39" s="8"/>
      <c r="I39" s="8"/>
      <c r="J39" s="8"/>
      <c r="K39" s="32"/>
      <c r="L39" s="8"/>
      <c r="M39" s="8"/>
      <c r="N39" s="8"/>
      <c r="O39" s="30"/>
      <c r="P39" s="72"/>
      <c r="Q39" s="72"/>
      <c r="R39" s="72"/>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row>
    <row r="40" spans="1:61" ht="15.6">
      <c r="A40" s="7" t="s">
        <v>288</v>
      </c>
      <c r="B40" s="158"/>
      <c r="D40" s="57"/>
      <c r="E40" s="35"/>
      <c r="F40" s="21"/>
      <c r="G40" s="21"/>
      <c r="H40" s="21"/>
      <c r="I40" s="21"/>
      <c r="J40" s="21"/>
      <c r="K40" s="62"/>
      <c r="L40" s="8"/>
      <c r="M40" s="8"/>
      <c r="N40" s="10"/>
      <c r="O40" s="13"/>
      <c r="P40" s="72"/>
      <c r="Q40" s="72"/>
      <c r="R40" s="72"/>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row>
    <row r="41" spans="1:61" ht="15.6">
      <c r="A41" s="99">
        <v>21</v>
      </c>
      <c r="B41" s="400"/>
      <c r="C41" s="400"/>
      <c r="D41" s="4" t="s">
        <v>434</v>
      </c>
      <c r="E41" s="29" t="str">
        <f>"Worksheet I, Line "&amp;'Worksheet I'!A628&amp;""</f>
        <v>Worksheet I, Line 520</v>
      </c>
      <c r="F41" s="72"/>
      <c r="G41" s="72"/>
      <c r="H41" s="72"/>
      <c r="I41" s="72"/>
      <c r="J41" s="72"/>
      <c r="K41" s="201">
        <f>'Worksheet I'!F628</f>
        <v>38303918</v>
      </c>
      <c r="L41" s="192"/>
      <c r="M41" s="192"/>
      <c r="N41" s="8"/>
      <c r="O41" s="8"/>
      <c r="P41" s="72"/>
      <c r="Q41" s="72"/>
      <c r="R41" s="72"/>
    </row>
    <row r="42" spans="1:61" ht="15">
      <c r="A42" s="158">
        <v>22</v>
      </c>
      <c r="D42" s="29" t="s">
        <v>385</v>
      </c>
      <c r="E42" s="29" t="str">
        <f>"Worksheet I, Line "&amp;'Worksheet I'!A629&amp;" &amp; Line "&amp;'Worksheet I'!A630&amp;""</f>
        <v>Worksheet I, Line 521 &amp; Line 522</v>
      </c>
      <c r="F42" s="72"/>
      <c r="G42" s="72"/>
      <c r="H42" s="72"/>
      <c r="I42" s="72"/>
      <c r="J42" s="72"/>
      <c r="K42" s="205">
        <f>'Worksheet I'!F629+'Worksheet I'!F630</f>
        <v>0</v>
      </c>
      <c r="L42" s="72"/>
      <c r="M42" s="72"/>
      <c r="N42" s="8"/>
      <c r="O42" s="72"/>
      <c r="P42" s="72"/>
      <c r="Q42" s="72"/>
      <c r="R42" s="72"/>
    </row>
    <row r="43" spans="1:61" ht="15.6" thickBot="1">
      <c r="A43" s="158">
        <v>23</v>
      </c>
      <c r="D43" s="29" t="s">
        <v>67</v>
      </c>
      <c r="E43" s="29" t="str">
        <f>"(Line "&amp;A41&amp;" plus Line "&amp;A42&amp;")"</f>
        <v>(Line 21 plus Line 22)</v>
      </c>
      <c r="F43" s="72"/>
      <c r="G43" s="72"/>
      <c r="H43" s="72"/>
      <c r="I43" s="72"/>
      <c r="J43" s="72"/>
      <c r="K43" s="206">
        <f>SUM(K41:K42)</f>
        <v>38303918</v>
      </c>
      <c r="L43" s="72"/>
      <c r="M43" s="72"/>
      <c r="N43" s="192"/>
      <c r="O43" s="72"/>
      <c r="P43" s="72"/>
      <c r="Q43" s="72"/>
      <c r="R43" s="72"/>
    </row>
    <row r="44" spans="1:61" ht="13.8" thickTop="1">
      <c r="D44" s="72"/>
      <c r="E44" s="72"/>
      <c r="F44" s="72"/>
      <c r="G44" s="72"/>
      <c r="H44" s="72"/>
      <c r="I44" s="72"/>
      <c r="J44" s="72"/>
      <c r="K44" s="72"/>
      <c r="L44" s="72"/>
      <c r="M44" s="72"/>
      <c r="N44" s="72"/>
      <c r="O44" s="72"/>
      <c r="P44" s="72"/>
      <c r="Q44" s="72"/>
      <c r="R44" s="72"/>
    </row>
    <row r="45" spans="1:61">
      <c r="D45" s="72"/>
      <c r="E45" s="72"/>
      <c r="F45" s="72"/>
      <c r="G45" s="72"/>
      <c r="H45" s="72"/>
      <c r="I45" s="72"/>
      <c r="J45" s="72"/>
      <c r="K45" s="72"/>
      <c r="L45" s="72"/>
      <c r="M45" s="72"/>
      <c r="N45" s="72"/>
      <c r="O45" s="72"/>
      <c r="P45" s="72"/>
      <c r="Q45" s="72"/>
      <c r="R45" s="72"/>
    </row>
    <row r="46" spans="1:61">
      <c r="D46" s="72"/>
      <c r="E46" s="72"/>
      <c r="F46" s="72"/>
      <c r="G46" s="72"/>
      <c r="H46" s="72"/>
      <c r="I46" s="72"/>
      <c r="J46" s="72"/>
      <c r="K46" s="72"/>
      <c r="L46" s="72"/>
      <c r="M46" s="72"/>
      <c r="N46" s="72"/>
      <c r="O46" s="72"/>
      <c r="P46" s="72"/>
      <c r="Q46" s="72"/>
      <c r="R46" s="72"/>
    </row>
    <row r="47" spans="1:61">
      <c r="D47" s="72"/>
      <c r="E47" s="72"/>
      <c r="F47" s="72"/>
      <c r="G47" s="72"/>
      <c r="H47" s="72"/>
      <c r="I47" s="72"/>
      <c r="J47" s="72"/>
      <c r="K47" s="72"/>
      <c r="L47" s="72"/>
      <c r="M47" s="72"/>
      <c r="N47" s="72"/>
      <c r="O47" s="72"/>
      <c r="P47" s="72"/>
      <c r="Q47" s="72"/>
      <c r="R47" s="72"/>
    </row>
    <row r="48" spans="1:61">
      <c r="D48" s="72"/>
      <c r="E48" s="72"/>
      <c r="F48" s="72"/>
      <c r="G48" s="72"/>
      <c r="H48" s="72"/>
      <c r="I48" s="72"/>
      <c r="J48" s="72"/>
      <c r="K48" s="72"/>
      <c r="L48" s="72"/>
      <c r="M48" s="72"/>
      <c r="N48" s="72"/>
      <c r="O48" s="72"/>
      <c r="P48" s="72"/>
      <c r="Q48" s="72"/>
      <c r="R48" s="72"/>
    </row>
    <row r="49" spans="4:18">
      <c r="D49" s="72"/>
      <c r="E49" s="72"/>
      <c r="F49" s="72"/>
      <c r="G49" s="72"/>
      <c r="H49" s="72"/>
      <c r="I49" s="72"/>
      <c r="J49" s="72"/>
      <c r="K49" s="72"/>
      <c r="L49" s="72"/>
      <c r="M49" s="72"/>
      <c r="N49" s="72"/>
      <c r="O49" s="72"/>
      <c r="P49" s="72"/>
      <c r="Q49" s="72"/>
      <c r="R49" s="72"/>
    </row>
    <row r="50" spans="4:18">
      <c r="D50" s="72"/>
      <c r="E50" s="72"/>
      <c r="F50" s="72"/>
      <c r="G50" s="72"/>
      <c r="H50" s="72"/>
      <c r="I50" s="72"/>
      <c r="J50" s="72"/>
      <c r="K50" s="72"/>
      <c r="L50" s="72"/>
      <c r="M50" s="72"/>
      <c r="N50" s="72"/>
      <c r="O50" s="72"/>
      <c r="P50" s="72"/>
      <c r="Q50" s="72"/>
      <c r="R50" s="72"/>
    </row>
    <row r="51" spans="4:18">
      <c r="D51" s="72"/>
      <c r="E51" s="72"/>
      <c r="F51" s="72"/>
      <c r="G51" s="72"/>
      <c r="H51" s="72"/>
      <c r="I51" s="72"/>
      <c r="J51" s="72"/>
      <c r="K51" s="72"/>
      <c r="L51" s="72"/>
      <c r="M51" s="72"/>
      <c r="N51" s="72"/>
      <c r="O51" s="72"/>
      <c r="P51" s="72"/>
      <c r="Q51" s="72"/>
      <c r="R51" s="72"/>
    </row>
    <row r="52" spans="4:18">
      <c r="D52" s="72"/>
      <c r="E52" s="72"/>
      <c r="F52" s="72"/>
      <c r="G52" s="72"/>
      <c r="H52" s="72"/>
      <c r="I52" s="72"/>
      <c r="J52" s="72"/>
      <c r="K52" s="72"/>
      <c r="L52" s="72"/>
      <c r="M52" s="72"/>
      <c r="N52" s="72"/>
      <c r="O52" s="72"/>
      <c r="P52" s="72"/>
      <c r="Q52" s="72"/>
      <c r="R52" s="72"/>
    </row>
    <row r="53" spans="4:18">
      <c r="D53" s="72"/>
      <c r="E53" s="72"/>
      <c r="F53" s="72"/>
      <c r="G53" s="72"/>
      <c r="H53" s="72"/>
      <c r="I53" s="72"/>
      <c r="J53" s="72"/>
      <c r="K53" s="72"/>
      <c r="L53" s="72"/>
      <c r="M53" s="72"/>
      <c r="N53" s="72"/>
      <c r="O53" s="72"/>
      <c r="P53" s="72"/>
      <c r="Q53" s="72"/>
      <c r="R53" s="72"/>
    </row>
    <row r="54" spans="4:18">
      <c r="D54" s="72"/>
      <c r="E54" s="72"/>
      <c r="F54" s="72"/>
      <c r="G54" s="72"/>
      <c r="H54" s="72"/>
      <c r="I54" s="72"/>
      <c r="J54" s="72"/>
      <c r="K54" s="72"/>
      <c r="L54" s="72"/>
      <c r="M54" s="72"/>
      <c r="N54" s="72"/>
      <c r="O54" s="72"/>
      <c r="P54" s="72"/>
      <c r="Q54" s="72"/>
      <c r="R54" s="72"/>
    </row>
    <row r="55" spans="4:18">
      <c r="D55" s="72"/>
      <c r="E55" s="72"/>
      <c r="F55" s="72"/>
      <c r="G55" s="72"/>
      <c r="H55" s="72"/>
      <c r="I55" s="72"/>
      <c r="J55" s="72"/>
      <c r="K55" s="72"/>
      <c r="L55" s="72"/>
      <c r="M55" s="72"/>
      <c r="N55" s="72"/>
      <c r="O55" s="72"/>
      <c r="P55" s="72"/>
      <c r="Q55" s="72"/>
      <c r="R55" s="72"/>
    </row>
    <row r="56" spans="4:18">
      <c r="D56" s="72"/>
      <c r="E56" s="72"/>
      <c r="F56" s="72"/>
      <c r="G56" s="72"/>
      <c r="H56" s="72"/>
      <c r="I56" s="72"/>
      <c r="J56" s="72"/>
      <c r="K56" s="72"/>
      <c r="L56" s="72"/>
      <c r="M56" s="72"/>
      <c r="N56" s="72"/>
      <c r="O56" s="72"/>
      <c r="P56" s="72"/>
      <c r="Q56" s="72"/>
      <c r="R56" s="72"/>
    </row>
    <row r="57" spans="4:18">
      <c r="D57" s="72"/>
      <c r="E57" s="72"/>
      <c r="F57" s="72"/>
      <c r="G57" s="72"/>
      <c r="H57" s="72"/>
      <c r="I57" s="72"/>
      <c r="J57" s="72"/>
      <c r="K57" s="72"/>
      <c r="L57" s="72"/>
      <c r="M57" s="72"/>
      <c r="N57" s="72"/>
      <c r="O57" s="72"/>
      <c r="P57" s="72"/>
      <c r="Q57" s="72"/>
      <c r="R57" s="72"/>
    </row>
    <row r="58" spans="4:18">
      <c r="D58" s="72"/>
      <c r="E58" s="72"/>
      <c r="F58" s="72"/>
      <c r="G58" s="72"/>
      <c r="H58" s="72"/>
      <c r="I58" s="72"/>
      <c r="J58" s="72"/>
      <c r="K58" s="72"/>
      <c r="L58" s="72"/>
      <c r="M58" s="72"/>
      <c r="N58" s="72"/>
      <c r="O58" s="72"/>
      <c r="P58" s="72"/>
      <c r="Q58" s="72"/>
      <c r="R58" s="72"/>
    </row>
    <row r="59" spans="4:18">
      <c r="D59" s="72"/>
      <c r="E59" s="72"/>
      <c r="F59" s="72"/>
      <c r="G59" s="72"/>
      <c r="H59" s="72"/>
      <c r="I59" s="72"/>
      <c r="J59" s="72"/>
      <c r="K59" s="72"/>
      <c r="L59" s="72"/>
      <c r="M59" s="72"/>
      <c r="N59" s="72"/>
      <c r="O59" s="72"/>
      <c r="P59" s="72"/>
      <c r="Q59" s="72"/>
      <c r="R59" s="72"/>
    </row>
    <row r="60" spans="4:18">
      <c r="D60" s="72"/>
      <c r="E60" s="72"/>
      <c r="F60" s="72"/>
      <c r="G60" s="72"/>
      <c r="H60" s="72"/>
      <c r="I60" s="72"/>
      <c r="J60" s="72"/>
      <c r="K60" s="72"/>
      <c r="L60" s="72"/>
      <c r="M60" s="72"/>
      <c r="N60" s="72"/>
      <c r="O60" s="72"/>
      <c r="P60" s="72"/>
      <c r="Q60" s="72"/>
      <c r="R60" s="72"/>
    </row>
    <row r="61" spans="4:18">
      <c r="D61" s="72"/>
      <c r="E61" s="72"/>
      <c r="F61" s="72"/>
      <c r="G61" s="72"/>
      <c r="H61" s="72"/>
      <c r="I61" s="72"/>
      <c r="J61" s="72"/>
      <c r="K61" s="72"/>
      <c r="L61" s="72"/>
      <c r="M61" s="72"/>
      <c r="N61" s="72"/>
      <c r="O61" s="72"/>
      <c r="P61" s="72"/>
      <c r="Q61" s="72"/>
      <c r="R61" s="72"/>
    </row>
    <row r="62" spans="4:18">
      <c r="D62" s="72"/>
      <c r="E62" s="72"/>
      <c r="F62" s="72"/>
      <c r="G62" s="72"/>
      <c r="H62" s="72"/>
      <c r="I62" s="72"/>
      <c r="J62" s="72"/>
      <c r="K62" s="72"/>
      <c r="L62" s="72"/>
      <c r="M62" s="72"/>
      <c r="N62" s="72"/>
      <c r="O62" s="72"/>
      <c r="P62" s="72"/>
      <c r="Q62" s="72"/>
      <c r="R62" s="72"/>
    </row>
    <row r="63" spans="4:18">
      <c r="D63" s="72"/>
      <c r="E63" s="72"/>
      <c r="F63" s="72"/>
      <c r="G63" s="72"/>
      <c r="H63" s="72"/>
      <c r="I63" s="72"/>
      <c r="J63" s="72"/>
      <c r="K63" s="72"/>
      <c r="L63" s="72"/>
      <c r="M63" s="72"/>
      <c r="N63" s="72"/>
      <c r="O63" s="72"/>
      <c r="P63" s="72"/>
      <c r="Q63" s="72"/>
      <c r="R63" s="72"/>
    </row>
    <row r="64" spans="4:18">
      <c r="D64" s="72"/>
      <c r="E64" s="72"/>
      <c r="F64" s="72"/>
      <c r="G64" s="72"/>
      <c r="H64" s="72"/>
      <c r="I64" s="72"/>
      <c r="J64" s="72"/>
      <c r="K64" s="72"/>
      <c r="L64" s="72"/>
      <c r="M64" s="72"/>
      <c r="N64" s="72"/>
      <c r="O64" s="72"/>
      <c r="P64" s="72"/>
      <c r="Q64" s="72"/>
      <c r="R64" s="72"/>
    </row>
    <row r="65" spans="4:18">
      <c r="D65" s="72"/>
      <c r="E65" s="72"/>
      <c r="F65" s="72"/>
      <c r="G65" s="72"/>
      <c r="H65" s="72"/>
      <c r="I65" s="72"/>
      <c r="J65" s="72"/>
      <c r="K65" s="72"/>
      <c r="L65" s="72"/>
      <c r="M65" s="72"/>
      <c r="N65" s="72"/>
      <c r="O65" s="72"/>
      <c r="P65" s="72"/>
      <c r="Q65" s="72"/>
      <c r="R65" s="72"/>
    </row>
    <row r="66" spans="4:18">
      <c r="D66" s="72"/>
      <c r="E66" s="72"/>
      <c r="F66" s="72"/>
      <c r="G66" s="72"/>
      <c r="H66" s="72"/>
      <c r="I66" s="72"/>
      <c r="J66" s="72"/>
      <c r="K66" s="72"/>
      <c r="L66" s="72"/>
      <c r="M66" s="72"/>
      <c r="N66" s="72"/>
      <c r="O66" s="72"/>
      <c r="P66" s="72"/>
      <c r="Q66" s="72"/>
      <c r="R66" s="72"/>
    </row>
    <row r="67" spans="4:18">
      <c r="D67" s="72"/>
      <c r="E67" s="72"/>
      <c r="F67" s="72"/>
      <c r="G67" s="72"/>
      <c r="H67" s="72"/>
      <c r="I67" s="72"/>
      <c r="J67" s="72"/>
      <c r="K67" s="72"/>
      <c r="L67" s="72"/>
      <c r="M67" s="72"/>
      <c r="N67" s="72"/>
      <c r="O67" s="72"/>
      <c r="P67" s="72"/>
      <c r="Q67" s="72"/>
      <c r="R67" s="72"/>
    </row>
    <row r="68" spans="4:18">
      <c r="D68" s="72"/>
      <c r="E68" s="72"/>
      <c r="F68" s="72"/>
      <c r="G68" s="72"/>
      <c r="H68" s="72"/>
      <c r="I68" s="72"/>
      <c r="J68" s="72"/>
      <c r="K68" s="72"/>
      <c r="L68" s="72"/>
      <c r="M68" s="72"/>
      <c r="N68" s="72"/>
      <c r="O68" s="72"/>
      <c r="P68" s="72"/>
      <c r="Q68" s="72"/>
      <c r="R68" s="72"/>
    </row>
    <row r="69" spans="4:18">
      <c r="D69" s="72"/>
      <c r="E69" s="72"/>
      <c r="F69" s="72"/>
      <c r="G69" s="72"/>
      <c r="H69" s="72"/>
      <c r="I69" s="72"/>
      <c r="J69" s="72"/>
      <c r="K69" s="72"/>
      <c r="L69" s="72"/>
      <c r="M69" s="72"/>
      <c r="N69" s="72"/>
      <c r="O69" s="72"/>
      <c r="P69" s="72"/>
      <c r="Q69" s="72"/>
      <c r="R69" s="72"/>
    </row>
    <row r="70" spans="4:18">
      <c r="D70" s="72"/>
      <c r="E70" s="72"/>
      <c r="F70" s="72"/>
      <c r="G70" s="72"/>
      <c r="H70" s="72"/>
      <c r="I70" s="72"/>
      <c r="J70" s="72"/>
      <c r="K70" s="72"/>
      <c r="L70" s="72"/>
      <c r="M70" s="72"/>
      <c r="N70" s="72"/>
      <c r="O70" s="72"/>
      <c r="P70" s="72"/>
      <c r="Q70" s="72"/>
      <c r="R70" s="72"/>
    </row>
    <row r="71" spans="4:18">
      <c r="D71" s="72"/>
      <c r="E71" s="72"/>
      <c r="F71" s="72"/>
      <c r="G71" s="72"/>
      <c r="H71" s="72"/>
      <c r="I71" s="72"/>
      <c r="J71" s="72"/>
      <c r="K71" s="72"/>
      <c r="L71" s="72"/>
      <c r="M71" s="72"/>
      <c r="N71" s="72"/>
      <c r="O71" s="72"/>
      <c r="P71" s="72"/>
      <c r="Q71" s="72"/>
      <c r="R71" s="72"/>
    </row>
    <row r="72" spans="4:18">
      <c r="D72" s="72"/>
      <c r="E72" s="72"/>
      <c r="F72" s="72"/>
      <c r="G72" s="72"/>
      <c r="H72" s="72"/>
      <c r="I72" s="72"/>
      <c r="J72" s="72"/>
      <c r="K72" s="72"/>
      <c r="L72" s="72"/>
      <c r="M72" s="72"/>
      <c r="N72" s="72"/>
      <c r="O72" s="72"/>
      <c r="P72" s="72"/>
      <c r="Q72" s="72"/>
      <c r="R72" s="72"/>
    </row>
    <row r="73" spans="4:18">
      <c r="D73" s="72"/>
      <c r="E73" s="72"/>
      <c r="F73" s="72"/>
      <c r="G73" s="72"/>
      <c r="H73" s="72"/>
      <c r="I73" s="72"/>
      <c r="J73" s="72"/>
      <c r="K73" s="72"/>
      <c r="L73" s="72"/>
      <c r="M73" s="72"/>
      <c r="N73" s="72"/>
      <c r="O73" s="72"/>
      <c r="P73" s="72"/>
      <c r="Q73" s="72"/>
      <c r="R73" s="72"/>
    </row>
    <row r="74" spans="4:18">
      <c r="D74" s="72"/>
      <c r="E74" s="72"/>
      <c r="F74" s="72"/>
      <c r="G74" s="72"/>
      <c r="H74" s="72"/>
      <c r="I74" s="72"/>
      <c r="J74" s="72"/>
      <c r="K74" s="72"/>
      <c r="L74" s="72"/>
      <c r="M74" s="72"/>
      <c r="N74" s="72"/>
      <c r="O74" s="72"/>
      <c r="P74" s="72"/>
      <c r="Q74" s="72"/>
      <c r="R74" s="72"/>
    </row>
    <row r="75" spans="4:18">
      <c r="D75" s="72"/>
      <c r="E75" s="72"/>
      <c r="F75" s="72"/>
      <c r="G75" s="72"/>
      <c r="H75" s="72"/>
      <c r="I75" s="72"/>
      <c r="J75" s="72"/>
      <c r="K75" s="72"/>
      <c r="L75" s="72"/>
      <c r="M75" s="72"/>
      <c r="N75" s="72"/>
      <c r="O75" s="72"/>
      <c r="P75" s="72"/>
      <c r="Q75" s="72"/>
      <c r="R75" s="72"/>
    </row>
    <row r="76" spans="4:18">
      <c r="D76" s="72"/>
      <c r="E76" s="72"/>
      <c r="F76" s="72"/>
      <c r="G76" s="72"/>
      <c r="H76" s="72"/>
      <c r="I76" s="72"/>
      <c r="J76" s="72"/>
      <c r="K76" s="72"/>
      <c r="L76" s="72"/>
      <c r="M76" s="72"/>
      <c r="N76" s="72"/>
      <c r="O76" s="72"/>
      <c r="P76" s="72"/>
      <c r="Q76" s="72"/>
      <c r="R76" s="72"/>
    </row>
    <row r="77" spans="4:18">
      <c r="D77" s="72"/>
      <c r="E77" s="72"/>
      <c r="F77" s="72"/>
      <c r="G77" s="72"/>
      <c r="H77" s="72"/>
      <c r="I77" s="72"/>
      <c r="J77" s="72"/>
      <c r="K77" s="72"/>
      <c r="L77" s="72"/>
      <c r="M77" s="72"/>
      <c r="N77" s="72"/>
      <c r="O77" s="72"/>
      <c r="P77" s="72"/>
      <c r="Q77" s="72"/>
      <c r="R77" s="72"/>
    </row>
    <row r="78" spans="4:18">
      <c r="D78" s="72"/>
      <c r="E78" s="72"/>
      <c r="F78" s="72"/>
      <c r="G78" s="72"/>
      <c r="H78" s="72"/>
      <c r="I78" s="72"/>
      <c r="J78" s="72"/>
      <c r="K78" s="72"/>
      <c r="L78" s="72"/>
      <c r="M78" s="72"/>
      <c r="N78" s="72"/>
      <c r="O78" s="72"/>
      <c r="P78" s="72"/>
      <c r="Q78" s="72"/>
      <c r="R78" s="72"/>
    </row>
    <row r="79" spans="4:18">
      <c r="D79" s="72"/>
      <c r="E79" s="72"/>
      <c r="F79" s="72"/>
      <c r="G79" s="72"/>
      <c r="H79" s="72"/>
      <c r="I79" s="72"/>
      <c r="J79" s="72"/>
      <c r="K79" s="72"/>
      <c r="L79" s="72"/>
      <c r="M79" s="72"/>
      <c r="N79" s="72"/>
      <c r="O79" s="72"/>
      <c r="P79" s="72"/>
      <c r="Q79" s="72"/>
      <c r="R79" s="72"/>
    </row>
    <row r="80" spans="4:18">
      <c r="D80" s="72"/>
      <c r="E80" s="72"/>
      <c r="F80" s="72"/>
      <c r="G80" s="72"/>
      <c r="H80" s="72"/>
      <c r="I80" s="72"/>
      <c r="J80" s="72"/>
      <c r="K80" s="72"/>
      <c r="L80" s="72"/>
      <c r="M80" s="72"/>
      <c r="N80" s="72"/>
      <c r="O80" s="72"/>
      <c r="P80" s="72"/>
      <c r="Q80" s="72"/>
      <c r="R80" s="72"/>
    </row>
    <row r="81" spans="4:18">
      <c r="D81" s="72"/>
      <c r="E81" s="72"/>
      <c r="F81" s="72"/>
      <c r="G81" s="72"/>
      <c r="H81" s="72"/>
      <c r="I81" s="72"/>
      <c r="J81" s="72"/>
      <c r="K81" s="72"/>
      <c r="L81" s="72"/>
      <c r="M81" s="72"/>
      <c r="N81" s="72"/>
      <c r="O81" s="72"/>
      <c r="P81" s="72"/>
      <c r="Q81" s="72"/>
      <c r="R81" s="72"/>
    </row>
    <row r="82" spans="4:18">
      <c r="D82" s="72"/>
      <c r="E82" s="72"/>
      <c r="F82" s="72"/>
      <c r="G82" s="72"/>
      <c r="H82" s="72"/>
      <c r="I82" s="72"/>
      <c r="J82" s="72"/>
      <c r="K82" s="72"/>
      <c r="L82" s="72"/>
      <c r="M82" s="72"/>
      <c r="N82" s="72"/>
      <c r="O82" s="72"/>
      <c r="P82" s="72"/>
      <c r="Q82" s="72"/>
      <c r="R82" s="72"/>
    </row>
    <row r="83" spans="4:18">
      <c r="D83" s="72"/>
      <c r="E83" s="72"/>
      <c r="F83" s="72"/>
      <c r="G83" s="72"/>
      <c r="H83" s="72"/>
      <c r="I83" s="72"/>
      <c r="J83" s="72"/>
      <c r="K83" s="72"/>
      <c r="L83" s="72"/>
      <c r="M83" s="72"/>
      <c r="N83" s="72"/>
      <c r="O83" s="72"/>
      <c r="P83" s="72"/>
      <c r="Q83" s="72"/>
      <c r="R83" s="72"/>
    </row>
    <row r="84" spans="4:18">
      <c r="D84" s="72"/>
      <c r="E84" s="72"/>
      <c r="F84" s="72"/>
      <c r="G84" s="72"/>
      <c r="H84" s="72"/>
      <c r="I84" s="72"/>
      <c r="J84" s="72"/>
      <c r="K84" s="72"/>
      <c r="L84" s="72"/>
      <c r="M84" s="72"/>
      <c r="N84" s="72"/>
      <c r="O84" s="72"/>
      <c r="P84" s="72"/>
      <c r="Q84" s="72"/>
      <c r="R84" s="72"/>
    </row>
    <row r="85" spans="4:18">
      <c r="D85" s="72"/>
      <c r="E85" s="72"/>
      <c r="F85" s="72"/>
      <c r="G85" s="72"/>
      <c r="H85" s="72"/>
      <c r="I85" s="72"/>
      <c r="J85" s="72"/>
      <c r="K85" s="72"/>
      <c r="L85" s="72"/>
      <c r="M85" s="72"/>
      <c r="N85" s="72"/>
      <c r="O85" s="72"/>
      <c r="P85" s="72"/>
      <c r="Q85" s="72"/>
      <c r="R85" s="72"/>
    </row>
    <row r="86" spans="4:18">
      <c r="D86" s="72"/>
      <c r="E86" s="72"/>
      <c r="F86" s="72"/>
      <c r="G86" s="72"/>
      <c r="H86" s="72"/>
      <c r="I86" s="72"/>
      <c r="J86" s="72"/>
      <c r="K86" s="72"/>
      <c r="L86" s="72"/>
      <c r="M86" s="72"/>
      <c r="N86" s="72"/>
      <c r="O86" s="72"/>
      <c r="P86" s="72"/>
      <c r="Q86" s="72"/>
      <c r="R86" s="72"/>
    </row>
    <row r="87" spans="4:18">
      <c r="D87" s="72"/>
      <c r="E87" s="72"/>
      <c r="F87" s="72"/>
      <c r="G87" s="72"/>
      <c r="H87" s="72"/>
      <c r="I87" s="72"/>
      <c r="J87" s="72"/>
      <c r="K87" s="72"/>
      <c r="L87" s="72"/>
      <c r="M87" s="72"/>
      <c r="N87" s="72"/>
      <c r="O87" s="72"/>
      <c r="P87" s="72"/>
      <c r="Q87" s="72"/>
      <c r="R87" s="72"/>
    </row>
    <row r="88" spans="4:18">
      <c r="D88" s="72"/>
      <c r="E88" s="72"/>
      <c r="F88" s="72"/>
      <c r="G88" s="72"/>
      <c r="H88" s="72"/>
      <c r="I88" s="72"/>
      <c r="J88" s="72"/>
      <c r="K88" s="72"/>
      <c r="L88" s="72"/>
      <c r="M88" s="72"/>
      <c r="N88" s="72"/>
      <c r="O88" s="72"/>
      <c r="P88" s="72"/>
      <c r="Q88" s="72"/>
      <c r="R88" s="72"/>
    </row>
    <row r="89" spans="4:18">
      <c r="D89" s="72"/>
      <c r="E89" s="72"/>
      <c r="F89" s="72"/>
      <c r="G89" s="72"/>
      <c r="H89" s="72"/>
      <c r="I89" s="72"/>
      <c r="J89" s="72"/>
      <c r="K89" s="72"/>
      <c r="L89" s="72"/>
      <c r="M89" s="72"/>
      <c r="N89" s="72"/>
      <c r="O89" s="72"/>
      <c r="P89" s="72"/>
      <c r="Q89" s="72"/>
      <c r="R89" s="72"/>
    </row>
    <row r="90" spans="4:18">
      <c r="D90" s="72"/>
      <c r="E90" s="72"/>
      <c r="F90" s="72"/>
      <c r="G90" s="72"/>
      <c r="H90" s="72"/>
      <c r="I90" s="72"/>
      <c r="J90" s="72"/>
      <c r="K90" s="72"/>
      <c r="L90" s="72"/>
      <c r="M90" s="72"/>
      <c r="N90" s="72"/>
      <c r="O90" s="72"/>
      <c r="P90" s="72"/>
      <c r="Q90" s="72"/>
      <c r="R90" s="72"/>
    </row>
    <row r="91" spans="4:18">
      <c r="D91" s="72"/>
      <c r="E91" s="72"/>
      <c r="F91" s="72"/>
      <c r="G91" s="72"/>
      <c r="H91" s="72"/>
      <c r="I91" s="72"/>
      <c r="J91" s="72"/>
      <c r="K91" s="72"/>
      <c r="L91" s="72"/>
      <c r="M91" s="72"/>
      <c r="N91" s="72"/>
      <c r="O91" s="72"/>
      <c r="P91" s="72"/>
      <c r="Q91" s="72"/>
      <c r="R91" s="72"/>
    </row>
    <row r="92" spans="4:18">
      <c r="D92" s="72"/>
      <c r="E92" s="72"/>
      <c r="F92" s="72"/>
      <c r="G92" s="72"/>
      <c r="H92" s="72"/>
      <c r="I92" s="72"/>
      <c r="J92" s="72"/>
      <c r="K92" s="72"/>
      <c r="L92" s="72"/>
      <c r="M92" s="72"/>
      <c r="N92" s="72"/>
      <c r="O92" s="72"/>
      <c r="P92" s="72"/>
      <c r="Q92" s="72"/>
      <c r="R92" s="72"/>
    </row>
    <row r="93" spans="4:18">
      <c r="D93" s="72"/>
      <c r="E93" s="72"/>
      <c r="F93" s="72"/>
      <c r="G93" s="72"/>
      <c r="H93" s="72"/>
      <c r="I93" s="72"/>
      <c r="J93" s="72"/>
      <c r="K93" s="72"/>
      <c r="L93" s="72"/>
      <c r="M93" s="72"/>
      <c r="N93" s="72"/>
      <c r="O93" s="72"/>
      <c r="P93" s="72"/>
      <c r="Q93" s="72"/>
      <c r="R93" s="72"/>
    </row>
    <row r="94" spans="4:18">
      <c r="D94" s="72"/>
      <c r="E94" s="72"/>
      <c r="F94" s="72"/>
      <c r="G94" s="72"/>
      <c r="H94" s="72"/>
      <c r="I94" s="72"/>
      <c r="J94" s="72"/>
      <c r="K94" s="72"/>
      <c r="L94" s="72"/>
      <c r="M94" s="72"/>
      <c r="N94" s="72"/>
      <c r="O94" s="72"/>
      <c r="P94" s="72"/>
      <c r="Q94" s="72"/>
      <c r="R94" s="72"/>
    </row>
    <row r="95" spans="4:18">
      <c r="D95" s="72"/>
      <c r="E95" s="72"/>
      <c r="F95" s="72"/>
      <c r="G95" s="72"/>
      <c r="H95" s="72"/>
      <c r="I95" s="72"/>
      <c r="J95" s="72"/>
      <c r="K95" s="72"/>
      <c r="L95" s="72"/>
      <c r="M95" s="72"/>
      <c r="N95" s="72"/>
      <c r="O95" s="72"/>
      <c r="P95" s="72"/>
      <c r="Q95" s="72"/>
      <c r="R95" s="72"/>
    </row>
    <row r="96" spans="4:18">
      <c r="D96" s="72"/>
      <c r="E96" s="72"/>
      <c r="F96" s="72"/>
      <c r="G96" s="72"/>
      <c r="H96" s="72"/>
      <c r="I96" s="72"/>
      <c r="J96" s="72"/>
      <c r="K96" s="72"/>
      <c r="L96" s="72"/>
      <c r="M96" s="72"/>
      <c r="N96" s="72"/>
      <c r="O96" s="72"/>
      <c r="P96" s="72"/>
      <c r="Q96" s="72"/>
      <c r="R96" s="72"/>
    </row>
    <row r="97" spans="4:18">
      <c r="D97" s="72"/>
      <c r="E97" s="72"/>
      <c r="F97" s="72"/>
      <c r="G97" s="72"/>
      <c r="H97" s="72"/>
      <c r="I97" s="72"/>
      <c r="J97" s="72"/>
      <c r="K97" s="72"/>
      <c r="L97" s="72"/>
      <c r="M97" s="72"/>
      <c r="N97" s="72"/>
      <c r="O97" s="72"/>
      <c r="P97" s="72"/>
      <c r="Q97" s="72"/>
      <c r="R97" s="72"/>
    </row>
    <row r="98" spans="4:18">
      <c r="D98" s="72"/>
      <c r="E98" s="72"/>
      <c r="F98" s="72"/>
      <c r="G98" s="72"/>
      <c r="H98" s="72"/>
      <c r="I98" s="72"/>
      <c r="J98" s="72"/>
      <c r="K98" s="72"/>
      <c r="L98" s="72"/>
      <c r="M98" s="72"/>
      <c r="N98" s="72"/>
      <c r="O98" s="72"/>
      <c r="P98" s="72"/>
      <c r="Q98" s="72"/>
      <c r="R98" s="72"/>
    </row>
    <row r="99" spans="4:18">
      <c r="D99" s="72"/>
      <c r="E99" s="72"/>
      <c r="F99" s="72"/>
      <c r="G99" s="72"/>
      <c r="H99" s="72"/>
      <c r="I99" s="72"/>
      <c r="J99" s="72"/>
      <c r="K99" s="72"/>
      <c r="L99" s="72"/>
      <c r="M99" s="72"/>
      <c r="N99" s="72"/>
      <c r="O99" s="72"/>
      <c r="P99" s="72"/>
      <c r="Q99" s="72"/>
      <c r="R99" s="72"/>
    </row>
    <row r="100" spans="4:18">
      <c r="D100" s="72"/>
      <c r="E100" s="72"/>
      <c r="F100" s="72"/>
      <c r="G100" s="72"/>
      <c r="H100" s="72"/>
      <c r="I100" s="72"/>
      <c r="J100" s="72"/>
      <c r="K100" s="72"/>
      <c r="L100" s="72"/>
      <c r="M100" s="72"/>
      <c r="N100" s="72"/>
      <c r="O100" s="72"/>
      <c r="P100" s="72"/>
      <c r="Q100" s="72"/>
      <c r="R100" s="72"/>
    </row>
    <row r="101" spans="4:18">
      <c r="D101" s="72"/>
      <c r="E101" s="72"/>
      <c r="F101" s="72"/>
      <c r="G101" s="72"/>
      <c r="H101" s="72"/>
      <c r="I101" s="72"/>
      <c r="J101" s="72"/>
      <c r="K101" s="72"/>
      <c r="L101" s="72"/>
      <c r="M101" s="72"/>
      <c r="N101" s="72"/>
      <c r="O101" s="72"/>
      <c r="P101" s="72"/>
      <c r="Q101" s="72"/>
      <c r="R101" s="72"/>
    </row>
    <row r="102" spans="4:18">
      <c r="D102" s="72"/>
      <c r="E102" s="72"/>
      <c r="F102" s="72"/>
      <c r="G102" s="72"/>
      <c r="H102" s="72"/>
      <c r="I102" s="72"/>
      <c r="J102" s="72"/>
      <c r="K102" s="72"/>
      <c r="L102" s="72"/>
      <c r="M102" s="72"/>
      <c r="N102" s="72"/>
      <c r="O102" s="72"/>
      <c r="P102" s="72"/>
      <c r="Q102" s="72"/>
      <c r="R102" s="72"/>
    </row>
    <row r="103" spans="4:18">
      <c r="D103" s="72"/>
      <c r="E103" s="72"/>
      <c r="F103" s="72"/>
      <c r="G103" s="72"/>
      <c r="H103" s="72"/>
      <c r="I103" s="72"/>
      <c r="J103" s="72"/>
      <c r="K103" s="72"/>
      <c r="L103" s="72"/>
      <c r="M103" s="72"/>
      <c r="N103" s="72"/>
      <c r="O103" s="72"/>
      <c r="P103" s="72"/>
      <c r="Q103" s="72"/>
      <c r="R103" s="72"/>
    </row>
    <row r="104" spans="4:18">
      <c r="D104" s="72"/>
      <c r="E104" s="72"/>
      <c r="F104" s="72"/>
      <c r="G104" s="72"/>
      <c r="H104" s="72"/>
      <c r="I104" s="72"/>
      <c r="J104" s="72"/>
      <c r="K104" s="72"/>
      <c r="L104" s="72"/>
      <c r="M104" s="72"/>
      <c r="N104" s="72"/>
      <c r="O104" s="72"/>
      <c r="P104" s="72"/>
      <c r="Q104" s="72"/>
      <c r="R104" s="72"/>
    </row>
    <row r="105" spans="4:18">
      <c r="D105" s="72"/>
      <c r="E105" s="72"/>
      <c r="F105" s="72"/>
      <c r="G105" s="72"/>
      <c r="H105" s="72"/>
      <c r="I105" s="72"/>
      <c r="J105" s="72"/>
      <c r="K105" s="72"/>
      <c r="L105" s="72"/>
      <c r="M105" s="72"/>
      <c r="N105" s="72"/>
      <c r="O105" s="72"/>
      <c r="P105" s="72"/>
      <c r="Q105" s="72"/>
      <c r="R105" s="72"/>
    </row>
    <row r="106" spans="4:18">
      <c r="D106" s="72"/>
      <c r="E106" s="72"/>
      <c r="F106" s="72"/>
      <c r="G106" s="72"/>
      <c r="H106" s="72"/>
      <c r="I106" s="72"/>
      <c r="J106" s="72"/>
      <c r="K106" s="72"/>
      <c r="L106" s="72"/>
      <c r="M106" s="72"/>
      <c r="N106" s="72"/>
      <c r="O106" s="72"/>
      <c r="P106" s="72"/>
      <c r="Q106" s="72"/>
      <c r="R106" s="72"/>
    </row>
    <row r="107" spans="4:18">
      <c r="D107" s="72"/>
      <c r="E107" s="72"/>
      <c r="F107" s="72"/>
      <c r="G107" s="72"/>
      <c r="H107" s="72"/>
      <c r="I107" s="72"/>
      <c r="J107" s="72"/>
      <c r="K107" s="72"/>
      <c r="L107" s="72"/>
      <c r="M107" s="72"/>
      <c r="N107" s="72"/>
      <c r="O107" s="72"/>
      <c r="P107" s="72"/>
      <c r="Q107" s="72"/>
      <c r="R107" s="72"/>
    </row>
    <row r="108" spans="4:18">
      <c r="D108" s="72"/>
      <c r="E108" s="72"/>
      <c r="F108" s="72"/>
      <c r="G108" s="72"/>
      <c r="H108" s="72"/>
      <c r="I108" s="72"/>
      <c r="J108" s="72"/>
      <c r="K108" s="72"/>
      <c r="L108" s="72"/>
      <c r="M108" s="72"/>
      <c r="N108" s="72"/>
      <c r="O108" s="72"/>
      <c r="P108" s="72"/>
      <c r="Q108" s="72"/>
      <c r="R108" s="72"/>
    </row>
    <row r="109" spans="4:18">
      <c r="D109" s="72"/>
      <c r="E109" s="72"/>
      <c r="F109" s="72"/>
      <c r="G109" s="72"/>
      <c r="H109" s="72"/>
      <c r="I109" s="72"/>
      <c r="J109" s="72"/>
      <c r="K109" s="72"/>
      <c r="L109" s="72"/>
      <c r="M109" s="72"/>
      <c r="N109" s="72"/>
      <c r="O109" s="72"/>
      <c r="P109" s="72"/>
      <c r="Q109" s="72"/>
      <c r="R109" s="72"/>
    </row>
    <row r="110" spans="4:18">
      <c r="D110" s="72"/>
      <c r="E110" s="72"/>
      <c r="F110" s="72"/>
      <c r="G110" s="72"/>
      <c r="H110" s="72"/>
      <c r="I110" s="72"/>
      <c r="J110" s="72"/>
      <c r="K110" s="72"/>
      <c r="L110" s="72"/>
      <c r="M110" s="72"/>
      <c r="N110" s="72"/>
      <c r="O110" s="72"/>
      <c r="P110" s="72"/>
      <c r="Q110" s="72"/>
      <c r="R110" s="72"/>
    </row>
    <row r="111" spans="4:18">
      <c r="D111" s="72"/>
      <c r="E111" s="72"/>
      <c r="F111" s="72"/>
      <c r="G111" s="72"/>
      <c r="H111" s="72"/>
      <c r="I111" s="72"/>
      <c r="J111" s="72"/>
      <c r="K111" s="72"/>
      <c r="L111" s="72"/>
      <c r="M111" s="72"/>
      <c r="N111" s="72"/>
      <c r="O111" s="72"/>
      <c r="P111" s="72"/>
      <c r="Q111" s="72"/>
      <c r="R111" s="72"/>
    </row>
    <row r="112" spans="4:18">
      <c r="D112" s="72"/>
      <c r="E112" s="72"/>
      <c r="F112" s="72"/>
      <c r="G112" s="72"/>
      <c r="H112" s="72"/>
      <c r="I112" s="72"/>
      <c r="J112" s="72"/>
      <c r="K112" s="72"/>
      <c r="L112" s="72"/>
      <c r="M112" s="72"/>
      <c r="N112" s="72"/>
      <c r="O112" s="72"/>
      <c r="P112" s="72"/>
      <c r="Q112" s="72"/>
      <c r="R112" s="72"/>
    </row>
    <row r="113" spans="4:18">
      <c r="D113" s="72"/>
      <c r="E113" s="72"/>
      <c r="F113" s="72"/>
      <c r="G113" s="72"/>
      <c r="H113" s="72"/>
      <c r="I113" s="72"/>
      <c r="J113" s="72"/>
      <c r="K113" s="72"/>
      <c r="L113" s="72"/>
      <c r="M113" s="72"/>
      <c r="N113" s="72"/>
      <c r="O113" s="72"/>
      <c r="P113" s="72"/>
      <c r="Q113" s="72"/>
      <c r="R113" s="72"/>
    </row>
    <row r="114" spans="4:18">
      <c r="D114" s="72"/>
      <c r="E114" s="72"/>
      <c r="F114" s="72"/>
      <c r="G114" s="72"/>
      <c r="H114" s="72"/>
      <c r="I114" s="72"/>
      <c r="J114" s="72"/>
      <c r="K114" s="72"/>
      <c r="L114" s="72"/>
      <c r="M114" s="72"/>
      <c r="N114" s="72"/>
      <c r="O114" s="72"/>
      <c r="P114" s="72"/>
      <c r="Q114" s="72"/>
      <c r="R114" s="72"/>
    </row>
    <row r="115" spans="4:18">
      <c r="D115" s="72"/>
      <c r="E115" s="72"/>
      <c r="F115" s="72"/>
      <c r="G115" s="72"/>
      <c r="H115" s="72"/>
      <c r="I115" s="72"/>
      <c r="J115" s="72"/>
      <c r="K115" s="72"/>
      <c r="L115" s="72"/>
      <c r="M115" s="72"/>
      <c r="N115" s="72"/>
      <c r="O115" s="72"/>
      <c r="P115" s="72"/>
      <c r="Q115" s="72"/>
      <c r="R115" s="72"/>
    </row>
    <row r="116" spans="4:18">
      <c r="D116" s="72"/>
      <c r="E116" s="72"/>
      <c r="F116" s="72"/>
      <c r="G116" s="72"/>
      <c r="H116" s="72"/>
      <c r="I116" s="72"/>
      <c r="J116" s="72"/>
      <c r="K116" s="72"/>
      <c r="L116" s="72"/>
      <c r="M116" s="72"/>
      <c r="N116" s="72"/>
      <c r="O116" s="72"/>
      <c r="P116" s="72"/>
      <c r="Q116" s="72"/>
      <c r="R116" s="72"/>
    </row>
    <row r="117" spans="4:18">
      <c r="D117" s="72"/>
      <c r="E117" s="72"/>
      <c r="F117" s="72"/>
      <c r="G117" s="72"/>
      <c r="H117" s="72"/>
      <c r="I117" s="72"/>
      <c r="J117" s="72"/>
      <c r="K117" s="72"/>
      <c r="L117" s="72"/>
      <c r="M117" s="72"/>
      <c r="N117" s="72"/>
      <c r="O117" s="72"/>
      <c r="P117" s="72"/>
      <c r="Q117" s="72"/>
      <c r="R117" s="72"/>
    </row>
    <row r="118" spans="4:18">
      <c r="D118" s="72"/>
      <c r="E118" s="72"/>
      <c r="F118" s="72"/>
      <c r="G118" s="72"/>
      <c r="H118" s="72"/>
      <c r="I118" s="72"/>
      <c r="J118" s="72"/>
      <c r="K118" s="72"/>
      <c r="L118" s="72"/>
      <c r="M118" s="72"/>
      <c r="N118" s="72"/>
      <c r="O118" s="72"/>
      <c r="P118" s="72"/>
      <c r="Q118" s="72"/>
      <c r="R118" s="72"/>
    </row>
    <row r="119" spans="4:18">
      <c r="D119" s="72"/>
      <c r="E119" s="72"/>
      <c r="F119" s="72"/>
      <c r="G119" s="72"/>
      <c r="H119" s="72"/>
      <c r="I119" s="72"/>
      <c r="J119" s="72"/>
      <c r="K119" s="72"/>
      <c r="L119" s="72"/>
      <c r="M119" s="72"/>
      <c r="N119" s="72"/>
      <c r="O119" s="72"/>
      <c r="P119" s="72"/>
      <c r="Q119" s="72"/>
      <c r="R119" s="72"/>
    </row>
    <row r="120" spans="4:18">
      <c r="D120" s="72"/>
      <c r="E120" s="72"/>
      <c r="F120" s="72"/>
      <c r="G120" s="72"/>
      <c r="H120" s="72"/>
      <c r="I120" s="72"/>
      <c r="J120" s="72"/>
      <c r="K120" s="72"/>
      <c r="L120" s="72"/>
      <c r="M120" s="72"/>
      <c r="N120" s="72"/>
      <c r="O120" s="72"/>
      <c r="P120" s="72"/>
      <c r="Q120" s="72"/>
      <c r="R120" s="72"/>
    </row>
    <row r="121" spans="4:18">
      <c r="D121" s="72"/>
      <c r="E121" s="72"/>
      <c r="F121" s="72"/>
      <c r="G121" s="72"/>
      <c r="H121" s="72"/>
      <c r="I121" s="72"/>
      <c r="J121" s="72"/>
      <c r="K121" s="72"/>
      <c r="L121" s="72"/>
      <c r="M121" s="72"/>
      <c r="N121" s="72"/>
      <c r="O121" s="72"/>
      <c r="P121" s="72"/>
      <c r="Q121" s="72"/>
      <c r="R121" s="72"/>
    </row>
    <row r="122" spans="4:18">
      <c r="D122" s="72"/>
      <c r="E122" s="72"/>
      <c r="F122" s="72"/>
      <c r="G122" s="72"/>
      <c r="H122" s="72"/>
      <c r="I122" s="72"/>
      <c r="J122" s="72"/>
      <c r="K122" s="72"/>
      <c r="L122" s="72"/>
      <c r="M122" s="72"/>
      <c r="N122" s="72"/>
      <c r="O122" s="72"/>
      <c r="P122" s="72"/>
      <c r="Q122" s="72"/>
      <c r="R122" s="72"/>
    </row>
    <row r="123" spans="4:18">
      <c r="D123" s="72"/>
      <c r="E123" s="72"/>
      <c r="F123" s="72"/>
      <c r="G123" s="72"/>
      <c r="H123" s="72"/>
      <c r="I123" s="72"/>
      <c r="J123" s="72"/>
      <c r="K123" s="72"/>
      <c r="L123" s="72"/>
      <c r="M123" s="72"/>
      <c r="N123" s="72"/>
      <c r="O123" s="72"/>
      <c r="P123" s="72"/>
      <c r="Q123" s="72"/>
      <c r="R123" s="72"/>
    </row>
    <row r="124" spans="4:18">
      <c r="D124" s="72"/>
      <c r="E124" s="72"/>
      <c r="F124" s="72"/>
      <c r="G124" s="72"/>
      <c r="H124" s="72"/>
      <c r="I124" s="72"/>
      <c r="J124" s="72"/>
      <c r="K124" s="72"/>
      <c r="L124" s="72"/>
      <c r="M124" s="72"/>
      <c r="N124" s="72"/>
      <c r="O124" s="72"/>
      <c r="P124" s="72"/>
      <c r="Q124" s="72"/>
      <c r="R124" s="72"/>
    </row>
    <row r="125" spans="4:18">
      <c r="D125" s="72"/>
      <c r="E125" s="72"/>
      <c r="F125" s="72"/>
      <c r="G125" s="72"/>
      <c r="H125" s="72"/>
      <c r="I125" s="72"/>
      <c r="J125" s="72"/>
      <c r="K125" s="72"/>
      <c r="L125" s="72"/>
      <c r="M125" s="72"/>
      <c r="N125" s="72"/>
      <c r="O125" s="72"/>
      <c r="P125" s="72"/>
      <c r="Q125" s="72"/>
      <c r="R125" s="72"/>
    </row>
    <row r="126" spans="4:18">
      <c r="D126" s="72"/>
      <c r="E126" s="72"/>
      <c r="F126" s="72"/>
      <c r="G126" s="72"/>
      <c r="H126" s="72"/>
      <c r="I126" s="72"/>
      <c r="J126" s="72"/>
      <c r="K126" s="72"/>
      <c r="L126" s="72"/>
      <c r="M126" s="72"/>
      <c r="N126" s="72"/>
      <c r="O126" s="72"/>
      <c r="P126" s="72"/>
      <c r="Q126" s="72"/>
      <c r="R126" s="72"/>
    </row>
    <row r="127" spans="4:18">
      <c r="D127" s="72"/>
      <c r="E127" s="72"/>
      <c r="F127" s="72"/>
      <c r="G127" s="72"/>
      <c r="H127" s="72"/>
      <c r="I127" s="72"/>
      <c r="J127" s="72"/>
      <c r="K127" s="72"/>
      <c r="L127" s="72"/>
      <c r="M127" s="72"/>
      <c r="N127" s="72"/>
      <c r="O127" s="72"/>
      <c r="P127" s="72"/>
      <c r="Q127" s="72"/>
      <c r="R127" s="72"/>
    </row>
    <row r="128" spans="4:18">
      <c r="D128" s="72"/>
      <c r="E128" s="72"/>
      <c r="F128" s="72"/>
      <c r="G128" s="72"/>
      <c r="H128" s="72"/>
      <c r="I128" s="72"/>
      <c r="J128" s="72"/>
      <c r="K128" s="72"/>
      <c r="L128" s="72"/>
      <c r="M128" s="72"/>
      <c r="N128" s="72"/>
      <c r="O128" s="72"/>
      <c r="P128" s="72"/>
      <c r="Q128" s="72"/>
      <c r="R128" s="72"/>
    </row>
    <row r="129" spans="4:18">
      <c r="D129" s="72"/>
      <c r="E129" s="72"/>
      <c r="F129" s="72"/>
      <c r="G129" s="72"/>
      <c r="H129" s="72"/>
      <c r="I129" s="72"/>
      <c r="J129" s="72"/>
      <c r="K129" s="72"/>
      <c r="L129" s="72"/>
      <c r="M129" s="72"/>
      <c r="N129" s="72"/>
      <c r="O129" s="72"/>
      <c r="P129" s="72"/>
      <c r="Q129" s="72"/>
      <c r="R129" s="72"/>
    </row>
    <row r="130" spans="4:18">
      <c r="D130" s="72"/>
      <c r="E130" s="72"/>
      <c r="F130" s="72"/>
      <c r="G130" s="72"/>
      <c r="H130" s="72"/>
      <c r="I130" s="72"/>
      <c r="J130" s="72"/>
      <c r="K130" s="72"/>
      <c r="L130" s="72"/>
      <c r="M130" s="72"/>
      <c r="N130" s="72"/>
      <c r="O130" s="72"/>
      <c r="P130" s="72"/>
      <c r="Q130" s="72"/>
      <c r="R130" s="72"/>
    </row>
    <row r="131" spans="4:18">
      <c r="D131" s="72"/>
      <c r="E131" s="72"/>
      <c r="F131" s="72"/>
      <c r="G131" s="72"/>
      <c r="H131" s="72"/>
      <c r="I131" s="72"/>
      <c r="J131" s="72"/>
      <c r="K131" s="72"/>
      <c r="L131" s="72"/>
      <c r="M131" s="72"/>
      <c r="N131" s="72"/>
      <c r="O131" s="72"/>
      <c r="P131" s="72"/>
      <c r="Q131" s="72"/>
      <c r="R131" s="72"/>
    </row>
    <row r="132" spans="4:18">
      <c r="D132" s="72"/>
      <c r="E132" s="72"/>
      <c r="F132" s="72"/>
      <c r="G132" s="72"/>
      <c r="H132" s="72"/>
      <c r="I132" s="72"/>
      <c r="J132" s="72"/>
      <c r="K132" s="72"/>
      <c r="L132" s="72"/>
      <c r="M132" s="72"/>
      <c r="N132" s="72"/>
      <c r="O132" s="72"/>
      <c r="P132" s="72"/>
      <c r="Q132" s="72"/>
      <c r="R132" s="72"/>
    </row>
    <row r="133" spans="4:18">
      <c r="D133" s="72"/>
      <c r="E133" s="72"/>
      <c r="F133" s="72"/>
      <c r="G133" s="72"/>
      <c r="H133" s="72"/>
      <c r="I133" s="72"/>
      <c r="J133" s="72"/>
      <c r="K133" s="72"/>
      <c r="L133" s="72"/>
      <c r="M133" s="72"/>
      <c r="N133" s="72"/>
      <c r="O133" s="72"/>
      <c r="P133" s="72"/>
      <c r="Q133" s="72"/>
      <c r="R133" s="72"/>
    </row>
    <row r="134" spans="4:18">
      <c r="D134" s="72"/>
      <c r="E134" s="72"/>
      <c r="F134" s="72"/>
      <c r="G134" s="72"/>
      <c r="H134" s="72"/>
      <c r="I134" s="72"/>
      <c r="J134" s="72"/>
      <c r="K134" s="72"/>
      <c r="L134" s="72"/>
      <c r="M134" s="72"/>
      <c r="N134" s="72"/>
      <c r="O134" s="72"/>
      <c r="P134" s="72"/>
      <c r="Q134" s="72"/>
      <c r="R134" s="72"/>
    </row>
    <row r="135" spans="4:18">
      <c r="D135" s="72"/>
      <c r="E135" s="72"/>
      <c r="F135" s="72"/>
      <c r="G135" s="72"/>
      <c r="H135" s="72"/>
      <c r="I135" s="72"/>
      <c r="J135" s="72"/>
      <c r="K135" s="72"/>
      <c r="L135" s="72"/>
      <c r="M135" s="72"/>
      <c r="N135" s="72"/>
      <c r="O135" s="72"/>
      <c r="P135" s="72"/>
      <c r="Q135" s="72"/>
      <c r="R135" s="72"/>
    </row>
    <row r="136" spans="4:18">
      <c r="D136" s="72"/>
      <c r="E136" s="72"/>
      <c r="F136" s="72"/>
      <c r="G136" s="72"/>
      <c r="H136" s="72"/>
      <c r="I136" s="72"/>
      <c r="J136" s="72"/>
      <c r="K136" s="72"/>
      <c r="L136" s="72"/>
      <c r="M136" s="72"/>
      <c r="N136" s="72"/>
      <c r="O136" s="72"/>
      <c r="P136" s="72"/>
      <c r="Q136" s="72"/>
      <c r="R136" s="72"/>
    </row>
    <row r="137" spans="4:18">
      <c r="D137" s="72"/>
      <c r="E137" s="72"/>
      <c r="F137" s="72"/>
      <c r="G137" s="72"/>
      <c r="H137" s="72"/>
      <c r="I137" s="72"/>
      <c r="J137" s="72"/>
      <c r="K137" s="72"/>
      <c r="L137" s="72"/>
      <c r="M137" s="72"/>
      <c r="N137" s="72"/>
      <c r="O137" s="72"/>
      <c r="P137" s="72"/>
      <c r="Q137" s="72"/>
      <c r="R137" s="72"/>
    </row>
    <row r="138" spans="4:18">
      <c r="D138" s="72"/>
      <c r="E138" s="72"/>
      <c r="F138" s="72"/>
      <c r="G138" s="72"/>
      <c r="H138" s="72"/>
      <c r="I138" s="72"/>
      <c r="J138" s="72"/>
      <c r="K138" s="72"/>
      <c r="L138" s="72"/>
      <c r="M138" s="72"/>
      <c r="N138" s="72"/>
      <c r="O138" s="72"/>
      <c r="P138" s="72"/>
      <c r="Q138" s="72"/>
      <c r="R138" s="72"/>
    </row>
    <row r="139" spans="4:18">
      <c r="D139" s="72"/>
      <c r="E139" s="72"/>
      <c r="F139" s="72"/>
      <c r="G139" s="72"/>
      <c r="H139" s="72"/>
      <c r="I139" s="72"/>
      <c r="J139" s="72"/>
      <c r="K139" s="72"/>
      <c r="L139" s="72"/>
      <c r="M139" s="72"/>
      <c r="N139" s="72"/>
      <c r="O139" s="72"/>
      <c r="P139" s="72"/>
      <c r="Q139" s="72"/>
      <c r="R139" s="72"/>
    </row>
    <row r="140" spans="4:18">
      <c r="D140" s="72"/>
      <c r="E140" s="72"/>
      <c r="F140" s="72"/>
      <c r="G140" s="72"/>
      <c r="H140" s="72"/>
      <c r="I140" s="72"/>
      <c r="J140" s="72"/>
      <c r="K140" s="72"/>
      <c r="L140" s="72"/>
      <c r="M140" s="72"/>
      <c r="N140" s="72"/>
      <c r="O140" s="72"/>
      <c r="P140" s="72"/>
      <c r="Q140" s="72"/>
      <c r="R140" s="72"/>
    </row>
    <row r="141" spans="4:18">
      <c r="D141" s="72"/>
      <c r="E141" s="72"/>
      <c r="F141" s="72"/>
      <c r="G141" s="72"/>
      <c r="H141" s="72"/>
      <c r="I141" s="72"/>
      <c r="J141" s="72"/>
      <c r="K141" s="72"/>
      <c r="L141" s="72"/>
      <c r="M141" s="72"/>
      <c r="N141" s="72"/>
      <c r="O141" s="72"/>
      <c r="P141" s="72"/>
      <c r="Q141" s="72"/>
      <c r="R141" s="72"/>
    </row>
    <row r="142" spans="4:18">
      <c r="D142" s="72"/>
      <c r="E142" s="72"/>
      <c r="F142" s="72"/>
      <c r="G142" s="72"/>
      <c r="H142" s="72"/>
      <c r="I142" s="72"/>
      <c r="J142" s="72"/>
      <c r="K142" s="72"/>
      <c r="L142" s="72"/>
      <c r="M142" s="72"/>
      <c r="N142" s="72"/>
      <c r="O142" s="72"/>
      <c r="P142" s="72"/>
      <c r="Q142" s="72"/>
      <c r="R142" s="72"/>
    </row>
    <row r="143" spans="4:18">
      <c r="D143" s="72"/>
      <c r="E143" s="72"/>
      <c r="F143" s="72"/>
      <c r="G143" s="72"/>
      <c r="H143" s="72"/>
      <c r="I143" s="72"/>
      <c r="J143" s="72"/>
      <c r="K143" s="72"/>
      <c r="L143" s="72"/>
      <c r="M143" s="72"/>
      <c r="N143" s="72"/>
      <c r="O143" s="72"/>
      <c r="P143" s="72"/>
      <c r="Q143" s="72"/>
      <c r="R143" s="72"/>
    </row>
    <row r="144" spans="4:18">
      <c r="D144" s="72"/>
      <c r="E144" s="72"/>
      <c r="F144" s="72"/>
      <c r="G144" s="72"/>
      <c r="H144" s="72"/>
      <c r="I144" s="72"/>
      <c r="J144" s="72"/>
      <c r="K144" s="72"/>
      <c r="L144" s="72"/>
      <c r="M144" s="72"/>
      <c r="N144" s="72"/>
      <c r="O144" s="72"/>
      <c r="P144" s="72"/>
      <c r="Q144" s="72"/>
      <c r="R144" s="72"/>
    </row>
    <row r="145" spans="4:18">
      <c r="D145" s="72"/>
      <c r="E145" s="72"/>
      <c r="F145" s="72"/>
      <c r="G145" s="72"/>
      <c r="H145" s="72"/>
      <c r="I145" s="72"/>
      <c r="J145" s="72"/>
      <c r="K145" s="72"/>
      <c r="L145" s="72"/>
      <c r="M145" s="72"/>
      <c r="N145" s="72"/>
      <c r="O145" s="72"/>
      <c r="P145" s="72"/>
      <c r="Q145" s="72"/>
      <c r="R145" s="72"/>
    </row>
    <row r="146" spans="4:18">
      <c r="D146" s="72"/>
      <c r="E146" s="72"/>
      <c r="F146" s="72"/>
      <c r="G146" s="72"/>
      <c r="H146" s="72"/>
      <c r="I146" s="72"/>
      <c r="J146" s="72"/>
      <c r="K146" s="72"/>
      <c r="L146" s="72"/>
      <c r="M146" s="72"/>
      <c r="N146" s="72"/>
      <c r="O146" s="72"/>
      <c r="P146" s="72"/>
      <c r="Q146" s="72"/>
      <c r="R146" s="72"/>
    </row>
    <row r="147" spans="4:18">
      <c r="D147" s="72"/>
      <c r="E147" s="72"/>
      <c r="F147" s="72"/>
      <c r="G147" s="72"/>
      <c r="H147" s="72"/>
      <c r="I147" s="72"/>
      <c r="J147" s="72"/>
      <c r="K147" s="72"/>
      <c r="L147" s="72"/>
      <c r="M147" s="72"/>
      <c r="N147" s="72"/>
      <c r="O147" s="72"/>
      <c r="P147" s="72"/>
      <c r="Q147" s="72"/>
      <c r="R147" s="72"/>
    </row>
    <row r="148" spans="4:18">
      <c r="D148" s="72"/>
      <c r="E148" s="72"/>
      <c r="F148" s="72"/>
      <c r="G148" s="72"/>
      <c r="H148" s="72"/>
      <c r="I148" s="72"/>
      <c r="J148" s="72"/>
      <c r="K148" s="72"/>
      <c r="L148" s="72"/>
      <c r="M148" s="72"/>
      <c r="N148" s="72"/>
      <c r="O148" s="72"/>
      <c r="P148" s="72"/>
      <c r="Q148" s="72"/>
      <c r="R148" s="72"/>
    </row>
    <row r="149" spans="4:18">
      <c r="D149" s="72"/>
      <c r="E149" s="72"/>
      <c r="F149" s="72"/>
      <c r="G149" s="72"/>
      <c r="H149" s="72"/>
      <c r="I149" s="72"/>
      <c r="J149" s="72"/>
      <c r="K149" s="72"/>
      <c r="L149" s="72"/>
      <c r="M149" s="72"/>
      <c r="N149" s="72"/>
      <c r="O149" s="72"/>
      <c r="P149" s="72"/>
      <c r="Q149" s="72"/>
      <c r="R149" s="72"/>
    </row>
    <row r="150" spans="4:18">
      <c r="D150" s="72"/>
      <c r="E150" s="72"/>
      <c r="F150" s="72"/>
      <c r="G150" s="72"/>
      <c r="H150" s="72"/>
      <c r="I150" s="72"/>
      <c r="J150" s="72"/>
      <c r="K150" s="72"/>
      <c r="L150" s="72"/>
      <c r="M150" s="72"/>
      <c r="N150" s="72"/>
      <c r="O150" s="72"/>
      <c r="P150" s="72"/>
      <c r="Q150" s="72"/>
      <c r="R150" s="72"/>
    </row>
    <row r="151" spans="4:18">
      <c r="D151" s="72"/>
      <c r="E151" s="72"/>
      <c r="F151" s="72"/>
      <c r="G151" s="72"/>
      <c r="H151" s="72"/>
      <c r="I151" s="72"/>
      <c r="J151" s="72"/>
      <c r="K151" s="72"/>
      <c r="L151" s="72"/>
      <c r="M151" s="72"/>
      <c r="N151" s="72"/>
      <c r="O151" s="72"/>
      <c r="P151" s="72"/>
      <c r="Q151" s="72"/>
      <c r="R151" s="72"/>
    </row>
    <row r="152" spans="4:18">
      <c r="D152" s="72"/>
      <c r="E152" s="72"/>
      <c r="F152" s="72"/>
      <c r="G152" s="72"/>
      <c r="H152" s="72"/>
      <c r="I152" s="72"/>
      <c r="J152" s="72"/>
      <c r="K152" s="72"/>
      <c r="L152" s="72"/>
      <c r="M152" s="72"/>
      <c r="N152" s="72"/>
      <c r="O152" s="72"/>
      <c r="P152" s="72"/>
      <c r="Q152" s="72"/>
      <c r="R152" s="72"/>
    </row>
    <row r="153" spans="4:18">
      <c r="D153" s="72"/>
      <c r="E153" s="72"/>
      <c r="F153" s="72"/>
      <c r="G153" s="72"/>
      <c r="H153" s="72"/>
      <c r="I153" s="72"/>
      <c r="J153" s="72"/>
      <c r="K153" s="72"/>
      <c r="L153" s="72"/>
      <c r="M153" s="72"/>
      <c r="N153" s="72"/>
      <c r="O153" s="72"/>
      <c r="P153" s="72"/>
      <c r="Q153" s="72"/>
      <c r="R153" s="72"/>
    </row>
    <row r="154" spans="4:18">
      <c r="D154" s="72"/>
      <c r="E154" s="72"/>
      <c r="F154" s="72"/>
      <c r="G154" s="72"/>
      <c r="H154" s="72"/>
      <c r="I154" s="72"/>
      <c r="J154" s="72"/>
      <c r="K154" s="72"/>
      <c r="L154" s="72"/>
      <c r="M154" s="72"/>
      <c r="N154" s="72"/>
      <c r="O154" s="72"/>
      <c r="P154" s="72"/>
      <c r="Q154" s="72"/>
      <c r="R154" s="72"/>
    </row>
    <row r="155" spans="4:18">
      <c r="D155" s="72"/>
      <c r="E155" s="72"/>
      <c r="F155" s="72"/>
      <c r="G155" s="72"/>
      <c r="H155" s="72"/>
      <c r="I155" s="72"/>
      <c r="J155" s="72"/>
      <c r="K155" s="72"/>
      <c r="L155" s="72"/>
      <c r="M155" s="72"/>
      <c r="N155" s="72"/>
      <c r="O155" s="72"/>
      <c r="P155" s="72"/>
      <c r="Q155" s="72"/>
      <c r="R155" s="72"/>
    </row>
    <row r="156" spans="4:18">
      <c r="D156" s="72"/>
      <c r="E156" s="72"/>
      <c r="F156" s="72"/>
      <c r="G156" s="72"/>
      <c r="H156" s="72"/>
      <c r="I156" s="72"/>
      <c r="J156" s="72"/>
      <c r="K156" s="72"/>
      <c r="L156" s="72"/>
      <c r="M156" s="72"/>
      <c r="N156" s="72"/>
      <c r="O156" s="72"/>
      <c r="P156" s="72"/>
      <c r="Q156" s="72"/>
      <c r="R156" s="72"/>
    </row>
    <row r="157" spans="4:18">
      <c r="D157" s="72"/>
      <c r="E157" s="72"/>
      <c r="F157" s="72"/>
      <c r="G157" s="72"/>
      <c r="H157" s="72"/>
      <c r="I157" s="72"/>
      <c r="J157" s="72"/>
      <c r="K157" s="72"/>
      <c r="L157" s="72"/>
      <c r="M157" s="72"/>
      <c r="N157" s="72"/>
      <c r="O157" s="72"/>
      <c r="P157" s="72"/>
      <c r="Q157" s="72"/>
      <c r="R157" s="72"/>
    </row>
    <row r="158" spans="4:18">
      <c r="D158" s="72"/>
      <c r="E158" s="72"/>
      <c r="F158" s="72"/>
      <c r="G158" s="72"/>
      <c r="H158" s="72"/>
      <c r="I158" s="72"/>
      <c r="J158" s="72"/>
      <c r="K158" s="72"/>
      <c r="L158" s="72"/>
      <c r="M158" s="72"/>
      <c r="N158" s="72"/>
      <c r="O158" s="72"/>
      <c r="P158" s="72"/>
      <c r="Q158" s="72"/>
      <c r="R158" s="72"/>
    </row>
    <row r="159" spans="4:18">
      <c r="D159" s="72"/>
      <c r="E159" s="72"/>
      <c r="F159" s="72"/>
      <c r="G159" s="72"/>
      <c r="H159" s="72"/>
      <c r="I159" s="72"/>
      <c r="J159" s="72"/>
      <c r="K159" s="72"/>
      <c r="L159" s="72"/>
      <c r="M159" s="72"/>
      <c r="N159" s="72"/>
      <c r="O159" s="72"/>
      <c r="P159" s="72"/>
      <c r="Q159" s="72"/>
      <c r="R159" s="72"/>
    </row>
    <row r="160" spans="4:18">
      <c r="D160" s="72"/>
      <c r="E160" s="72"/>
      <c r="F160" s="72"/>
      <c r="G160" s="72"/>
      <c r="H160" s="72"/>
      <c r="I160" s="72"/>
      <c r="J160" s="72"/>
      <c r="K160" s="72"/>
      <c r="L160" s="72"/>
      <c r="M160" s="72"/>
      <c r="N160" s="72"/>
      <c r="O160" s="72"/>
      <c r="P160" s="72"/>
      <c r="Q160" s="72"/>
      <c r="R160" s="72"/>
    </row>
    <row r="161" spans="4:18">
      <c r="D161" s="72"/>
      <c r="E161" s="72"/>
      <c r="F161" s="72"/>
      <c r="G161" s="72"/>
      <c r="H161" s="72"/>
      <c r="I161" s="72"/>
      <c r="J161" s="72"/>
      <c r="K161" s="72"/>
      <c r="L161" s="72"/>
      <c r="M161" s="72"/>
      <c r="N161" s="72"/>
      <c r="O161" s="72"/>
      <c r="P161" s="72"/>
      <c r="Q161" s="72"/>
      <c r="R161" s="72"/>
    </row>
    <row r="162" spans="4:18">
      <c r="D162" s="72"/>
      <c r="E162" s="72"/>
      <c r="F162" s="72"/>
      <c r="G162" s="72"/>
      <c r="H162" s="72"/>
      <c r="I162" s="72"/>
      <c r="J162" s="72"/>
      <c r="K162" s="72"/>
      <c r="L162" s="72"/>
      <c r="M162" s="72"/>
      <c r="N162" s="72"/>
      <c r="O162" s="72"/>
      <c r="P162" s="72"/>
      <c r="Q162" s="72"/>
      <c r="R162" s="72"/>
    </row>
    <row r="163" spans="4:18">
      <c r="D163" s="72"/>
      <c r="E163" s="72"/>
      <c r="F163" s="72"/>
      <c r="G163" s="72"/>
      <c r="H163" s="72"/>
      <c r="I163" s="72"/>
      <c r="J163" s="72"/>
      <c r="K163" s="72"/>
      <c r="L163" s="72"/>
      <c r="M163" s="72"/>
      <c r="N163" s="72"/>
      <c r="O163" s="72"/>
      <c r="P163" s="72"/>
      <c r="Q163" s="72"/>
      <c r="R163" s="72"/>
    </row>
    <row r="164" spans="4:18">
      <c r="D164" s="72"/>
      <c r="E164" s="72"/>
      <c r="F164" s="72"/>
      <c r="G164" s="72"/>
      <c r="H164" s="72"/>
      <c r="I164" s="72"/>
      <c r="J164" s="72"/>
      <c r="K164" s="72"/>
      <c r="L164" s="72"/>
      <c r="M164" s="72"/>
      <c r="N164" s="72"/>
      <c r="O164" s="72"/>
      <c r="P164" s="72"/>
      <c r="Q164" s="72"/>
      <c r="R164" s="72"/>
    </row>
    <row r="165" spans="4:18">
      <c r="D165" s="72"/>
      <c r="E165" s="72"/>
      <c r="F165" s="72"/>
      <c r="G165" s="72"/>
      <c r="H165" s="72"/>
      <c r="I165" s="72"/>
      <c r="J165" s="72"/>
      <c r="K165" s="72"/>
      <c r="L165" s="72"/>
      <c r="M165" s="72"/>
      <c r="N165" s="72"/>
      <c r="O165" s="72"/>
      <c r="P165" s="72"/>
      <c r="Q165" s="72"/>
      <c r="R165" s="72"/>
    </row>
    <row r="166" spans="4:18">
      <c r="D166" s="72"/>
      <c r="E166" s="72"/>
      <c r="F166" s="72"/>
      <c r="G166" s="72"/>
      <c r="H166" s="72"/>
      <c r="I166" s="72"/>
      <c r="J166" s="72"/>
      <c r="K166" s="72"/>
      <c r="L166" s="72"/>
      <c r="M166" s="72"/>
      <c r="N166" s="72"/>
      <c r="O166" s="72"/>
      <c r="P166" s="72"/>
      <c r="Q166" s="72"/>
      <c r="R166" s="72"/>
    </row>
    <row r="167" spans="4:18">
      <c r="D167" s="72"/>
      <c r="E167" s="72"/>
      <c r="F167" s="72"/>
      <c r="G167" s="72"/>
      <c r="H167" s="72"/>
      <c r="I167" s="72"/>
      <c r="J167" s="72"/>
      <c r="K167" s="72"/>
      <c r="L167" s="72"/>
      <c r="M167" s="72"/>
      <c r="N167" s="72"/>
      <c r="O167" s="72"/>
      <c r="P167" s="72"/>
      <c r="Q167" s="72"/>
      <c r="R167" s="72"/>
    </row>
    <row r="168" spans="4:18">
      <c r="D168" s="72"/>
      <c r="E168" s="72"/>
      <c r="F168" s="72"/>
      <c r="G168" s="72"/>
      <c r="H168" s="72"/>
      <c r="I168" s="72"/>
      <c r="J168" s="72"/>
      <c r="K168" s="72"/>
      <c r="L168" s="72"/>
      <c r="M168" s="72"/>
      <c r="N168" s="72"/>
      <c r="O168" s="72"/>
      <c r="P168" s="72"/>
      <c r="Q168" s="72"/>
      <c r="R168" s="72"/>
    </row>
    <row r="169" spans="4:18">
      <c r="D169" s="72"/>
      <c r="E169" s="72"/>
      <c r="F169" s="72"/>
      <c r="G169" s="72"/>
      <c r="H169" s="72"/>
      <c r="I169" s="72"/>
      <c r="J169" s="72"/>
      <c r="K169" s="72"/>
      <c r="L169" s="72"/>
      <c r="M169" s="72"/>
      <c r="N169" s="72"/>
      <c r="O169" s="72"/>
      <c r="P169" s="72"/>
      <c r="Q169" s="72"/>
      <c r="R169" s="72"/>
    </row>
    <row r="170" spans="4:18">
      <c r="D170" s="72"/>
      <c r="E170" s="72"/>
      <c r="F170" s="72"/>
      <c r="G170" s="72"/>
      <c r="H170" s="72"/>
      <c r="I170" s="72"/>
      <c r="J170" s="72"/>
      <c r="K170" s="72"/>
      <c r="L170" s="72"/>
      <c r="M170" s="72"/>
      <c r="N170" s="72"/>
      <c r="O170" s="72"/>
      <c r="P170" s="72"/>
      <c r="Q170" s="72"/>
      <c r="R170" s="72"/>
    </row>
    <row r="171" spans="4:18">
      <c r="D171" s="72"/>
      <c r="E171" s="72"/>
      <c r="F171" s="72"/>
      <c r="G171" s="72"/>
      <c r="H171" s="72"/>
      <c r="I171" s="72"/>
      <c r="J171" s="72"/>
      <c r="K171" s="72"/>
      <c r="L171" s="72"/>
      <c r="M171" s="72"/>
      <c r="N171" s="72"/>
      <c r="O171" s="72"/>
      <c r="P171" s="72"/>
      <c r="Q171" s="72"/>
      <c r="R171" s="72"/>
    </row>
    <row r="172" spans="4:18">
      <c r="D172" s="72"/>
      <c r="E172" s="72"/>
      <c r="F172" s="72"/>
      <c r="G172" s="72"/>
      <c r="H172" s="72"/>
      <c r="I172" s="72"/>
      <c r="J172" s="72"/>
      <c r="K172" s="72"/>
      <c r="L172" s="72"/>
      <c r="M172" s="72"/>
      <c r="N172" s="72"/>
      <c r="O172" s="72"/>
      <c r="P172" s="72"/>
      <c r="Q172" s="72"/>
      <c r="R172" s="72"/>
    </row>
    <row r="173" spans="4:18">
      <c r="D173" s="72"/>
      <c r="E173" s="72"/>
      <c r="F173" s="72"/>
      <c r="G173" s="72"/>
      <c r="H173" s="72"/>
      <c r="I173" s="72"/>
      <c r="J173" s="72"/>
      <c r="K173" s="72"/>
      <c r="L173" s="72"/>
      <c r="M173" s="72"/>
      <c r="N173" s="72"/>
      <c r="O173" s="72"/>
      <c r="P173" s="72"/>
      <c r="Q173" s="72"/>
      <c r="R173" s="72"/>
    </row>
    <row r="174" spans="4:18">
      <c r="D174" s="72"/>
      <c r="E174" s="72"/>
      <c r="F174" s="72"/>
      <c r="G174" s="72"/>
      <c r="H174" s="72"/>
      <c r="I174" s="72"/>
      <c r="J174" s="72"/>
      <c r="K174" s="72"/>
      <c r="L174" s="72"/>
      <c r="M174" s="72"/>
      <c r="N174" s="72"/>
      <c r="O174" s="72"/>
      <c r="P174" s="72"/>
      <c r="Q174" s="72"/>
      <c r="R174" s="72"/>
    </row>
    <row r="175" spans="4:18">
      <c r="D175" s="72"/>
      <c r="E175" s="72"/>
      <c r="F175" s="72"/>
      <c r="G175" s="72"/>
      <c r="H175" s="72"/>
      <c r="I175" s="72"/>
      <c r="J175" s="72"/>
      <c r="K175" s="72"/>
      <c r="L175" s="72"/>
      <c r="M175" s="72"/>
      <c r="N175" s="72"/>
      <c r="O175" s="72"/>
      <c r="P175" s="72"/>
      <c r="Q175" s="72"/>
      <c r="R175" s="72"/>
    </row>
    <row r="176" spans="4:18">
      <c r="D176" s="72"/>
      <c r="E176" s="72"/>
      <c r="F176" s="72"/>
      <c r="G176" s="72"/>
      <c r="H176" s="72"/>
      <c r="I176" s="72"/>
      <c r="J176" s="72"/>
      <c r="K176" s="72"/>
      <c r="L176" s="72"/>
      <c r="M176" s="72"/>
      <c r="N176" s="72"/>
      <c r="O176" s="72"/>
      <c r="P176" s="72"/>
      <c r="Q176" s="72"/>
      <c r="R176" s="72"/>
    </row>
    <row r="177" spans="4:18">
      <c r="D177" s="72"/>
      <c r="E177" s="72"/>
      <c r="F177" s="72"/>
      <c r="G177" s="72"/>
      <c r="H177" s="72"/>
      <c r="I177" s="72"/>
      <c r="J177" s="72"/>
      <c r="K177" s="72"/>
      <c r="L177" s="72"/>
      <c r="M177" s="72"/>
      <c r="N177" s="72"/>
      <c r="O177" s="72"/>
      <c r="P177" s="72"/>
      <c r="Q177" s="72"/>
      <c r="R177" s="72"/>
    </row>
    <row r="178" spans="4:18">
      <c r="D178" s="72"/>
      <c r="E178" s="72"/>
      <c r="F178" s="72"/>
      <c r="G178" s="72"/>
      <c r="H178" s="72"/>
      <c r="I178" s="72"/>
      <c r="J178" s="72"/>
      <c r="K178" s="72"/>
      <c r="L178" s="72"/>
      <c r="M178" s="72"/>
      <c r="N178" s="72"/>
      <c r="O178" s="72"/>
      <c r="P178" s="72"/>
      <c r="Q178" s="72"/>
      <c r="R178" s="72"/>
    </row>
    <row r="179" spans="4:18">
      <c r="D179" s="72"/>
      <c r="E179" s="72"/>
      <c r="F179" s="72"/>
      <c r="G179" s="72"/>
      <c r="H179" s="72"/>
      <c r="I179" s="72"/>
      <c r="J179" s="72"/>
      <c r="K179" s="72"/>
      <c r="L179" s="72"/>
      <c r="M179" s="72"/>
      <c r="N179" s="72"/>
      <c r="O179" s="72"/>
      <c r="P179" s="72"/>
      <c r="Q179" s="72"/>
      <c r="R179" s="72"/>
    </row>
    <row r="180" spans="4:18">
      <c r="D180" s="72"/>
      <c r="E180" s="72"/>
      <c r="F180" s="72"/>
      <c r="G180" s="72"/>
      <c r="H180" s="72"/>
      <c r="I180" s="72"/>
      <c r="J180" s="72"/>
      <c r="K180" s="72"/>
      <c r="L180" s="72"/>
      <c r="M180" s="72"/>
      <c r="N180" s="72"/>
      <c r="O180" s="72"/>
      <c r="P180" s="72"/>
      <c r="Q180" s="72"/>
      <c r="R180" s="72"/>
    </row>
    <row r="181" spans="4:18">
      <c r="D181" s="72"/>
      <c r="E181" s="72"/>
      <c r="F181" s="72"/>
      <c r="G181" s="72"/>
      <c r="H181" s="72"/>
      <c r="I181" s="72"/>
      <c r="J181" s="72"/>
      <c r="K181" s="72"/>
      <c r="L181" s="72"/>
      <c r="M181" s="72"/>
      <c r="N181" s="72"/>
      <c r="O181" s="72"/>
      <c r="P181" s="72"/>
      <c r="Q181" s="72"/>
      <c r="R181" s="72"/>
    </row>
    <row r="182" spans="4:18">
      <c r="D182" s="72"/>
      <c r="E182" s="72"/>
      <c r="F182" s="72"/>
      <c r="G182" s="72"/>
      <c r="H182" s="72"/>
      <c r="I182" s="72"/>
      <c r="J182" s="72"/>
      <c r="K182" s="72"/>
      <c r="L182" s="72"/>
      <c r="M182" s="72"/>
      <c r="N182" s="72"/>
      <c r="O182" s="72"/>
      <c r="P182" s="72"/>
      <c r="Q182" s="72"/>
      <c r="R182" s="72"/>
    </row>
    <row r="183" spans="4:18">
      <c r="D183" s="72"/>
      <c r="E183" s="72"/>
      <c r="F183" s="72"/>
      <c r="G183" s="72"/>
      <c r="H183" s="72"/>
      <c r="I183" s="72"/>
      <c r="J183" s="72"/>
      <c r="K183" s="72"/>
      <c r="L183" s="72"/>
      <c r="M183" s="72"/>
      <c r="N183" s="72"/>
      <c r="O183" s="72"/>
      <c r="P183" s="72"/>
      <c r="Q183" s="72"/>
      <c r="R183" s="72"/>
    </row>
    <row r="184" spans="4:18">
      <c r="D184" s="72"/>
      <c r="E184" s="72"/>
      <c r="F184" s="72"/>
      <c r="G184" s="72"/>
      <c r="H184" s="72"/>
      <c r="I184" s="72"/>
      <c r="J184" s="72"/>
      <c r="K184" s="72"/>
      <c r="L184" s="72"/>
      <c r="M184" s="72"/>
      <c r="N184" s="72"/>
      <c r="O184" s="72"/>
      <c r="P184" s="72"/>
      <c r="Q184" s="72"/>
      <c r="R184" s="72"/>
    </row>
    <row r="185" spans="4:18">
      <c r="D185" s="72"/>
      <c r="E185" s="72"/>
      <c r="F185" s="72"/>
      <c r="G185" s="72"/>
      <c r="H185" s="72"/>
      <c r="I185" s="72"/>
      <c r="J185" s="72"/>
      <c r="K185" s="72"/>
      <c r="L185" s="72"/>
      <c r="M185" s="72"/>
      <c r="N185" s="72"/>
      <c r="O185" s="72"/>
      <c r="P185" s="72"/>
      <c r="Q185" s="72"/>
      <c r="R185" s="72"/>
    </row>
    <row r="186" spans="4:18">
      <c r="D186" s="72"/>
      <c r="E186" s="72"/>
      <c r="F186" s="72"/>
      <c r="G186" s="72"/>
      <c r="H186" s="72"/>
      <c r="I186" s="72"/>
      <c r="J186" s="72"/>
      <c r="K186" s="72"/>
      <c r="L186" s="72"/>
      <c r="M186" s="72"/>
      <c r="N186" s="72"/>
      <c r="O186" s="72"/>
      <c r="P186" s="72"/>
      <c r="Q186" s="72"/>
      <c r="R186" s="72"/>
    </row>
    <row r="187" spans="4:18">
      <c r="D187" s="72"/>
      <c r="E187" s="72"/>
      <c r="F187" s="72"/>
      <c r="G187" s="72"/>
      <c r="H187" s="72"/>
      <c r="I187" s="72"/>
      <c r="J187" s="72"/>
      <c r="K187" s="72"/>
      <c r="L187" s="72"/>
      <c r="M187" s="72"/>
      <c r="N187" s="72"/>
      <c r="O187" s="72"/>
      <c r="P187" s="72"/>
      <c r="Q187" s="72"/>
      <c r="R187" s="72"/>
    </row>
    <row r="188" spans="4:18">
      <c r="D188" s="72"/>
      <c r="E188" s="72"/>
      <c r="F188" s="72"/>
      <c r="G188" s="72"/>
      <c r="H188" s="72"/>
      <c r="I188" s="72"/>
      <c r="J188" s="72"/>
      <c r="K188" s="72"/>
      <c r="L188" s="72"/>
      <c r="M188" s="72"/>
      <c r="N188" s="72"/>
      <c r="O188" s="72"/>
      <c r="P188" s="72"/>
      <c r="Q188" s="72"/>
      <c r="R188" s="72"/>
    </row>
    <row r="189" spans="4:18">
      <c r="D189" s="72"/>
      <c r="E189" s="72"/>
      <c r="F189" s="72"/>
      <c r="G189" s="72"/>
      <c r="H189" s="72"/>
      <c r="I189" s="72"/>
      <c r="J189" s="72"/>
      <c r="K189" s="72"/>
      <c r="L189" s="72"/>
      <c r="M189" s="72"/>
      <c r="N189" s="72"/>
      <c r="O189" s="72"/>
      <c r="P189" s="72"/>
      <c r="Q189" s="72"/>
      <c r="R189" s="72"/>
    </row>
    <row r="190" spans="4:18">
      <c r="D190" s="72"/>
      <c r="E190" s="72"/>
      <c r="F190" s="72"/>
      <c r="G190" s="72"/>
      <c r="H190" s="72"/>
      <c r="I190" s="72"/>
      <c r="J190" s="72"/>
      <c r="K190" s="72"/>
      <c r="L190" s="72"/>
      <c r="M190" s="72"/>
      <c r="N190" s="72"/>
      <c r="O190" s="72"/>
      <c r="P190" s="72"/>
      <c r="Q190" s="72"/>
      <c r="R190" s="72"/>
    </row>
    <row r="191" spans="4:18">
      <c r="D191" s="72"/>
      <c r="E191" s="72"/>
      <c r="F191" s="72"/>
      <c r="G191" s="72"/>
      <c r="H191" s="72"/>
      <c r="I191" s="72"/>
      <c r="J191" s="72"/>
      <c r="K191" s="72"/>
      <c r="L191" s="72"/>
      <c r="M191" s="72"/>
      <c r="N191" s="72"/>
      <c r="O191" s="72"/>
      <c r="P191" s="72"/>
      <c r="Q191" s="72"/>
      <c r="R191" s="72"/>
    </row>
    <row r="192" spans="4:18">
      <c r="D192" s="72"/>
      <c r="E192" s="72"/>
      <c r="F192" s="72"/>
      <c r="G192" s="72"/>
      <c r="H192" s="72"/>
      <c r="I192" s="72"/>
      <c r="J192" s="72"/>
      <c r="K192" s="72"/>
      <c r="L192" s="72"/>
      <c r="M192" s="72"/>
      <c r="N192" s="72"/>
      <c r="O192" s="72"/>
      <c r="P192" s="72"/>
      <c r="Q192" s="72"/>
      <c r="R192" s="72"/>
    </row>
    <row r="193" spans="4:18">
      <c r="D193" s="72"/>
      <c r="E193" s="72"/>
      <c r="F193" s="72"/>
      <c r="G193" s="72"/>
      <c r="H193" s="72"/>
      <c r="I193" s="72"/>
      <c r="J193" s="72"/>
      <c r="K193" s="72"/>
      <c r="L193" s="72"/>
      <c r="M193" s="72"/>
      <c r="N193" s="72"/>
      <c r="O193" s="72"/>
      <c r="P193" s="72"/>
      <c r="Q193" s="72"/>
      <c r="R193" s="72"/>
    </row>
    <row r="194" spans="4:18">
      <c r="D194" s="72"/>
      <c r="E194" s="72"/>
      <c r="F194" s="72"/>
      <c r="G194" s="72"/>
      <c r="H194" s="72"/>
      <c r="I194" s="72"/>
      <c r="J194" s="72"/>
      <c r="K194" s="72"/>
      <c r="L194" s="72"/>
      <c r="M194" s="72"/>
      <c r="N194" s="72"/>
      <c r="O194" s="72"/>
      <c r="P194" s="72"/>
      <c r="Q194" s="72"/>
      <c r="R194" s="72"/>
    </row>
    <row r="195" spans="4:18">
      <c r="D195" s="72"/>
      <c r="E195" s="72"/>
      <c r="F195" s="72"/>
      <c r="G195" s="72"/>
      <c r="H195" s="72"/>
      <c r="I195" s="72"/>
      <c r="J195" s="72"/>
      <c r="K195" s="72"/>
      <c r="L195" s="72"/>
      <c r="M195" s="72"/>
      <c r="N195" s="72"/>
      <c r="O195" s="72"/>
      <c r="P195" s="72"/>
      <c r="Q195" s="72"/>
      <c r="R195" s="72"/>
    </row>
    <row r="196" spans="4:18">
      <c r="D196" s="72"/>
      <c r="E196" s="72"/>
      <c r="F196" s="72"/>
      <c r="G196" s="72"/>
      <c r="H196" s="72"/>
      <c r="I196" s="72"/>
      <c r="J196" s="72"/>
      <c r="K196" s="72"/>
      <c r="L196" s="72"/>
      <c r="M196" s="72"/>
      <c r="N196" s="72"/>
      <c r="O196" s="72"/>
      <c r="P196" s="72"/>
      <c r="Q196" s="72"/>
      <c r="R196" s="72"/>
    </row>
    <row r="197" spans="4:18">
      <c r="D197" s="72"/>
      <c r="E197" s="72"/>
      <c r="F197" s="72"/>
      <c r="G197" s="72"/>
      <c r="H197" s="72"/>
      <c r="I197" s="72"/>
      <c r="J197" s="72"/>
      <c r="K197" s="72"/>
      <c r="L197" s="72"/>
      <c r="M197" s="72"/>
      <c r="N197" s="72"/>
      <c r="O197" s="72"/>
      <c r="P197" s="72"/>
      <c r="Q197" s="72"/>
      <c r="R197" s="72"/>
    </row>
    <row r="198" spans="4:18">
      <c r="D198" s="72"/>
      <c r="E198" s="72"/>
      <c r="F198" s="72"/>
      <c r="G198" s="72"/>
      <c r="H198" s="72"/>
      <c r="I198" s="72"/>
      <c r="J198" s="72"/>
      <c r="K198" s="72"/>
      <c r="L198" s="72"/>
      <c r="M198" s="72"/>
      <c r="N198" s="72"/>
      <c r="O198" s="72"/>
      <c r="P198" s="72"/>
      <c r="Q198" s="72"/>
      <c r="R198" s="72"/>
    </row>
    <row r="199" spans="4:18">
      <c r="D199" s="72"/>
      <c r="E199" s="72"/>
      <c r="F199" s="72"/>
      <c r="G199" s="72"/>
      <c r="H199" s="72"/>
      <c r="I199" s="72"/>
      <c r="J199" s="72"/>
      <c r="K199" s="72"/>
      <c r="L199" s="72"/>
      <c r="M199" s="72"/>
      <c r="N199" s="72"/>
      <c r="O199" s="72"/>
      <c r="P199" s="72"/>
      <c r="Q199" s="72"/>
      <c r="R199" s="72"/>
    </row>
    <row r="200" spans="4:18">
      <c r="D200" s="72"/>
      <c r="E200" s="72"/>
      <c r="F200" s="72"/>
      <c r="G200" s="72"/>
      <c r="H200" s="72"/>
      <c r="I200" s="72"/>
      <c r="J200" s="72"/>
      <c r="K200" s="72"/>
      <c r="L200" s="72"/>
      <c r="M200" s="72"/>
      <c r="N200" s="72"/>
      <c r="O200" s="72"/>
      <c r="P200" s="72"/>
      <c r="Q200" s="72"/>
      <c r="R200" s="72"/>
    </row>
    <row r="201" spans="4:18">
      <c r="D201" s="72"/>
      <c r="E201" s="72"/>
      <c r="F201" s="72"/>
      <c r="G201" s="72"/>
      <c r="H201" s="72"/>
      <c r="I201" s="72"/>
      <c r="J201" s="72"/>
      <c r="K201" s="72"/>
      <c r="L201" s="72"/>
      <c r="M201" s="72"/>
      <c r="N201" s="72"/>
      <c r="O201" s="72"/>
      <c r="P201" s="72"/>
      <c r="Q201" s="72"/>
      <c r="R201" s="72"/>
    </row>
    <row r="202" spans="4:18">
      <c r="D202" s="72"/>
      <c r="E202" s="72"/>
      <c r="F202" s="72"/>
      <c r="G202" s="72"/>
      <c r="H202" s="72"/>
      <c r="I202" s="72"/>
      <c r="J202" s="72"/>
      <c r="K202" s="72"/>
      <c r="L202" s="72"/>
      <c r="M202" s="72"/>
      <c r="N202" s="72"/>
      <c r="O202" s="72"/>
      <c r="P202" s="72"/>
      <c r="Q202" s="72"/>
      <c r="R202" s="72"/>
    </row>
    <row r="203" spans="4:18">
      <c r="D203" s="72"/>
      <c r="E203" s="72"/>
      <c r="F203" s="72"/>
      <c r="G203" s="72"/>
      <c r="H203" s="72"/>
      <c r="I203" s="72"/>
      <c r="J203" s="72"/>
      <c r="K203" s="72"/>
      <c r="L203" s="72"/>
      <c r="M203" s="72"/>
      <c r="N203" s="72"/>
      <c r="O203" s="72"/>
      <c r="P203" s="72"/>
      <c r="Q203" s="72"/>
      <c r="R203" s="72"/>
    </row>
    <row r="204" spans="4:18">
      <c r="D204" s="72"/>
      <c r="E204" s="72"/>
      <c r="F204" s="72"/>
      <c r="G204" s="72"/>
      <c r="H204" s="72"/>
      <c r="I204" s="72"/>
      <c r="J204" s="72"/>
      <c r="K204" s="72"/>
      <c r="L204" s="72"/>
      <c r="M204" s="72"/>
      <c r="N204" s="72"/>
      <c r="O204" s="72"/>
      <c r="P204" s="72"/>
      <c r="Q204" s="72"/>
      <c r="R204" s="72"/>
    </row>
    <row r="205" spans="4:18">
      <c r="D205" s="72"/>
      <c r="E205" s="72"/>
      <c r="F205" s="72"/>
      <c r="G205" s="72"/>
      <c r="H205" s="72"/>
      <c r="I205" s="72"/>
      <c r="J205" s="72"/>
      <c r="K205" s="72"/>
      <c r="L205" s="72"/>
      <c r="M205" s="72"/>
      <c r="N205" s="72"/>
      <c r="O205" s="72"/>
      <c r="P205" s="72"/>
      <c r="Q205" s="72"/>
      <c r="R205" s="72"/>
    </row>
    <row r="206" spans="4:18">
      <c r="D206" s="72"/>
      <c r="E206" s="72"/>
      <c r="F206" s="72"/>
      <c r="G206" s="72"/>
      <c r="H206" s="72"/>
      <c r="I206" s="72"/>
      <c r="J206" s="72"/>
      <c r="K206" s="72"/>
      <c r="L206" s="72"/>
      <c r="M206" s="72"/>
      <c r="N206" s="72"/>
      <c r="O206" s="72"/>
      <c r="P206" s="72"/>
      <c r="Q206" s="72"/>
      <c r="R206" s="72"/>
    </row>
    <row r="207" spans="4:18">
      <c r="D207" s="72"/>
      <c r="E207" s="72"/>
      <c r="F207" s="72"/>
      <c r="G207" s="72"/>
      <c r="H207" s="72"/>
      <c r="I207" s="72"/>
      <c r="J207" s="72"/>
      <c r="K207" s="72"/>
      <c r="L207" s="72"/>
      <c r="M207" s="72"/>
      <c r="N207" s="72"/>
      <c r="O207" s="72"/>
      <c r="P207" s="72"/>
      <c r="Q207" s="72"/>
      <c r="R207" s="72"/>
    </row>
    <row r="208" spans="4:18">
      <c r="D208" s="72"/>
      <c r="E208" s="72"/>
      <c r="F208" s="72"/>
      <c r="G208" s="72"/>
      <c r="H208" s="72"/>
      <c r="I208" s="72"/>
      <c r="J208" s="72"/>
      <c r="K208" s="72"/>
      <c r="L208" s="72"/>
      <c r="M208" s="72"/>
      <c r="N208" s="72"/>
      <c r="O208" s="72"/>
      <c r="P208" s="72"/>
      <c r="Q208" s="72"/>
      <c r="R208" s="72"/>
    </row>
    <row r="209" spans="4:18">
      <c r="D209" s="72"/>
      <c r="E209" s="72"/>
      <c r="F209" s="72"/>
      <c r="G209" s="72"/>
      <c r="H209" s="72"/>
      <c r="I209" s="72"/>
      <c r="J209" s="72"/>
      <c r="K209" s="72"/>
      <c r="L209" s="72"/>
      <c r="M209" s="72"/>
      <c r="N209" s="72"/>
      <c r="O209" s="72"/>
      <c r="P209" s="72"/>
      <c r="Q209" s="72"/>
      <c r="R209" s="72"/>
    </row>
    <row r="210" spans="4:18">
      <c r="D210" s="72"/>
      <c r="E210" s="72"/>
      <c r="F210" s="72"/>
      <c r="G210" s="72"/>
      <c r="H210" s="72"/>
      <c r="I210" s="72"/>
      <c r="J210" s="72"/>
      <c r="K210" s="72"/>
      <c r="L210" s="72"/>
      <c r="M210" s="72"/>
      <c r="N210" s="72"/>
      <c r="O210" s="72"/>
      <c r="P210" s="72"/>
      <c r="Q210" s="72"/>
      <c r="R210" s="72"/>
    </row>
    <row r="211" spans="4:18">
      <c r="D211" s="72"/>
      <c r="E211" s="72"/>
      <c r="F211" s="72"/>
      <c r="G211" s="72"/>
      <c r="H211" s="72"/>
      <c r="I211" s="72"/>
      <c r="J211" s="72"/>
      <c r="K211" s="72"/>
      <c r="L211" s="72"/>
      <c r="M211" s="72"/>
      <c r="N211" s="72"/>
      <c r="O211" s="72"/>
      <c r="P211" s="72"/>
      <c r="Q211" s="72"/>
      <c r="R211" s="72"/>
    </row>
    <row r="212" spans="4:18">
      <c r="D212" s="72"/>
      <c r="E212" s="72"/>
      <c r="F212" s="72"/>
      <c r="G212" s="72"/>
      <c r="H212" s="72"/>
      <c r="I212" s="72"/>
      <c r="J212" s="72"/>
      <c r="K212" s="72"/>
      <c r="L212" s="72"/>
      <c r="M212" s="72"/>
      <c r="N212" s="72"/>
      <c r="O212" s="72"/>
      <c r="P212" s="72"/>
      <c r="Q212" s="72"/>
      <c r="R212" s="72"/>
    </row>
    <row r="213" spans="4:18">
      <c r="D213" s="72"/>
      <c r="E213" s="72"/>
      <c r="F213" s="72"/>
      <c r="G213" s="72"/>
      <c r="H213" s="72"/>
      <c r="I213" s="72"/>
      <c r="J213" s="72"/>
      <c r="K213" s="72"/>
      <c r="L213" s="72"/>
      <c r="M213" s="72"/>
      <c r="N213" s="72"/>
      <c r="O213" s="72"/>
      <c r="P213" s="72"/>
      <c r="Q213" s="72"/>
      <c r="R213" s="72"/>
    </row>
    <row r="214" spans="4:18">
      <c r="D214" s="72"/>
      <c r="E214" s="72"/>
      <c r="F214" s="72"/>
      <c r="G214" s="72"/>
      <c r="H214" s="72"/>
      <c r="I214" s="72"/>
      <c r="J214" s="72"/>
      <c r="K214" s="72"/>
      <c r="L214" s="72"/>
      <c r="M214" s="72"/>
      <c r="N214" s="72"/>
      <c r="O214" s="72"/>
      <c r="P214" s="72"/>
      <c r="Q214" s="72"/>
      <c r="R214" s="72"/>
    </row>
    <row r="215" spans="4:18">
      <c r="D215" s="72"/>
      <c r="E215" s="72"/>
      <c r="F215" s="72"/>
      <c r="G215" s="72"/>
      <c r="H215" s="72"/>
      <c r="I215" s="72"/>
      <c r="J215" s="72"/>
      <c r="K215" s="72"/>
      <c r="L215" s="72"/>
      <c r="M215" s="72"/>
      <c r="N215" s="72"/>
      <c r="O215" s="72"/>
      <c r="P215" s="72"/>
      <c r="Q215" s="72"/>
      <c r="R215" s="72"/>
    </row>
    <row r="216" spans="4:18">
      <c r="D216" s="72"/>
      <c r="E216" s="72"/>
      <c r="F216" s="72"/>
      <c r="G216" s="72"/>
      <c r="H216" s="72"/>
      <c r="I216" s="72"/>
      <c r="J216" s="72"/>
      <c r="K216" s="72"/>
      <c r="L216" s="72"/>
      <c r="M216" s="72"/>
      <c r="N216" s="72"/>
      <c r="O216" s="72"/>
      <c r="P216" s="72"/>
      <c r="Q216" s="72"/>
      <c r="R216" s="72"/>
    </row>
    <row r="217" spans="4:18">
      <c r="D217" s="72"/>
      <c r="E217" s="72"/>
      <c r="F217" s="72"/>
      <c r="G217" s="72"/>
      <c r="H217" s="72"/>
      <c r="I217" s="72"/>
      <c r="J217" s="72"/>
      <c r="K217" s="72"/>
      <c r="L217" s="72"/>
      <c r="M217" s="72"/>
      <c r="N217" s="72"/>
      <c r="O217" s="72"/>
      <c r="P217" s="72"/>
      <c r="Q217" s="72"/>
      <c r="R217" s="72"/>
    </row>
    <row r="218" spans="4:18">
      <c r="D218" s="72"/>
      <c r="E218" s="72"/>
      <c r="F218" s="72"/>
      <c r="G218" s="72"/>
      <c r="H218" s="72"/>
      <c r="I218" s="72"/>
      <c r="J218" s="72"/>
      <c r="K218" s="72"/>
      <c r="L218" s="72"/>
      <c r="M218" s="72"/>
      <c r="N218" s="72"/>
      <c r="O218" s="72"/>
      <c r="P218" s="72"/>
      <c r="Q218" s="72"/>
      <c r="R218" s="72"/>
    </row>
    <row r="219" spans="4:18">
      <c r="D219" s="72"/>
      <c r="E219" s="72"/>
      <c r="F219" s="72"/>
      <c r="G219" s="72"/>
      <c r="H219" s="72"/>
      <c r="I219" s="72"/>
      <c r="J219" s="72"/>
      <c r="K219" s="72"/>
      <c r="L219" s="72"/>
      <c r="M219" s="72"/>
      <c r="N219" s="72"/>
      <c r="O219" s="72"/>
      <c r="P219" s="72"/>
      <c r="Q219" s="72"/>
      <c r="R219" s="72"/>
    </row>
    <row r="220" spans="4:18">
      <c r="D220" s="72"/>
      <c r="E220" s="72"/>
      <c r="F220" s="72"/>
      <c r="G220" s="72"/>
      <c r="H220" s="72"/>
      <c r="I220" s="72"/>
      <c r="J220" s="72"/>
      <c r="K220" s="72"/>
      <c r="L220" s="72"/>
      <c r="M220" s="72"/>
      <c r="N220" s="72"/>
      <c r="O220" s="72"/>
      <c r="P220" s="72"/>
      <c r="Q220" s="72"/>
      <c r="R220" s="72"/>
    </row>
    <row r="221" spans="4:18">
      <c r="D221" s="72"/>
      <c r="E221" s="72"/>
      <c r="F221" s="72"/>
      <c r="G221" s="72"/>
      <c r="H221" s="72"/>
      <c r="I221" s="72"/>
      <c r="J221" s="72"/>
      <c r="K221" s="72"/>
      <c r="L221" s="72"/>
      <c r="M221" s="72"/>
      <c r="N221" s="72"/>
      <c r="O221" s="72"/>
      <c r="P221" s="72"/>
      <c r="Q221" s="72"/>
      <c r="R221" s="72"/>
    </row>
    <row r="222" spans="4:18">
      <c r="D222" s="72"/>
      <c r="E222" s="72"/>
      <c r="F222" s="72"/>
      <c r="G222" s="72"/>
      <c r="H222" s="72"/>
      <c r="I222" s="72"/>
      <c r="J222" s="72"/>
      <c r="K222" s="72"/>
      <c r="L222" s="72"/>
      <c r="M222" s="72"/>
      <c r="N222" s="72"/>
      <c r="O222" s="72"/>
      <c r="P222" s="72"/>
      <c r="Q222" s="72"/>
      <c r="R222" s="72"/>
    </row>
    <row r="223" spans="4:18">
      <c r="D223" s="72"/>
      <c r="E223" s="72"/>
      <c r="F223" s="72"/>
      <c r="G223" s="72"/>
      <c r="H223" s="72"/>
      <c r="I223" s="72"/>
      <c r="J223" s="72"/>
      <c r="K223" s="72"/>
      <c r="L223" s="72"/>
      <c r="M223" s="72"/>
      <c r="N223" s="72"/>
      <c r="O223" s="72"/>
      <c r="P223" s="72"/>
      <c r="Q223" s="72"/>
      <c r="R223" s="72"/>
    </row>
    <row r="224" spans="4:18">
      <c r="D224" s="72"/>
      <c r="E224" s="72"/>
      <c r="F224" s="72"/>
      <c r="G224" s="72"/>
      <c r="H224" s="72"/>
      <c r="I224" s="72"/>
      <c r="J224" s="72"/>
      <c r="K224" s="72"/>
      <c r="L224" s="72"/>
      <c r="M224" s="72"/>
      <c r="N224" s="72"/>
      <c r="O224" s="72"/>
      <c r="P224" s="72"/>
      <c r="Q224" s="72"/>
      <c r="R224" s="72"/>
    </row>
    <row r="225" spans="4:18">
      <c r="D225" s="72"/>
      <c r="E225" s="72"/>
      <c r="F225" s="72"/>
      <c r="G225" s="72"/>
      <c r="H225" s="72"/>
      <c r="I225" s="72"/>
      <c r="J225" s="72"/>
      <c r="K225" s="72"/>
      <c r="L225" s="72"/>
      <c r="M225" s="72"/>
      <c r="N225" s="72"/>
      <c r="O225" s="72"/>
      <c r="P225" s="72"/>
      <c r="Q225" s="72"/>
      <c r="R225" s="72"/>
    </row>
    <row r="226" spans="4:18">
      <c r="D226" s="72"/>
      <c r="E226" s="72"/>
      <c r="F226" s="72"/>
      <c r="G226" s="72"/>
      <c r="H226" s="72"/>
      <c r="I226" s="72"/>
      <c r="J226" s="72"/>
      <c r="K226" s="72"/>
      <c r="L226" s="72"/>
      <c r="M226" s="72"/>
      <c r="N226" s="72"/>
      <c r="O226" s="72"/>
      <c r="P226" s="72"/>
      <c r="Q226" s="72"/>
      <c r="R226" s="72"/>
    </row>
    <row r="227" spans="4:18">
      <c r="D227" s="72"/>
      <c r="E227" s="72"/>
      <c r="F227" s="72"/>
      <c r="G227" s="72"/>
      <c r="H227" s="72"/>
      <c r="I227" s="72"/>
      <c r="J227" s="72"/>
      <c r="K227" s="72"/>
      <c r="L227" s="72"/>
      <c r="M227" s="72"/>
      <c r="N227" s="72"/>
      <c r="O227" s="72"/>
      <c r="P227" s="72"/>
      <c r="Q227" s="72"/>
      <c r="R227" s="72"/>
    </row>
    <row r="228" spans="4:18">
      <c r="D228" s="72"/>
      <c r="E228" s="72"/>
      <c r="F228" s="72"/>
      <c r="G228" s="72"/>
      <c r="H228" s="72"/>
      <c r="I228" s="72"/>
      <c r="J228" s="72"/>
      <c r="K228" s="72"/>
      <c r="L228" s="72"/>
      <c r="M228" s="72"/>
      <c r="N228" s="72"/>
      <c r="O228" s="72"/>
      <c r="P228" s="72"/>
      <c r="Q228" s="72"/>
      <c r="R228" s="72"/>
    </row>
    <row r="229" spans="4:18">
      <c r="D229" s="72"/>
      <c r="E229" s="72"/>
      <c r="F229" s="72"/>
      <c r="G229" s="72"/>
      <c r="H229" s="72"/>
      <c r="I229" s="72"/>
      <c r="J229" s="72"/>
      <c r="K229" s="72"/>
      <c r="L229" s="72"/>
      <c r="M229" s="72"/>
      <c r="N229" s="72"/>
      <c r="O229" s="72"/>
      <c r="P229" s="72"/>
      <c r="Q229" s="72"/>
      <c r="R229" s="72"/>
    </row>
    <row r="230" spans="4:18">
      <c r="D230" s="72"/>
      <c r="E230" s="72"/>
      <c r="F230" s="72"/>
      <c r="G230" s="72"/>
      <c r="H230" s="72"/>
      <c r="I230" s="72"/>
      <c r="J230" s="72"/>
      <c r="K230" s="72"/>
      <c r="L230" s="72"/>
      <c r="M230" s="72"/>
      <c r="N230" s="72"/>
      <c r="O230" s="72"/>
      <c r="P230" s="72"/>
      <c r="Q230" s="72"/>
      <c r="R230" s="72"/>
    </row>
    <row r="231" spans="4:18">
      <c r="D231" s="72"/>
      <c r="E231" s="72"/>
      <c r="F231" s="72"/>
      <c r="G231" s="72"/>
      <c r="H231" s="72"/>
      <c r="I231" s="72"/>
      <c r="J231" s="72"/>
      <c r="K231" s="72"/>
      <c r="L231" s="72"/>
      <c r="M231" s="72"/>
      <c r="N231" s="72"/>
      <c r="O231" s="72"/>
      <c r="P231" s="72"/>
      <c r="Q231" s="72"/>
      <c r="R231" s="72"/>
    </row>
    <row r="232" spans="4:18">
      <c r="D232" s="72"/>
      <c r="E232" s="72"/>
      <c r="F232" s="72"/>
      <c r="G232" s="72"/>
      <c r="H232" s="72"/>
      <c r="I232" s="72"/>
      <c r="J232" s="72"/>
      <c r="K232" s="72"/>
      <c r="L232" s="72"/>
      <c r="M232" s="72"/>
      <c r="N232" s="72"/>
      <c r="O232" s="72"/>
      <c r="P232" s="72"/>
      <c r="Q232" s="72"/>
      <c r="R232" s="72"/>
    </row>
    <row r="233" spans="4:18">
      <c r="D233" s="72"/>
      <c r="E233" s="72"/>
      <c r="F233" s="72"/>
      <c r="G233" s="72"/>
      <c r="H233" s="72"/>
      <c r="I233" s="72"/>
      <c r="J233" s="72"/>
      <c r="K233" s="72"/>
      <c r="L233" s="72"/>
      <c r="M233" s="72"/>
      <c r="N233" s="72"/>
      <c r="O233" s="72"/>
      <c r="P233" s="72"/>
      <c r="Q233" s="72"/>
      <c r="R233" s="72"/>
    </row>
    <row r="234" spans="4:18">
      <c r="D234" s="72"/>
      <c r="E234" s="72"/>
      <c r="F234" s="72"/>
      <c r="G234" s="72"/>
      <c r="H234" s="72"/>
      <c r="I234" s="72"/>
      <c r="J234" s="72"/>
      <c r="K234" s="72"/>
      <c r="L234" s="72"/>
      <c r="M234" s="72"/>
      <c r="N234" s="72"/>
      <c r="O234" s="72"/>
      <c r="P234" s="72"/>
      <c r="Q234" s="72"/>
      <c r="R234" s="72"/>
    </row>
    <row r="235" spans="4:18">
      <c r="D235" s="72"/>
      <c r="E235" s="72"/>
      <c r="F235" s="72"/>
      <c r="G235" s="72"/>
      <c r="H235" s="72"/>
      <c r="I235" s="72"/>
      <c r="J235" s="72"/>
      <c r="K235" s="72"/>
      <c r="L235" s="72"/>
      <c r="M235" s="72"/>
      <c r="N235" s="72"/>
      <c r="O235" s="72"/>
      <c r="P235" s="72"/>
      <c r="Q235" s="72"/>
      <c r="R235" s="72"/>
    </row>
    <row r="236" spans="4:18">
      <c r="D236" s="72"/>
      <c r="E236" s="72"/>
      <c r="F236" s="72"/>
      <c r="G236" s="72"/>
      <c r="H236" s="72"/>
      <c r="I236" s="72"/>
      <c r="J236" s="72"/>
      <c r="K236" s="72"/>
      <c r="L236" s="72"/>
      <c r="M236" s="72"/>
      <c r="N236" s="72"/>
      <c r="O236" s="72"/>
      <c r="P236" s="72"/>
      <c r="Q236" s="72"/>
      <c r="R236" s="72"/>
    </row>
    <row r="237" spans="4:18">
      <c r="D237" s="72"/>
      <c r="E237" s="72"/>
      <c r="F237" s="72"/>
      <c r="G237" s="72"/>
      <c r="H237" s="72"/>
      <c r="I237" s="72"/>
      <c r="J237" s="72"/>
      <c r="K237" s="72"/>
      <c r="L237" s="72"/>
      <c r="M237" s="72"/>
      <c r="N237" s="72"/>
      <c r="O237" s="72"/>
      <c r="P237" s="72"/>
      <c r="Q237" s="72"/>
      <c r="R237" s="72"/>
    </row>
    <row r="238" spans="4:18">
      <c r="D238" s="72"/>
      <c r="E238" s="72"/>
      <c r="F238" s="72"/>
      <c r="G238" s="72"/>
      <c r="H238" s="72"/>
      <c r="I238" s="72"/>
      <c r="J238" s="72"/>
      <c r="K238" s="72"/>
      <c r="L238" s="72"/>
      <c r="M238" s="72"/>
      <c r="N238" s="72"/>
      <c r="O238" s="72"/>
      <c r="P238" s="72"/>
      <c r="Q238" s="72"/>
      <c r="R238" s="72"/>
    </row>
    <row r="239" spans="4:18">
      <c r="D239" s="72"/>
      <c r="E239" s="72"/>
      <c r="F239" s="72"/>
      <c r="G239" s="72"/>
      <c r="H239" s="72"/>
      <c r="I239" s="72"/>
      <c r="J239" s="72"/>
      <c r="K239" s="72"/>
      <c r="L239" s="72"/>
      <c r="M239" s="72"/>
      <c r="N239" s="72"/>
      <c r="O239" s="72"/>
      <c r="P239" s="72"/>
      <c r="Q239" s="72"/>
      <c r="R239" s="72"/>
    </row>
    <row r="240" spans="4:18">
      <c r="D240" s="72"/>
      <c r="E240" s="72"/>
      <c r="F240" s="72"/>
      <c r="G240" s="72"/>
      <c r="H240" s="72"/>
      <c r="I240" s="72"/>
      <c r="J240" s="72"/>
      <c r="K240" s="72"/>
      <c r="L240" s="72"/>
      <c r="M240" s="72"/>
      <c r="N240" s="72"/>
      <c r="O240" s="72"/>
      <c r="P240" s="72"/>
      <c r="Q240" s="72"/>
      <c r="R240" s="72"/>
    </row>
    <row r="241" spans="4:18">
      <c r="D241" s="72"/>
      <c r="E241" s="72"/>
      <c r="F241" s="72"/>
      <c r="G241" s="72"/>
      <c r="H241" s="72"/>
      <c r="I241" s="72"/>
      <c r="J241" s="72"/>
      <c r="K241" s="72"/>
      <c r="L241" s="72"/>
      <c r="M241" s="72"/>
      <c r="N241" s="72"/>
      <c r="O241" s="72"/>
      <c r="P241" s="72"/>
      <c r="Q241" s="72"/>
      <c r="R241" s="72"/>
    </row>
    <row r="242" spans="4:18">
      <c r="D242" s="72"/>
      <c r="E242" s="72"/>
      <c r="F242" s="72"/>
      <c r="G242" s="72"/>
      <c r="H242" s="72"/>
      <c r="I242" s="72"/>
      <c r="J242" s="72"/>
      <c r="K242" s="72"/>
      <c r="L242" s="72"/>
      <c r="M242" s="72"/>
      <c r="N242" s="72"/>
      <c r="O242" s="72"/>
      <c r="P242" s="72"/>
      <c r="Q242" s="72"/>
      <c r="R242" s="72"/>
    </row>
    <row r="243" spans="4:18">
      <c r="D243" s="72"/>
      <c r="E243" s="72"/>
      <c r="F243" s="72"/>
      <c r="G243" s="72"/>
      <c r="H243" s="72"/>
      <c r="I243" s="72"/>
      <c r="J243" s="72"/>
      <c r="K243" s="72"/>
      <c r="L243" s="72"/>
      <c r="M243" s="72"/>
      <c r="N243" s="72"/>
      <c r="O243" s="72"/>
      <c r="P243" s="72"/>
      <c r="Q243" s="72"/>
      <c r="R243" s="72"/>
    </row>
    <row r="244" spans="4:18">
      <c r="D244" s="72"/>
      <c r="E244" s="72"/>
      <c r="F244" s="72"/>
      <c r="G244" s="72"/>
      <c r="H244" s="72"/>
      <c r="I244" s="72"/>
      <c r="J244" s="72"/>
      <c r="K244" s="72"/>
      <c r="L244" s="72"/>
      <c r="M244" s="72"/>
      <c r="N244" s="72"/>
      <c r="O244" s="72"/>
      <c r="P244" s="72"/>
      <c r="Q244" s="72"/>
      <c r="R244" s="72"/>
    </row>
    <row r="245" spans="4:18">
      <c r="D245" s="72"/>
      <c r="E245" s="72"/>
      <c r="F245" s="72"/>
      <c r="G245" s="72"/>
      <c r="H245" s="72"/>
      <c r="I245" s="72"/>
      <c r="J245" s="72"/>
      <c r="K245" s="72"/>
      <c r="L245" s="72"/>
      <c r="M245" s="72"/>
      <c r="N245" s="72"/>
      <c r="O245" s="72"/>
      <c r="P245" s="72"/>
      <c r="Q245" s="72"/>
      <c r="R245" s="72"/>
    </row>
    <row r="246" spans="4:18">
      <c r="D246" s="72"/>
      <c r="E246" s="72"/>
      <c r="F246" s="72"/>
      <c r="G246" s="72"/>
      <c r="H246" s="72"/>
      <c r="I246" s="72"/>
      <c r="J246" s="72"/>
      <c r="K246" s="72"/>
      <c r="L246" s="72"/>
      <c r="M246" s="72"/>
      <c r="N246" s="72"/>
      <c r="O246" s="72"/>
      <c r="P246" s="72"/>
      <c r="Q246" s="72"/>
      <c r="R246" s="72"/>
    </row>
    <row r="247" spans="4:18">
      <c r="D247" s="72"/>
      <c r="E247" s="72"/>
      <c r="F247" s="72"/>
      <c r="G247" s="72"/>
      <c r="H247" s="72"/>
      <c r="I247" s="72"/>
      <c r="J247" s="72"/>
      <c r="K247" s="72"/>
      <c r="L247" s="72"/>
      <c r="M247" s="72"/>
      <c r="N247" s="72"/>
      <c r="O247" s="72"/>
      <c r="P247" s="72"/>
      <c r="Q247" s="72"/>
      <c r="R247" s="72"/>
    </row>
    <row r="248" spans="4:18">
      <c r="D248" s="72"/>
      <c r="E248" s="72"/>
      <c r="F248" s="72"/>
      <c r="G248" s="72"/>
      <c r="H248" s="72"/>
      <c r="I248" s="72"/>
      <c r="J248" s="72"/>
      <c r="K248" s="72"/>
      <c r="L248" s="72"/>
      <c r="M248" s="72"/>
      <c r="N248" s="72"/>
      <c r="O248" s="72"/>
      <c r="P248" s="72"/>
      <c r="Q248" s="72"/>
      <c r="R248" s="72"/>
    </row>
    <row r="249" spans="4:18">
      <c r="D249" s="72"/>
      <c r="E249" s="72"/>
      <c r="F249" s="72"/>
      <c r="G249" s="72"/>
      <c r="H249" s="72"/>
      <c r="I249" s="72"/>
      <c r="J249" s="72"/>
      <c r="K249" s="72"/>
      <c r="L249" s="72"/>
      <c r="M249" s="72"/>
      <c r="N249" s="72"/>
      <c r="O249" s="72"/>
      <c r="P249" s="72"/>
      <c r="Q249" s="72"/>
      <c r="R249" s="72"/>
    </row>
    <row r="250" spans="4:18">
      <c r="D250" s="72"/>
      <c r="E250" s="72"/>
      <c r="F250" s="72"/>
      <c r="G250" s="72"/>
      <c r="H250" s="72"/>
      <c r="I250" s="72"/>
      <c r="J250" s="72"/>
      <c r="K250" s="72"/>
      <c r="L250" s="72"/>
      <c r="M250" s="72"/>
      <c r="N250" s="72"/>
      <c r="O250" s="72"/>
      <c r="P250" s="72"/>
      <c r="Q250" s="72"/>
      <c r="R250" s="72"/>
    </row>
    <row r="251" spans="4:18">
      <c r="D251" s="72"/>
      <c r="E251" s="72"/>
      <c r="F251" s="72"/>
      <c r="G251" s="72"/>
      <c r="H251" s="72"/>
      <c r="I251" s="72"/>
      <c r="J251" s="72"/>
      <c r="K251" s="72"/>
      <c r="L251" s="72"/>
      <c r="M251" s="72"/>
      <c r="N251" s="72"/>
      <c r="O251" s="72"/>
      <c r="P251" s="72"/>
      <c r="Q251" s="72"/>
      <c r="R251" s="72"/>
    </row>
    <row r="252" spans="4:18">
      <c r="D252" s="72"/>
      <c r="E252" s="72"/>
      <c r="F252" s="72"/>
      <c r="G252" s="72"/>
      <c r="H252" s="72"/>
      <c r="I252" s="72"/>
      <c r="J252" s="72"/>
      <c r="K252" s="72"/>
      <c r="L252" s="72"/>
      <c r="M252" s="72"/>
      <c r="N252" s="72"/>
      <c r="O252" s="72"/>
      <c r="P252" s="72"/>
      <c r="Q252" s="72"/>
      <c r="R252" s="72"/>
    </row>
    <row r="253" spans="4:18">
      <c r="D253" s="72"/>
      <c r="E253" s="72"/>
      <c r="F253" s="72"/>
      <c r="G253" s="72"/>
      <c r="H253" s="72"/>
      <c r="I253" s="72"/>
      <c r="J253" s="72"/>
      <c r="K253" s="72"/>
      <c r="L253" s="72"/>
      <c r="M253" s="72"/>
      <c r="N253" s="72"/>
      <c r="O253" s="72"/>
      <c r="P253" s="72"/>
      <c r="Q253" s="72"/>
      <c r="R253" s="72"/>
    </row>
    <row r="254" spans="4:18">
      <c r="D254" s="72"/>
      <c r="E254" s="72"/>
      <c r="F254" s="72"/>
      <c r="G254" s="72"/>
      <c r="H254" s="72"/>
      <c r="I254" s="72"/>
      <c r="J254" s="72"/>
      <c r="K254" s="72"/>
      <c r="L254" s="72"/>
      <c r="M254" s="72"/>
      <c r="N254" s="72"/>
      <c r="O254" s="72"/>
      <c r="P254" s="72"/>
      <c r="Q254" s="72"/>
      <c r="R254" s="72"/>
    </row>
    <row r="255" spans="4:18">
      <c r="D255" s="72"/>
      <c r="E255" s="72"/>
      <c r="F255" s="72"/>
      <c r="G255" s="72"/>
      <c r="H255" s="72"/>
      <c r="I255" s="72"/>
      <c r="J255" s="72"/>
      <c r="K255" s="72"/>
      <c r="L255" s="72"/>
      <c r="M255" s="72"/>
      <c r="N255" s="72"/>
      <c r="O255" s="72"/>
      <c r="P255" s="72"/>
      <c r="Q255" s="72"/>
      <c r="R255" s="72"/>
    </row>
    <row r="256" spans="4:18">
      <c r="D256" s="72"/>
      <c r="E256" s="72"/>
      <c r="F256" s="72"/>
      <c r="G256" s="72"/>
      <c r="H256" s="72"/>
      <c r="I256" s="72"/>
      <c r="J256" s="72"/>
      <c r="K256" s="72"/>
      <c r="L256" s="72"/>
      <c r="M256" s="72"/>
      <c r="N256" s="72"/>
      <c r="O256" s="72"/>
      <c r="P256" s="72"/>
      <c r="Q256" s="72"/>
      <c r="R256" s="72"/>
    </row>
    <row r="257" spans="4:18">
      <c r="D257" s="72"/>
      <c r="E257" s="72"/>
      <c r="F257" s="72"/>
      <c r="G257" s="72"/>
      <c r="H257" s="72"/>
      <c r="I257" s="72"/>
      <c r="J257" s="72"/>
      <c r="K257" s="72"/>
      <c r="L257" s="72"/>
      <c r="M257" s="72"/>
      <c r="N257" s="72"/>
      <c r="O257" s="72"/>
      <c r="P257" s="72"/>
      <c r="Q257" s="72"/>
      <c r="R257" s="72"/>
    </row>
    <row r="258" spans="4:18">
      <c r="D258" s="72"/>
      <c r="E258" s="72"/>
      <c r="F258" s="72"/>
      <c r="G258" s="72"/>
      <c r="H258" s="72"/>
      <c r="I258" s="72"/>
      <c r="J258" s="72"/>
      <c r="K258" s="72"/>
      <c r="L258" s="72"/>
      <c r="M258" s="72"/>
      <c r="N258" s="72"/>
      <c r="O258" s="72"/>
      <c r="P258" s="72"/>
      <c r="Q258" s="72"/>
      <c r="R258" s="72"/>
    </row>
    <row r="259" spans="4:18">
      <c r="D259" s="72"/>
      <c r="E259" s="72"/>
      <c r="F259" s="72"/>
      <c r="G259" s="72"/>
      <c r="H259" s="72"/>
      <c r="I259" s="72"/>
      <c r="J259" s="72"/>
      <c r="K259" s="72"/>
      <c r="L259" s="72"/>
      <c r="M259" s="72"/>
      <c r="N259" s="72"/>
      <c r="O259" s="72"/>
      <c r="P259" s="72"/>
      <c r="Q259" s="72"/>
      <c r="R259" s="72"/>
    </row>
    <row r="260" spans="4:18">
      <c r="D260" s="72"/>
      <c r="E260" s="72"/>
      <c r="F260" s="72"/>
      <c r="G260" s="72"/>
      <c r="H260" s="72"/>
      <c r="I260" s="72"/>
      <c r="J260" s="72"/>
      <c r="K260" s="72"/>
      <c r="L260" s="72"/>
      <c r="M260" s="72"/>
      <c r="N260" s="72"/>
      <c r="O260" s="72"/>
      <c r="P260" s="72"/>
      <c r="Q260" s="72"/>
      <c r="R260" s="72"/>
    </row>
    <row r="261" spans="4:18">
      <c r="D261" s="72"/>
      <c r="E261" s="72"/>
      <c r="F261" s="72"/>
      <c r="G261" s="72"/>
      <c r="H261" s="72"/>
      <c r="I261" s="72"/>
      <c r="J261" s="72"/>
      <c r="K261" s="72"/>
      <c r="L261" s="72"/>
      <c r="M261" s="72"/>
      <c r="N261" s="72"/>
      <c r="O261" s="72"/>
      <c r="P261" s="72"/>
      <c r="Q261" s="72"/>
      <c r="R261" s="72"/>
    </row>
    <row r="262" spans="4:18">
      <c r="D262" s="72"/>
      <c r="E262" s="72"/>
      <c r="F262" s="72"/>
      <c r="G262" s="72"/>
      <c r="H262" s="72"/>
      <c r="I262" s="72"/>
      <c r="J262" s="72"/>
      <c r="K262" s="72"/>
      <c r="L262" s="72"/>
      <c r="M262" s="72"/>
      <c r="N262" s="72"/>
      <c r="O262" s="72"/>
      <c r="P262" s="72"/>
      <c r="Q262" s="72"/>
      <c r="R262" s="72"/>
    </row>
    <row r="263" spans="4:18">
      <c r="D263" s="72"/>
      <c r="E263" s="72"/>
      <c r="F263" s="72"/>
      <c r="G263" s="72"/>
      <c r="H263" s="72"/>
      <c r="I263" s="72"/>
      <c r="J263" s="72"/>
      <c r="K263" s="72"/>
      <c r="L263" s="72"/>
      <c r="M263" s="72"/>
      <c r="N263" s="72"/>
      <c r="O263" s="72"/>
      <c r="P263" s="72"/>
      <c r="Q263" s="72"/>
      <c r="R263" s="72"/>
    </row>
    <row r="264" spans="4:18">
      <c r="D264" s="72"/>
      <c r="E264" s="72"/>
      <c r="F264" s="72"/>
      <c r="G264" s="72"/>
      <c r="H264" s="72"/>
      <c r="I264" s="72"/>
      <c r="J264" s="72"/>
      <c r="K264" s="72"/>
      <c r="L264" s="72"/>
      <c r="M264" s="72"/>
      <c r="N264" s="72"/>
      <c r="O264" s="72"/>
      <c r="P264" s="72"/>
      <c r="Q264" s="72"/>
      <c r="R264" s="72"/>
    </row>
    <row r="265" spans="4:18">
      <c r="D265" s="72"/>
      <c r="E265" s="72"/>
      <c r="F265" s="72"/>
      <c r="G265" s="72"/>
      <c r="H265" s="72"/>
      <c r="I265" s="72"/>
      <c r="J265" s="72"/>
      <c r="K265" s="72"/>
      <c r="L265" s="72"/>
      <c r="M265" s="72"/>
      <c r="N265" s="72"/>
      <c r="O265" s="72"/>
      <c r="P265" s="72"/>
      <c r="Q265" s="72"/>
      <c r="R265" s="72"/>
    </row>
    <row r="266" spans="4:18">
      <c r="D266" s="72"/>
      <c r="E266" s="72"/>
      <c r="F266" s="72"/>
      <c r="G266" s="72"/>
      <c r="H266" s="72"/>
      <c r="I266" s="72"/>
      <c r="J266" s="72"/>
      <c r="K266" s="72"/>
      <c r="L266" s="72"/>
      <c r="M266" s="72"/>
      <c r="N266" s="72"/>
      <c r="O266" s="72"/>
    </row>
    <row r="267" spans="4:18">
      <c r="D267" s="72"/>
      <c r="E267" s="72"/>
      <c r="F267" s="72"/>
      <c r="G267" s="72"/>
      <c r="H267" s="72"/>
      <c r="I267" s="72"/>
      <c r="J267" s="72"/>
      <c r="K267" s="72"/>
      <c r="L267" s="72"/>
      <c r="M267" s="72"/>
      <c r="N267" s="72"/>
      <c r="O267" s="72"/>
    </row>
    <row r="268" spans="4:18">
      <c r="N268" s="72"/>
      <c r="O268" s="72"/>
    </row>
    <row r="269" spans="4:18">
      <c r="N269" s="72"/>
    </row>
  </sheetData>
  <mergeCells count="4">
    <mergeCell ref="H13:I13"/>
    <mergeCell ref="A1:K1"/>
    <mergeCell ref="A4:K4"/>
    <mergeCell ref="A2:K2"/>
  </mergeCells>
  <pageMargins left="0.25" right="0.25" top="0.5" bottom="0.25" header="0.5" footer="0.5"/>
  <pageSetup scale="68" orientation="landscape" r:id="rId1"/>
  <headerFooter alignWithMargins="0">
    <oddHeader>&amp;R&amp;"Arial,Bold"&amp;14 8/3/16</oddHeader>
    <oddFooter>&amp;CPage 1 of 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24"/>
  <sheetViews>
    <sheetView zoomScale="75" zoomScaleNormal="75" workbookViewId="0">
      <selection activeCell="D30" sqref="D30"/>
    </sheetView>
  </sheetViews>
  <sheetFormatPr defaultColWidth="9.109375" defaultRowHeight="13.2"/>
  <cols>
    <col min="1" max="1" width="5.6640625" style="83" customWidth="1"/>
    <col min="2" max="2" width="8.88671875" style="83" customWidth="1"/>
    <col min="3" max="3" width="27" style="83" customWidth="1"/>
    <col min="4" max="6" width="12.6640625" style="83" customWidth="1"/>
    <col min="7" max="7" width="47" style="83" bestFit="1" customWidth="1"/>
    <col min="8" max="16384" width="9.109375" style="83"/>
  </cols>
  <sheetData>
    <row r="1" spans="1:7" ht="15.6">
      <c r="A1" s="5" t="s">
        <v>82</v>
      </c>
      <c r="B1" s="5"/>
      <c r="C1" s="5"/>
      <c r="D1" s="5"/>
      <c r="E1" s="5"/>
      <c r="F1" s="5"/>
    </row>
    <row r="2" spans="1:7" ht="15.6">
      <c r="A2" s="5" t="s">
        <v>172</v>
      </c>
      <c r="B2" s="177"/>
      <c r="C2" s="95"/>
      <c r="D2" s="95"/>
      <c r="E2" s="95"/>
      <c r="F2" s="95"/>
    </row>
    <row r="3" spans="1:7">
      <c r="A3" s="360"/>
      <c r="B3" s="177"/>
      <c r="C3" s="95"/>
      <c r="D3" s="95"/>
      <c r="E3" s="95"/>
      <c r="F3" s="95"/>
    </row>
    <row r="4" spans="1:7">
      <c r="A4" s="360"/>
      <c r="B4" s="177"/>
      <c r="C4" s="95"/>
      <c r="D4" s="95"/>
      <c r="E4" s="95"/>
      <c r="F4" s="95"/>
    </row>
    <row r="5" spans="1:7">
      <c r="A5" s="360"/>
      <c r="B5" s="177"/>
      <c r="C5" s="95"/>
      <c r="D5" s="95"/>
      <c r="E5" s="95"/>
      <c r="F5" s="95"/>
    </row>
    <row r="6" spans="1:7">
      <c r="A6" s="84" t="s">
        <v>146</v>
      </c>
      <c r="B6" s="84" t="s">
        <v>147</v>
      </c>
      <c r="C6" s="84" t="s">
        <v>148</v>
      </c>
      <c r="D6" s="96" t="s">
        <v>149</v>
      </c>
      <c r="E6" s="96" t="s">
        <v>150</v>
      </c>
      <c r="F6" s="96" t="s">
        <v>154</v>
      </c>
      <c r="G6" s="96" t="s">
        <v>165</v>
      </c>
    </row>
    <row r="7" spans="1:7">
      <c r="A7" s="318" t="s">
        <v>83</v>
      </c>
      <c r="B7" s="158" t="s">
        <v>65</v>
      </c>
      <c r="C7" s="95"/>
      <c r="D7" s="95"/>
      <c r="E7" s="95"/>
      <c r="F7" s="95"/>
    </row>
    <row r="8" spans="1:7">
      <c r="A8" s="510" t="s">
        <v>84</v>
      </c>
      <c r="B8" s="157" t="s">
        <v>84</v>
      </c>
      <c r="C8" s="200" t="s">
        <v>66</v>
      </c>
      <c r="D8" s="200" t="s">
        <v>67</v>
      </c>
      <c r="E8" s="200" t="s">
        <v>107</v>
      </c>
      <c r="F8" s="200" t="s">
        <v>70</v>
      </c>
      <c r="G8" s="147" t="s">
        <v>96</v>
      </c>
    </row>
    <row r="9" spans="1:7">
      <c r="A9" s="360"/>
      <c r="B9" s="511"/>
      <c r="C9" s="160"/>
      <c r="D9" s="512"/>
      <c r="E9" s="95"/>
      <c r="F9" s="95"/>
    </row>
    <row r="10" spans="1:7">
      <c r="A10" s="318">
        <v>1</v>
      </c>
      <c r="B10" s="398">
        <v>454</v>
      </c>
      <c r="C10" s="115" t="s">
        <v>108</v>
      </c>
      <c r="D10" s="437">
        <v>4431187</v>
      </c>
      <c r="E10" s="523">
        <v>3069333</v>
      </c>
      <c r="F10" s="515">
        <f>+D10-E10</f>
        <v>1361854</v>
      </c>
      <c r="G10" s="83" t="s">
        <v>206</v>
      </c>
    </row>
    <row r="11" spans="1:7">
      <c r="A11" s="360"/>
      <c r="B11" s="177"/>
      <c r="C11" s="95"/>
      <c r="D11" s="95"/>
      <c r="E11" s="95"/>
      <c r="F11" s="515"/>
    </row>
    <row r="12" spans="1:7">
      <c r="A12" s="360"/>
      <c r="B12" s="177"/>
      <c r="C12" s="95"/>
      <c r="D12" s="95"/>
      <c r="E12" s="95"/>
      <c r="F12" s="515"/>
    </row>
    <row r="13" spans="1:7">
      <c r="A13" s="360"/>
      <c r="B13" s="177"/>
      <c r="C13" s="95"/>
      <c r="D13" s="95"/>
      <c r="E13" s="95"/>
      <c r="F13" s="515"/>
    </row>
    <row r="14" spans="1:7">
      <c r="A14" s="360"/>
      <c r="B14" s="177"/>
      <c r="C14" s="95"/>
      <c r="D14" s="95"/>
      <c r="E14" s="95"/>
      <c r="F14" s="515"/>
    </row>
    <row r="15" spans="1:7">
      <c r="A15" s="360"/>
      <c r="B15" s="177"/>
      <c r="C15" s="95"/>
      <c r="D15" s="95"/>
      <c r="E15" s="95"/>
      <c r="F15" s="515"/>
    </row>
    <row r="16" spans="1:7">
      <c r="A16" s="360"/>
      <c r="B16" s="177"/>
      <c r="C16" s="95"/>
      <c r="D16" s="95"/>
      <c r="E16" s="95"/>
      <c r="F16" s="515"/>
    </row>
    <row r="17" spans="1:6">
      <c r="A17" s="360"/>
      <c r="B17" s="177"/>
      <c r="C17" s="95"/>
      <c r="D17" s="95"/>
      <c r="E17" s="95"/>
      <c r="F17" s="515"/>
    </row>
    <row r="18" spans="1:6">
      <c r="A18" s="360"/>
      <c r="B18" s="177"/>
      <c r="C18" s="95"/>
      <c r="D18" s="95"/>
      <c r="E18" s="95"/>
      <c r="F18" s="515"/>
    </row>
    <row r="19" spans="1:6">
      <c r="A19" s="360"/>
      <c r="B19" s="177"/>
      <c r="C19" s="95"/>
      <c r="D19" s="95"/>
      <c r="E19" s="95"/>
      <c r="F19" s="515"/>
    </row>
    <row r="20" spans="1:6">
      <c r="A20" s="360"/>
      <c r="B20" s="177"/>
      <c r="C20" s="95"/>
      <c r="D20" s="95"/>
      <c r="E20" s="95"/>
      <c r="F20" s="515"/>
    </row>
    <row r="21" spans="1:6">
      <c r="A21" s="360"/>
      <c r="B21" s="177"/>
      <c r="C21" s="95"/>
      <c r="D21" s="95"/>
      <c r="E21" s="95"/>
      <c r="F21" s="515"/>
    </row>
    <row r="22" spans="1:6" ht="25.5" customHeight="1">
      <c r="A22" s="360"/>
      <c r="B22" s="177"/>
      <c r="C22" s="95"/>
      <c r="D22" s="95"/>
      <c r="E22" s="95"/>
      <c r="F22" s="515"/>
    </row>
    <row r="23" spans="1:6">
      <c r="A23" s="360"/>
      <c r="B23" s="177"/>
      <c r="C23" s="95"/>
      <c r="D23" s="95"/>
      <c r="E23" s="95"/>
      <c r="F23" s="515"/>
    </row>
    <row r="24" spans="1:6">
      <c r="A24" s="360"/>
      <c r="B24" s="177"/>
      <c r="C24" s="95"/>
      <c r="D24" s="95"/>
      <c r="E24" s="95"/>
      <c r="F24" s="515"/>
    </row>
  </sheetData>
  <phoneticPr fontId="0" type="noConversion"/>
  <pageMargins left="0.25" right="0.25" top="0.5" bottom="0.25" header="0.5" footer="0.5"/>
  <pageSetup orientation="landscape" r:id="rId1"/>
  <headerFooter alignWithMargins="0">
    <oddHeader>&amp;R&amp;"Arial,Bold"&amp;14 8/3/16</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20"/>
  <sheetViews>
    <sheetView zoomScale="70" zoomScaleNormal="70" workbookViewId="0">
      <selection activeCell="D30" sqref="D30"/>
    </sheetView>
  </sheetViews>
  <sheetFormatPr defaultColWidth="13.6640625" defaultRowHeight="13.2"/>
  <cols>
    <col min="1" max="1" width="5.33203125" style="318" customWidth="1"/>
    <col min="2" max="2" width="20.5546875" style="177" customWidth="1"/>
    <col min="3" max="3" width="113.33203125" style="95" customWidth="1"/>
    <col min="4" max="4" width="18.88671875" style="95" bestFit="1" customWidth="1"/>
    <col min="5" max="6" width="16.33203125" style="95" bestFit="1" customWidth="1"/>
    <col min="7" max="7" width="19.88671875" style="95" bestFit="1" customWidth="1"/>
    <col min="8" max="8" width="15" style="95" bestFit="1" customWidth="1"/>
    <col min="9" max="16384" width="13.6640625" style="95"/>
  </cols>
  <sheetData>
    <row r="1" spans="1:7" ht="15.6">
      <c r="A1" s="5" t="s">
        <v>82</v>
      </c>
      <c r="B1" s="5"/>
      <c r="C1" s="5"/>
      <c r="D1" s="509"/>
      <c r="E1" s="509"/>
      <c r="F1" s="509"/>
    </row>
    <row r="2" spans="1:7" ht="15.6">
      <c r="A2" s="5" t="s">
        <v>173</v>
      </c>
      <c r="B2" s="318"/>
      <c r="C2" s="318"/>
      <c r="D2" s="318"/>
      <c r="E2" s="318"/>
      <c r="F2" s="318"/>
    </row>
    <row r="3" spans="1:7">
      <c r="A3" s="509"/>
      <c r="B3" s="318"/>
      <c r="C3" s="318"/>
      <c r="D3" s="318"/>
      <c r="E3" s="318"/>
      <c r="F3" s="318"/>
    </row>
    <row r="4" spans="1:7">
      <c r="A4" s="509"/>
      <c r="B4" s="318"/>
      <c r="C4" s="318"/>
      <c r="D4" s="318"/>
      <c r="E4" s="318"/>
      <c r="F4" s="318"/>
    </row>
    <row r="5" spans="1:7">
      <c r="B5" s="318"/>
      <c r="C5" s="318"/>
      <c r="D5" s="318"/>
      <c r="E5" s="318"/>
      <c r="F5" s="318"/>
    </row>
    <row r="6" spans="1:7" s="83" customFormat="1">
      <c r="A6" s="84" t="s">
        <v>146</v>
      </c>
      <c r="B6" s="84" t="s">
        <v>147</v>
      </c>
      <c r="C6" s="84" t="s">
        <v>148</v>
      </c>
      <c r="D6" s="96" t="s">
        <v>149</v>
      </c>
      <c r="E6" s="96" t="s">
        <v>150</v>
      </c>
      <c r="F6" s="96" t="s">
        <v>154</v>
      </c>
      <c r="G6" s="96"/>
    </row>
    <row r="7" spans="1:7">
      <c r="A7" s="318" t="s">
        <v>83</v>
      </c>
      <c r="B7" s="158" t="s">
        <v>65</v>
      </c>
      <c r="G7" s="83"/>
    </row>
    <row r="8" spans="1:7">
      <c r="A8" s="510" t="s">
        <v>84</v>
      </c>
      <c r="B8" s="157" t="s">
        <v>84</v>
      </c>
      <c r="C8" s="200" t="s">
        <v>66</v>
      </c>
      <c r="D8" s="200" t="s">
        <v>67</v>
      </c>
      <c r="E8" s="200" t="s">
        <v>107</v>
      </c>
      <c r="F8" s="200" t="s">
        <v>70</v>
      </c>
      <c r="G8" s="491"/>
    </row>
    <row r="9" spans="1:7">
      <c r="A9" s="360"/>
      <c r="B9" s="511"/>
      <c r="C9" s="160"/>
      <c r="D9" s="512"/>
      <c r="G9" s="83"/>
    </row>
    <row r="10" spans="1:7">
      <c r="A10" s="318">
        <v>1</v>
      </c>
      <c r="B10" s="398">
        <v>456</v>
      </c>
      <c r="C10" s="115" t="s">
        <v>71</v>
      </c>
      <c r="D10" s="513">
        <f>73698325+210000-125742</f>
        <v>73782583</v>
      </c>
      <c r="E10" s="514">
        <f>57110876+210000-125742</f>
        <v>57195134</v>
      </c>
      <c r="F10" s="515">
        <f>+D10-E10</f>
        <v>16587449</v>
      </c>
      <c r="G10" s="83"/>
    </row>
    <row r="11" spans="1:7">
      <c r="A11" s="318">
        <v>2</v>
      </c>
      <c r="B11" s="398"/>
      <c r="C11" s="115" t="s">
        <v>20</v>
      </c>
      <c r="D11" s="516"/>
      <c r="E11" s="516"/>
      <c r="F11" s="515"/>
      <c r="G11" s="83"/>
    </row>
    <row r="12" spans="1:7">
      <c r="A12" s="318">
        <v>3</v>
      </c>
      <c r="B12" s="398"/>
      <c r="C12" s="115" t="s">
        <v>251</v>
      </c>
      <c r="D12" s="516"/>
      <c r="E12" s="517">
        <v>0</v>
      </c>
      <c r="F12" s="515"/>
      <c r="G12" s="83"/>
    </row>
    <row r="13" spans="1:7">
      <c r="A13" s="318">
        <v>4</v>
      </c>
      <c r="B13" s="398"/>
      <c r="C13" s="115" t="s">
        <v>252</v>
      </c>
      <c r="D13" s="516"/>
      <c r="E13" s="517">
        <v>0</v>
      </c>
      <c r="F13" s="515"/>
      <c r="G13" s="83"/>
    </row>
    <row r="14" spans="1:7">
      <c r="A14" s="318">
        <v>5</v>
      </c>
      <c r="B14" s="398"/>
      <c r="C14" s="115" t="s">
        <v>253</v>
      </c>
      <c r="D14" s="516"/>
      <c r="E14" s="517">
        <v>0</v>
      </c>
      <c r="F14" s="515"/>
      <c r="G14" s="83"/>
    </row>
    <row r="15" spans="1:7">
      <c r="A15" s="318">
        <v>6</v>
      </c>
      <c r="B15" s="398"/>
      <c r="C15" s="115" t="s">
        <v>254</v>
      </c>
      <c r="D15" s="516"/>
      <c r="E15" s="518">
        <v>7793327</v>
      </c>
      <c r="F15" s="515"/>
      <c r="G15" s="83"/>
    </row>
    <row r="16" spans="1:7">
      <c r="A16" s="318">
        <v>7</v>
      </c>
      <c r="B16" s="398"/>
      <c r="C16" s="115" t="s">
        <v>255</v>
      </c>
      <c r="D16" s="516"/>
      <c r="E16" s="518">
        <v>3621974</v>
      </c>
      <c r="F16" s="515"/>
      <c r="G16" s="83"/>
    </row>
    <row r="17" spans="1:7">
      <c r="A17" s="318">
        <v>8</v>
      </c>
      <c r="B17" s="398"/>
      <c r="C17" s="115" t="s">
        <v>273</v>
      </c>
      <c r="D17" s="516"/>
      <c r="E17" s="518">
        <v>838992</v>
      </c>
      <c r="F17" s="515"/>
      <c r="G17" s="83"/>
    </row>
    <row r="18" spans="1:7">
      <c r="A18" s="318">
        <v>9</v>
      </c>
      <c r="B18" s="398"/>
      <c r="C18" s="115" t="s">
        <v>270</v>
      </c>
      <c r="D18" s="515"/>
      <c r="E18" s="519">
        <v>0</v>
      </c>
      <c r="F18" s="515"/>
      <c r="G18" s="83"/>
    </row>
    <row r="19" spans="1:7">
      <c r="A19" s="318">
        <v>10</v>
      </c>
      <c r="B19" s="398"/>
      <c r="C19" s="115" t="s">
        <v>256</v>
      </c>
      <c r="D19" s="515"/>
      <c r="E19" s="519">
        <v>0</v>
      </c>
      <c r="F19" s="515"/>
      <c r="G19" s="83"/>
    </row>
    <row r="20" spans="1:7">
      <c r="A20" s="318">
        <v>11</v>
      </c>
      <c r="B20" s="398"/>
      <c r="C20" s="115" t="s">
        <v>257</v>
      </c>
      <c r="D20" s="515"/>
      <c r="E20" s="518">
        <f>36700000</f>
        <v>36700000</v>
      </c>
      <c r="F20" s="515"/>
      <c r="G20" s="83"/>
    </row>
    <row r="21" spans="1:7">
      <c r="A21" s="318">
        <v>12</v>
      </c>
      <c r="B21" s="398"/>
      <c r="C21" s="115" t="s">
        <v>258</v>
      </c>
      <c r="D21" s="515"/>
      <c r="E21" s="519">
        <v>0</v>
      </c>
      <c r="F21" s="515"/>
      <c r="G21" s="83"/>
    </row>
    <row r="22" spans="1:7">
      <c r="A22" s="318">
        <v>13</v>
      </c>
      <c r="B22" s="398"/>
      <c r="C22" s="115" t="s">
        <v>409</v>
      </c>
      <c r="D22" s="515"/>
      <c r="E22" s="520">
        <f>550000+840000+30000</f>
        <v>1420000</v>
      </c>
      <c r="F22" s="515"/>
      <c r="G22" s="83"/>
    </row>
    <row r="23" spans="1:7">
      <c r="A23" s="318">
        <v>14</v>
      </c>
      <c r="B23" s="398"/>
      <c r="C23" s="115" t="s">
        <v>249</v>
      </c>
      <c r="D23" s="515"/>
      <c r="E23" s="519">
        <v>0</v>
      </c>
      <c r="F23" s="515"/>
      <c r="G23" s="83"/>
    </row>
    <row r="24" spans="1:7">
      <c r="A24" s="318">
        <v>15</v>
      </c>
      <c r="B24" s="398"/>
      <c r="C24" s="115" t="str">
        <f>"Total Revenues Adjusted from Acct. 456 (Line "&amp;A12&amp;" thru Line "&amp;A23&amp;")"</f>
        <v>Total Revenues Adjusted from Acct. 456 (Line 3 thru Line 14)</v>
      </c>
      <c r="D24" s="515"/>
      <c r="E24" s="521">
        <f>SUM(E12:E23)</f>
        <v>50374293</v>
      </c>
      <c r="F24" s="515"/>
    </row>
    <row r="25" spans="1:7" ht="13.8" thickBot="1">
      <c r="A25" s="318">
        <v>16</v>
      </c>
      <c r="B25" s="398"/>
      <c r="C25" s="115" t="str">
        <f>"Amount included as Revenue Credit to ATRR (Line "&amp;A10&amp;" minus Line "&amp;A24&amp;")"</f>
        <v>Amount included as Revenue Credit to ATRR (Line 1 minus Line 15)</v>
      </c>
      <c r="D25" s="515"/>
      <c r="E25" s="522">
        <f>E10-E24</f>
        <v>6820841</v>
      </c>
      <c r="F25" s="515"/>
    </row>
    <row r="26" spans="1:7" ht="13.8" thickTop="1">
      <c r="B26" s="398"/>
      <c r="C26" s="115"/>
      <c r="D26" s="515"/>
      <c r="E26" s="515"/>
      <c r="F26" s="515"/>
    </row>
    <row r="27" spans="1:7">
      <c r="A27" s="95"/>
      <c r="B27" s="95"/>
    </row>
    <row r="28" spans="1:7">
      <c r="A28" s="95"/>
      <c r="B28" s="95"/>
    </row>
    <row r="29" spans="1:7">
      <c r="A29" s="95"/>
      <c r="B29" s="95"/>
    </row>
    <row r="30" spans="1:7">
      <c r="A30" s="95"/>
      <c r="B30" s="95"/>
    </row>
    <row r="31" spans="1:7" ht="14.25" customHeight="1">
      <c r="A31" s="95"/>
      <c r="B31" s="95"/>
    </row>
    <row r="32" spans="1:7">
      <c r="A32" s="95"/>
      <c r="B32" s="95"/>
    </row>
    <row r="33" spans="1:2">
      <c r="A33" s="95"/>
      <c r="B33" s="95"/>
    </row>
    <row r="34" spans="1:2">
      <c r="A34" s="95"/>
      <c r="B34" s="95"/>
    </row>
    <row r="35" spans="1:2">
      <c r="A35" s="95"/>
      <c r="B35" s="95"/>
    </row>
    <row r="36" spans="1:2">
      <c r="A36" s="95"/>
      <c r="B36" s="95"/>
    </row>
    <row r="37" spans="1:2">
      <c r="A37" s="95"/>
      <c r="B37" s="95"/>
    </row>
    <row r="38" spans="1:2" ht="12.75" customHeight="1">
      <c r="A38" s="95"/>
      <c r="B38" s="95"/>
    </row>
    <row r="39" spans="1:2" ht="12.75" customHeight="1">
      <c r="A39" s="95"/>
      <c r="B39" s="95"/>
    </row>
    <row r="40" spans="1:2">
      <c r="A40" s="95"/>
      <c r="B40" s="95"/>
    </row>
    <row r="41" spans="1:2">
      <c r="A41" s="95"/>
      <c r="B41" s="95"/>
    </row>
    <row r="42" spans="1:2">
      <c r="A42" s="95"/>
      <c r="B42" s="95"/>
    </row>
    <row r="43" spans="1:2">
      <c r="A43" s="95"/>
      <c r="B43" s="95"/>
    </row>
    <row r="44" spans="1:2">
      <c r="A44" s="95"/>
      <c r="B44" s="95"/>
    </row>
    <row r="45" spans="1:2">
      <c r="A45" s="95"/>
      <c r="B45" s="95"/>
    </row>
    <row r="46" spans="1:2">
      <c r="A46" s="95"/>
      <c r="B46" s="95"/>
    </row>
    <row r="47" spans="1:2">
      <c r="A47" s="95"/>
      <c r="B47" s="95"/>
    </row>
    <row r="48" spans="1:2">
      <c r="A48" s="95"/>
      <c r="B48" s="95"/>
    </row>
    <row r="49" spans="1:2">
      <c r="A49" s="95"/>
      <c r="B49" s="95"/>
    </row>
    <row r="50" spans="1:2">
      <c r="A50" s="95"/>
      <c r="B50" s="95"/>
    </row>
    <row r="51" spans="1:2">
      <c r="A51" s="95"/>
      <c r="B51" s="95"/>
    </row>
    <row r="52" spans="1:2">
      <c r="A52" s="95"/>
      <c r="B52" s="95"/>
    </row>
    <row r="53" spans="1:2">
      <c r="A53" s="95"/>
      <c r="B53" s="95"/>
    </row>
    <row r="54" spans="1:2">
      <c r="A54" s="95"/>
      <c r="B54" s="95"/>
    </row>
    <row r="55" spans="1:2">
      <c r="A55" s="95"/>
      <c r="B55" s="95"/>
    </row>
    <row r="56" spans="1:2">
      <c r="A56" s="95"/>
      <c r="B56" s="95"/>
    </row>
    <row r="57" spans="1:2">
      <c r="A57" s="95"/>
      <c r="B57" s="95"/>
    </row>
    <row r="58" spans="1:2">
      <c r="A58" s="95"/>
      <c r="B58" s="95"/>
    </row>
    <row r="59" spans="1:2">
      <c r="A59" s="95"/>
      <c r="B59" s="95"/>
    </row>
    <row r="60" spans="1:2">
      <c r="A60" s="95"/>
      <c r="B60" s="95"/>
    </row>
    <row r="61" spans="1:2">
      <c r="A61" s="95"/>
      <c r="B61" s="95"/>
    </row>
    <row r="62" spans="1:2">
      <c r="A62" s="95"/>
      <c r="B62" s="95"/>
    </row>
    <row r="63" spans="1:2">
      <c r="A63" s="95"/>
      <c r="B63" s="95"/>
    </row>
    <row r="64" spans="1:2">
      <c r="A64" s="95"/>
      <c r="B64" s="95"/>
    </row>
    <row r="65" spans="1:2">
      <c r="A65" s="95"/>
      <c r="B65" s="95"/>
    </row>
    <row r="66" spans="1:2">
      <c r="A66" s="95"/>
      <c r="B66" s="95"/>
    </row>
    <row r="67" spans="1:2">
      <c r="A67" s="95"/>
      <c r="B67" s="95"/>
    </row>
    <row r="68" spans="1:2">
      <c r="A68" s="95"/>
      <c r="B68" s="95"/>
    </row>
    <row r="69" spans="1:2">
      <c r="A69" s="95"/>
      <c r="B69" s="95"/>
    </row>
    <row r="70" spans="1:2">
      <c r="A70" s="95"/>
      <c r="B70" s="95"/>
    </row>
    <row r="71" spans="1:2">
      <c r="A71" s="95"/>
      <c r="B71" s="95"/>
    </row>
    <row r="72" spans="1:2">
      <c r="A72" s="95"/>
      <c r="B72" s="95"/>
    </row>
    <row r="73" spans="1:2">
      <c r="A73" s="95"/>
      <c r="B73" s="95"/>
    </row>
    <row r="74" spans="1:2">
      <c r="A74" s="95"/>
      <c r="B74" s="95"/>
    </row>
    <row r="75" spans="1:2">
      <c r="A75" s="95"/>
      <c r="B75" s="95"/>
    </row>
    <row r="76" spans="1:2">
      <c r="A76" s="95"/>
      <c r="B76" s="95"/>
    </row>
    <row r="77" spans="1:2">
      <c r="A77" s="95"/>
      <c r="B77" s="95"/>
    </row>
    <row r="78" spans="1:2">
      <c r="A78" s="95"/>
      <c r="B78" s="95"/>
    </row>
    <row r="79" spans="1:2">
      <c r="A79" s="95"/>
      <c r="B79" s="95"/>
    </row>
    <row r="80" spans="1:2">
      <c r="A80" s="95"/>
      <c r="B80" s="95"/>
    </row>
    <row r="81" spans="1:2">
      <c r="A81" s="95"/>
      <c r="B81" s="95"/>
    </row>
    <row r="82" spans="1:2">
      <c r="A82" s="95"/>
      <c r="B82" s="95"/>
    </row>
    <row r="83" spans="1:2">
      <c r="A83" s="95"/>
      <c r="B83" s="95"/>
    </row>
    <row r="84" spans="1:2">
      <c r="A84" s="95"/>
      <c r="B84" s="95"/>
    </row>
    <row r="85" spans="1:2">
      <c r="A85" s="95"/>
      <c r="B85" s="95"/>
    </row>
    <row r="86" spans="1:2">
      <c r="A86" s="95"/>
      <c r="B86" s="95"/>
    </row>
    <row r="87" spans="1:2">
      <c r="A87" s="95"/>
      <c r="B87" s="95"/>
    </row>
    <row r="88" spans="1:2">
      <c r="A88" s="95"/>
      <c r="B88" s="95"/>
    </row>
    <row r="89" spans="1:2">
      <c r="A89" s="95"/>
      <c r="B89" s="95"/>
    </row>
    <row r="90" spans="1:2">
      <c r="A90" s="95"/>
      <c r="B90" s="95"/>
    </row>
    <row r="91" spans="1:2">
      <c r="A91" s="95"/>
      <c r="B91" s="95"/>
    </row>
    <row r="92" spans="1:2">
      <c r="A92" s="95"/>
      <c r="B92" s="95"/>
    </row>
    <row r="93" spans="1:2">
      <c r="A93" s="95"/>
      <c r="B93" s="95"/>
    </row>
    <row r="94" spans="1:2">
      <c r="A94" s="95"/>
      <c r="B94" s="95"/>
    </row>
    <row r="95" spans="1:2">
      <c r="A95" s="95"/>
      <c r="B95" s="95"/>
    </row>
    <row r="96" spans="1:2">
      <c r="A96" s="95"/>
      <c r="B96" s="95"/>
    </row>
    <row r="97" spans="1:2">
      <c r="A97" s="95"/>
      <c r="B97" s="95"/>
    </row>
    <row r="98" spans="1:2">
      <c r="A98" s="95"/>
      <c r="B98" s="95"/>
    </row>
    <row r="99" spans="1:2">
      <c r="A99" s="95"/>
      <c r="B99" s="95"/>
    </row>
    <row r="100" spans="1:2">
      <c r="A100" s="95"/>
      <c r="B100" s="95"/>
    </row>
    <row r="101" spans="1:2">
      <c r="A101" s="95"/>
      <c r="B101" s="95"/>
    </row>
    <row r="102" spans="1:2">
      <c r="A102" s="95"/>
      <c r="B102" s="95"/>
    </row>
    <row r="103" spans="1:2">
      <c r="A103" s="95"/>
      <c r="B103" s="95"/>
    </row>
    <row r="104" spans="1:2">
      <c r="A104" s="95"/>
      <c r="B104" s="95"/>
    </row>
    <row r="105" spans="1:2">
      <c r="A105" s="95"/>
      <c r="B105" s="95"/>
    </row>
    <row r="106" spans="1:2">
      <c r="A106" s="95"/>
      <c r="B106" s="95"/>
    </row>
    <row r="107" spans="1:2">
      <c r="A107" s="95"/>
      <c r="B107" s="95"/>
    </row>
    <row r="108" spans="1:2">
      <c r="A108" s="95"/>
      <c r="B108" s="95"/>
    </row>
    <row r="109" spans="1:2">
      <c r="A109" s="95"/>
      <c r="B109" s="95"/>
    </row>
    <row r="110" spans="1:2">
      <c r="A110" s="95"/>
      <c r="B110" s="95"/>
    </row>
    <row r="111" spans="1:2">
      <c r="A111" s="95"/>
      <c r="B111" s="95"/>
    </row>
    <row r="112" spans="1:2">
      <c r="A112" s="95"/>
      <c r="B112" s="95"/>
    </row>
    <row r="113" spans="1:2">
      <c r="A113" s="95"/>
      <c r="B113" s="95"/>
    </row>
    <row r="114" spans="1:2">
      <c r="A114" s="95"/>
      <c r="B114" s="95"/>
    </row>
    <row r="115" spans="1:2">
      <c r="A115" s="95"/>
      <c r="B115" s="95"/>
    </row>
    <row r="116" spans="1:2">
      <c r="A116" s="95"/>
      <c r="B116" s="95"/>
    </row>
    <row r="117" spans="1:2">
      <c r="A117" s="95"/>
      <c r="B117" s="95"/>
    </row>
    <row r="118" spans="1:2">
      <c r="A118" s="95"/>
      <c r="B118" s="95"/>
    </row>
    <row r="119" spans="1:2">
      <c r="A119" s="95"/>
      <c r="B119" s="95"/>
    </row>
    <row r="120" spans="1:2">
      <c r="A120" s="95"/>
      <c r="B120" s="95"/>
    </row>
  </sheetData>
  <phoneticPr fontId="0" type="noConversion"/>
  <pageMargins left="0.25" right="0.25" top="0.5" bottom="0.25" header="0.5" footer="0.5"/>
  <pageSetup scale="71" orientation="landscape" r:id="rId1"/>
  <headerFooter alignWithMargins="0">
    <oddHeader>&amp;R&amp;"Arial,Bold"&amp;14 8/3/16</oddHeader>
  </headerFooter>
  <rowBreaks count="1" manualBreakCount="1">
    <brk id="70" max="7" man="1"/>
  </rowBreaks>
  <colBreaks count="1" manualBreakCount="1">
    <brk id="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19"/>
  <sheetViews>
    <sheetView topLeftCell="C1" zoomScale="85" zoomScaleNormal="85" zoomScaleSheetLayoutView="50" workbookViewId="0">
      <selection activeCell="D30" sqref="D30"/>
    </sheetView>
  </sheetViews>
  <sheetFormatPr defaultColWidth="9.109375" defaultRowHeight="13.2"/>
  <cols>
    <col min="1" max="1" width="6.44140625" style="83" customWidth="1"/>
    <col min="2" max="3" width="8.5546875" style="83" customWidth="1"/>
    <col min="4" max="4" width="9.88671875" style="83" customWidth="1"/>
    <col min="5" max="5" width="10" style="83" customWidth="1"/>
    <col min="6" max="6" width="9.6640625" style="83" customWidth="1"/>
    <col min="7" max="7" width="7.44140625" style="83" customWidth="1"/>
    <col min="8" max="8" width="32.88671875" style="83" customWidth="1"/>
    <col min="9" max="9" width="4.44140625" style="83" customWidth="1"/>
    <col min="10" max="10" width="11" style="83" customWidth="1"/>
    <col min="11" max="11" width="12.44140625" style="83" customWidth="1"/>
    <col min="12" max="12" width="11.44140625" style="85" customWidth="1"/>
    <col min="13" max="13" width="11.5546875" style="85" customWidth="1"/>
    <col min="14" max="14" width="12.109375" style="85" bestFit="1" customWidth="1"/>
    <col min="15" max="15" width="11.88671875" style="85" bestFit="1" customWidth="1"/>
    <col min="16" max="18" width="12.109375" style="85" bestFit="1" customWidth="1"/>
    <col min="19" max="19" width="11.109375" style="85" customWidth="1"/>
    <col min="20" max="20" width="11.88671875" style="85" bestFit="1" customWidth="1"/>
    <col min="21" max="23" width="13.33203125" style="85" bestFit="1" customWidth="1"/>
    <col min="24" max="24" width="15.6640625" style="85" customWidth="1"/>
    <col min="25" max="16384" width="9.109375" style="83"/>
  </cols>
  <sheetData>
    <row r="1" spans="1:24" ht="15.75" customHeight="1">
      <c r="A1" s="245"/>
      <c r="B1" s="245"/>
      <c r="C1" s="245"/>
      <c r="D1" s="245"/>
      <c r="E1" s="245"/>
      <c r="F1" s="245"/>
      <c r="G1" s="303" t="s">
        <v>82</v>
      </c>
      <c r="H1" s="299"/>
      <c r="I1" s="299"/>
      <c r="J1" s="299"/>
      <c r="K1" s="299"/>
      <c r="L1" s="301"/>
      <c r="M1" s="301"/>
      <c r="N1" s="301"/>
      <c r="O1" s="301"/>
      <c r="P1" s="301"/>
      <c r="Q1" s="301"/>
      <c r="R1" s="301"/>
      <c r="S1" s="301"/>
      <c r="T1" s="301"/>
      <c r="U1" s="301"/>
      <c r="V1" s="301"/>
      <c r="W1" s="301"/>
      <c r="X1" s="353"/>
    </row>
    <row r="2" spans="1:24" ht="15.6">
      <c r="A2" s="245"/>
      <c r="B2" s="245"/>
      <c r="C2" s="245"/>
      <c r="D2" s="245"/>
      <c r="E2" s="245"/>
      <c r="F2" s="245"/>
      <c r="G2" s="302" t="s">
        <v>175</v>
      </c>
      <c r="H2" s="299"/>
      <c r="I2" s="299"/>
      <c r="J2" s="299"/>
      <c r="K2" s="299"/>
      <c r="L2" s="301"/>
      <c r="M2" s="301"/>
      <c r="N2" s="301"/>
      <c r="O2" s="301"/>
      <c r="P2" s="301"/>
      <c r="Q2" s="301"/>
      <c r="R2" s="301"/>
      <c r="S2" s="301"/>
      <c r="T2" s="301"/>
      <c r="U2" s="301"/>
      <c r="V2" s="301"/>
      <c r="W2" s="301"/>
      <c r="X2" s="301"/>
    </row>
    <row r="3" spans="1:24" ht="15.6">
      <c r="A3" s="245"/>
      <c r="B3" s="245"/>
      <c r="C3" s="245"/>
      <c r="D3" s="245"/>
      <c r="E3" s="245"/>
      <c r="F3" s="245"/>
      <c r="G3" s="302"/>
      <c r="H3" s="299"/>
      <c r="I3" s="299"/>
      <c r="J3" s="299"/>
      <c r="K3" s="299"/>
      <c r="L3" s="301"/>
      <c r="M3" s="301"/>
      <c r="N3" s="301"/>
      <c r="O3" s="301"/>
      <c r="P3" s="301"/>
      <c r="Q3" s="301"/>
      <c r="R3" s="301"/>
      <c r="S3" s="301"/>
      <c r="T3" s="301"/>
      <c r="U3" s="301"/>
      <c r="V3" s="301"/>
      <c r="W3" s="301"/>
      <c r="X3" s="301"/>
    </row>
    <row r="4" spans="1:24">
      <c r="A4" s="245"/>
      <c r="B4" s="245"/>
      <c r="C4" s="245"/>
      <c r="D4" s="245"/>
      <c r="E4" s="245"/>
      <c r="F4" s="245"/>
      <c r="G4" s="500" t="s">
        <v>526</v>
      </c>
      <c r="H4" s="501"/>
      <c r="I4" s="501"/>
      <c r="J4" s="502"/>
      <c r="K4" s="502"/>
      <c r="L4" s="300"/>
      <c r="M4" s="300"/>
      <c r="N4" s="300"/>
      <c r="O4" s="300"/>
      <c r="P4" s="300"/>
      <c r="Q4" s="297"/>
      <c r="R4" s="297"/>
      <c r="S4" s="297"/>
      <c r="T4" s="297"/>
      <c r="U4" s="297"/>
      <c r="V4" s="297"/>
      <c r="W4" s="297"/>
      <c r="X4" s="297"/>
    </row>
    <row r="5" spans="1:24" ht="7.5" customHeight="1" thickBot="1">
      <c r="A5" s="245"/>
      <c r="B5" s="245"/>
      <c r="C5" s="245"/>
      <c r="D5" s="245"/>
      <c r="E5" s="245"/>
      <c r="F5" s="245"/>
      <c r="G5" s="245"/>
      <c r="H5" s="299"/>
      <c r="I5" s="299"/>
      <c r="J5" s="298"/>
      <c r="K5" s="298"/>
      <c r="L5" s="297"/>
      <c r="M5" s="297"/>
      <c r="N5" s="297"/>
      <c r="O5" s="297"/>
      <c r="P5" s="297"/>
      <c r="Q5" s="297"/>
      <c r="R5" s="297"/>
      <c r="S5" s="297"/>
      <c r="T5" s="297"/>
      <c r="U5" s="297"/>
      <c r="V5" s="297"/>
      <c r="W5" s="297"/>
      <c r="X5" s="297"/>
    </row>
    <row r="6" spans="1:24" ht="14.25" customHeight="1">
      <c r="A6" s="245"/>
      <c r="B6" s="245"/>
      <c r="C6" s="245"/>
      <c r="D6" s="245"/>
      <c r="E6" s="245"/>
      <c r="F6" s="245"/>
      <c r="G6" s="245"/>
      <c r="H6" s="245"/>
      <c r="I6" s="245"/>
      <c r="J6" s="291" t="s">
        <v>109</v>
      </c>
      <c r="K6" s="294"/>
      <c r="L6" s="503">
        <v>42387</v>
      </c>
      <c r="M6" s="504">
        <v>42404</v>
      </c>
      <c r="N6" s="504">
        <v>42431</v>
      </c>
      <c r="O6" s="503">
        <v>42461</v>
      </c>
      <c r="P6" s="504">
        <v>42514</v>
      </c>
      <c r="Q6" s="504">
        <v>42544</v>
      </c>
      <c r="R6" s="503">
        <v>42209</v>
      </c>
      <c r="S6" s="504">
        <v>42218</v>
      </c>
      <c r="T6" s="504">
        <v>42249</v>
      </c>
      <c r="U6" s="503">
        <v>42306</v>
      </c>
      <c r="V6" s="504">
        <v>42338</v>
      </c>
      <c r="W6" s="504">
        <v>42366</v>
      </c>
      <c r="X6" s="287" t="s">
        <v>110</v>
      </c>
    </row>
    <row r="7" spans="1:24" ht="14.25" customHeight="1" thickBot="1">
      <c r="A7" s="245"/>
      <c r="B7" s="245"/>
      <c r="C7" s="245"/>
      <c r="D7" s="245"/>
      <c r="E7" s="245"/>
      <c r="F7" s="245"/>
      <c r="G7" s="245"/>
      <c r="H7" s="245"/>
      <c r="I7" s="245"/>
      <c r="J7" s="290" t="s">
        <v>112</v>
      </c>
      <c r="K7" s="294"/>
      <c r="L7" s="505">
        <v>0.33333333333333331</v>
      </c>
      <c r="M7" s="505">
        <v>0.33333333333333331</v>
      </c>
      <c r="N7" s="505">
        <v>0.33333333333333331</v>
      </c>
      <c r="O7" s="505">
        <v>0.33333333333333331</v>
      </c>
      <c r="P7" s="505">
        <v>0.70833333333333337</v>
      </c>
      <c r="Q7" s="505">
        <v>0.70833333333333337</v>
      </c>
      <c r="R7" s="505">
        <v>0.41666666666666669</v>
      </c>
      <c r="S7" s="505">
        <v>0.70833333333333337</v>
      </c>
      <c r="T7" s="505">
        <v>0.58333333333333337</v>
      </c>
      <c r="U7" s="505">
        <v>0.33333333333333331</v>
      </c>
      <c r="V7" s="505">
        <v>0.75</v>
      </c>
      <c r="W7" s="505">
        <v>0.45833333333333331</v>
      </c>
      <c r="X7" s="287" t="s">
        <v>67</v>
      </c>
    </row>
    <row r="8" spans="1:24" ht="14.25" customHeight="1">
      <c r="A8" s="245"/>
      <c r="B8" s="245"/>
      <c r="C8" s="245"/>
      <c r="D8" s="245"/>
      <c r="E8" s="245"/>
      <c r="F8" s="245"/>
      <c r="G8" s="296" t="s">
        <v>111</v>
      </c>
      <c r="H8" s="245"/>
      <c r="I8" s="245"/>
      <c r="J8" s="291" t="s">
        <v>160</v>
      </c>
      <c r="K8" s="294"/>
      <c r="L8" s="362"/>
      <c r="M8" s="362"/>
      <c r="N8" s="362"/>
      <c r="O8" s="362"/>
      <c r="P8" s="362"/>
      <c r="Q8" s="506"/>
      <c r="R8" s="506"/>
      <c r="S8" s="506"/>
      <c r="T8" s="506"/>
      <c r="U8" s="506"/>
      <c r="V8" s="506"/>
      <c r="W8" s="506"/>
      <c r="X8" s="287"/>
    </row>
    <row r="9" spans="1:24" ht="14.25" customHeight="1" thickBot="1">
      <c r="A9" s="245"/>
      <c r="B9" s="245"/>
      <c r="C9" s="245"/>
      <c r="D9" s="245"/>
      <c r="E9" s="245"/>
      <c r="F9" s="245"/>
      <c r="G9" s="295" t="s">
        <v>84</v>
      </c>
      <c r="H9" s="289" t="s">
        <v>113</v>
      </c>
      <c r="I9" s="289"/>
      <c r="J9" s="290" t="s">
        <v>161</v>
      </c>
      <c r="K9" s="288"/>
      <c r="L9" s="377"/>
      <c r="M9" s="377"/>
      <c r="N9" s="377"/>
      <c r="O9" s="377"/>
      <c r="P9" s="377"/>
      <c r="Q9" s="377"/>
      <c r="R9" s="377"/>
      <c r="S9" s="377"/>
      <c r="T9" s="377"/>
      <c r="U9" s="377"/>
      <c r="V9" s="377"/>
      <c r="W9" s="377"/>
      <c r="X9" s="377"/>
    </row>
    <row r="10" spans="1:24" ht="14.25" customHeight="1">
      <c r="A10" s="245"/>
      <c r="B10" s="245"/>
      <c r="C10" s="245"/>
      <c r="D10" s="245"/>
      <c r="E10" s="245"/>
      <c r="F10" s="245"/>
      <c r="G10" s="285">
        <v>1</v>
      </c>
      <c r="H10" s="245" t="s">
        <v>68</v>
      </c>
      <c r="I10" s="286"/>
      <c r="J10" s="380">
        <f t="shared" ref="J10:J17" si="0">ROUND(X10/12,0)</f>
        <v>1992023</v>
      </c>
      <c r="K10" s="294"/>
      <c r="L10" s="507">
        <v>2091809</v>
      </c>
      <c r="M10" s="507">
        <v>1880193</v>
      </c>
      <c r="N10" s="507">
        <v>1625208</v>
      </c>
      <c r="O10" s="507">
        <v>1525799</v>
      </c>
      <c r="P10" s="507">
        <v>1446671</v>
      </c>
      <c r="Q10" s="507">
        <v>2370047</v>
      </c>
      <c r="R10" s="507">
        <v>2660066</v>
      </c>
      <c r="S10" s="507">
        <v>2591374</v>
      </c>
      <c r="T10" s="507">
        <v>2490465</v>
      </c>
      <c r="U10" s="507">
        <v>1643376</v>
      </c>
      <c r="V10" s="507">
        <v>1704580</v>
      </c>
      <c r="W10" s="507">
        <v>1874690</v>
      </c>
      <c r="X10" s="379">
        <f>SUM(L10:W10)</f>
        <v>23904278</v>
      </c>
    </row>
    <row r="11" spans="1:24" ht="14.25" customHeight="1">
      <c r="A11" s="245"/>
      <c r="B11" s="245"/>
      <c r="C11" s="245"/>
      <c r="D11" s="245"/>
      <c r="E11" s="245"/>
      <c r="F11" s="245"/>
      <c r="G11" s="285">
        <f>G10+1</f>
        <v>2</v>
      </c>
      <c r="H11" s="245" t="s">
        <v>0</v>
      </c>
      <c r="I11" s="245"/>
      <c r="J11" s="380">
        <f t="shared" si="0"/>
        <v>94991</v>
      </c>
      <c r="K11" s="245"/>
      <c r="L11" s="507">
        <v>106274</v>
      </c>
      <c r="M11" s="507">
        <v>101027</v>
      </c>
      <c r="N11" s="507">
        <v>87254</v>
      </c>
      <c r="O11" s="507">
        <v>82002</v>
      </c>
      <c r="P11" s="507">
        <v>79904</v>
      </c>
      <c r="Q11" s="507">
        <v>97747</v>
      </c>
      <c r="R11" s="507">
        <v>95330</v>
      </c>
      <c r="S11" s="507">
        <v>102668</v>
      </c>
      <c r="T11" s="507">
        <v>111308</v>
      </c>
      <c r="U11" s="507">
        <v>80638</v>
      </c>
      <c r="V11" s="507">
        <v>94777</v>
      </c>
      <c r="W11" s="507">
        <v>100964</v>
      </c>
      <c r="X11" s="379">
        <f t="shared" ref="X11:X17" si="1">SUM(L11:W11)</f>
        <v>1139893</v>
      </c>
    </row>
    <row r="12" spans="1:24" ht="14.25" customHeight="1">
      <c r="A12" s="245"/>
      <c r="B12" s="245"/>
      <c r="C12" s="245"/>
      <c r="D12" s="245"/>
      <c r="E12" s="245"/>
      <c r="F12" s="245"/>
      <c r="G12" s="285">
        <f t="shared" ref="G12:G19" si="2">G11+1</f>
        <v>3</v>
      </c>
      <c r="H12" s="381" t="s">
        <v>497</v>
      </c>
      <c r="I12" s="381"/>
      <c r="J12" s="380">
        <f t="shared" si="0"/>
        <v>21137</v>
      </c>
      <c r="K12" s="381"/>
      <c r="L12" s="507">
        <v>21595</v>
      </c>
      <c r="M12" s="507">
        <v>21321</v>
      </c>
      <c r="N12" s="507">
        <v>15632</v>
      </c>
      <c r="O12" s="507">
        <v>16978</v>
      </c>
      <c r="P12" s="507">
        <v>16389</v>
      </c>
      <c r="Q12" s="507">
        <v>27581</v>
      </c>
      <c r="R12" s="507">
        <v>22408</v>
      </c>
      <c r="S12" s="507">
        <v>23755</v>
      </c>
      <c r="T12" s="507">
        <v>25896</v>
      </c>
      <c r="U12" s="507">
        <v>17504</v>
      </c>
      <c r="V12" s="507">
        <v>21535</v>
      </c>
      <c r="W12" s="507">
        <v>23046</v>
      </c>
      <c r="X12" s="379">
        <f t="shared" si="1"/>
        <v>253640</v>
      </c>
    </row>
    <row r="13" spans="1:24" ht="14.25" customHeight="1">
      <c r="A13" s="245"/>
      <c r="B13" s="245"/>
      <c r="C13" s="245"/>
      <c r="D13" s="245"/>
      <c r="E13" s="245"/>
      <c r="F13" s="245"/>
      <c r="G13" s="285">
        <f t="shared" si="2"/>
        <v>4</v>
      </c>
      <c r="H13" s="381" t="s">
        <v>152</v>
      </c>
      <c r="I13" s="381"/>
      <c r="J13" s="380">
        <f>ROUND(X13/12,0)</f>
        <v>3693</v>
      </c>
      <c r="K13" s="381"/>
      <c r="L13" s="507">
        <v>5006</v>
      </c>
      <c r="M13" s="507">
        <v>4077</v>
      </c>
      <c r="N13" s="507">
        <v>3614</v>
      </c>
      <c r="O13" s="507">
        <v>3130</v>
      </c>
      <c r="P13" s="507">
        <v>3029</v>
      </c>
      <c r="Q13" s="507">
        <v>3404</v>
      </c>
      <c r="R13" s="507">
        <v>3462</v>
      </c>
      <c r="S13" s="507">
        <v>3819</v>
      </c>
      <c r="T13" s="507">
        <v>3966</v>
      </c>
      <c r="U13" s="507">
        <v>2895</v>
      </c>
      <c r="V13" s="507">
        <v>3470</v>
      </c>
      <c r="W13" s="507">
        <v>4444</v>
      </c>
      <c r="X13" s="379">
        <f t="shared" si="1"/>
        <v>44316</v>
      </c>
    </row>
    <row r="14" spans="1:24" ht="14.25" customHeight="1">
      <c r="A14" s="245"/>
      <c r="B14" s="245"/>
      <c r="C14" s="245"/>
      <c r="D14" s="245"/>
      <c r="E14" s="245"/>
      <c r="F14" s="245"/>
      <c r="G14" s="285">
        <f t="shared" si="2"/>
        <v>5</v>
      </c>
      <c r="H14" s="381" t="s">
        <v>519</v>
      </c>
      <c r="I14" s="381"/>
      <c r="J14" s="380">
        <f t="shared" ref="J14:J15" si="3">ROUND(X14/12,0)</f>
        <v>78944</v>
      </c>
      <c r="K14" s="381"/>
      <c r="L14" s="508">
        <f>ROUND((51321-21633)/0.995,0)</f>
        <v>29837</v>
      </c>
      <c r="M14" s="508">
        <f>ROUND((51532-21994)/0.995,0)</f>
        <v>29686</v>
      </c>
      <c r="N14" s="508">
        <f>ROUND((37425-15578)/0.995,0)</f>
        <v>21957</v>
      </c>
      <c r="O14" s="508">
        <f>ROUND(21975/0.995,0)</f>
        <v>22085</v>
      </c>
      <c r="P14" s="508">
        <f>ROUND(40413/0.995,0)</f>
        <v>40616</v>
      </c>
      <c r="Q14" s="507">
        <v>155417</v>
      </c>
      <c r="R14" s="507">
        <v>213940</v>
      </c>
      <c r="S14" s="507">
        <v>197003</v>
      </c>
      <c r="T14" s="507">
        <v>148606</v>
      </c>
      <c r="U14" s="507">
        <v>24775</v>
      </c>
      <c r="V14" s="507">
        <v>32040</v>
      </c>
      <c r="W14" s="507">
        <v>31366</v>
      </c>
      <c r="X14" s="379">
        <f t="shared" si="1"/>
        <v>947328</v>
      </c>
    </row>
    <row r="15" spans="1:24" ht="14.25" customHeight="1">
      <c r="A15" s="245"/>
      <c r="B15" s="245"/>
      <c r="C15" s="245"/>
      <c r="D15" s="245"/>
      <c r="E15" s="245"/>
      <c r="F15" s="245"/>
      <c r="G15" s="285">
        <f t="shared" si="2"/>
        <v>6</v>
      </c>
      <c r="H15" s="381" t="s">
        <v>520</v>
      </c>
      <c r="I15" s="381"/>
      <c r="J15" s="380">
        <f t="shared" si="3"/>
        <v>33460</v>
      </c>
      <c r="K15" s="381"/>
      <c r="L15" s="508">
        <f>ROUND(21633/0.995,0)</f>
        <v>21742</v>
      </c>
      <c r="M15" s="508">
        <f>ROUND(21994/0.995,0)</f>
        <v>22105</v>
      </c>
      <c r="N15" s="508">
        <f>ROUND(15578/0.995,0)</f>
        <v>15656</v>
      </c>
      <c r="O15" s="508">
        <f>ROUND(16345/0.995,0)</f>
        <v>16427</v>
      </c>
      <c r="P15" s="508">
        <f>ROUND(34378/0.995,0)</f>
        <v>34551</v>
      </c>
      <c r="Q15" s="507">
        <v>66876</v>
      </c>
      <c r="R15" s="507">
        <v>50211</v>
      </c>
      <c r="S15" s="507">
        <v>64119</v>
      </c>
      <c r="T15" s="507">
        <v>55541</v>
      </c>
      <c r="U15" s="507">
        <v>15072</v>
      </c>
      <c r="V15" s="507">
        <v>18173</v>
      </c>
      <c r="W15" s="507">
        <v>21051</v>
      </c>
      <c r="X15" s="379">
        <f t="shared" si="1"/>
        <v>401524</v>
      </c>
    </row>
    <row r="16" spans="1:24" ht="14.25" customHeight="1">
      <c r="A16" s="245"/>
      <c r="B16" s="245"/>
      <c r="C16" s="245"/>
      <c r="D16" s="245"/>
      <c r="E16" s="245"/>
      <c r="F16" s="245"/>
      <c r="G16" s="285">
        <f t="shared" si="2"/>
        <v>7</v>
      </c>
      <c r="H16" s="245" t="s">
        <v>1</v>
      </c>
      <c r="I16" s="245"/>
      <c r="J16" s="380">
        <f t="shared" si="0"/>
        <v>9714</v>
      </c>
      <c r="K16" s="245"/>
      <c r="L16" s="507">
        <v>13817</v>
      </c>
      <c r="M16" s="507">
        <v>10815</v>
      </c>
      <c r="N16" s="507">
        <v>9834</v>
      </c>
      <c r="O16" s="507">
        <v>7618</v>
      </c>
      <c r="P16" s="507">
        <v>5823</v>
      </c>
      <c r="Q16" s="507">
        <v>8566</v>
      </c>
      <c r="R16" s="507">
        <v>10383</v>
      </c>
      <c r="S16" s="507">
        <v>11531</v>
      </c>
      <c r="T16" s="507">
        <v>8192</v>
      </c>
      <c r="U16" s="507">
        <v>9026</v>
      </c>
      <c r="V16" s="507">
        <v>9284</v>
      </c>
      <c r="W16" s="507">
        <v>11682</v>
      </c>
      <c r="X16" s="379">
        <f t="shared" si="1"/>
        <v>116571</v>
      </c>
    </row>
    <row r="17" spans="1:24" ht="14.25" customHeight="1">
      <c r="A17" s="245"/>
      <c r="B17" s="245"/>
      <c r="C17" s="245"/>
      <c r="D17" s="245"/>
      <c r="E17" s="245"/>
      <c r="F17" s="245"/>
      <c r="G17" s="285">
        <f>G16+1</f>
        <v>8</v>
      </c>
      <c r="H17" s="245" t="s">
        <v>525</v>
      </c>
      <c r="I17" s="245"/>
      <c r="J17" s="380">
        <f t="shared" si="0"/>
        <v>10699</v>
      </c>
      <c r="K17" s="245"/>
      <c r="L17" s="507">
        <v>8865</v>
      </c>
      <c r="M17" s="507">
        <v>7641</v>
      </c>
      <c r="N17" s="507">
        <v>6244</v>
      </c>
      <c r="O17" s="507">
        <v>6280</v>
      </c>
      <c r="P17" s="507">
        <v>3717</v>
      </c>
      <c r="Q17" s="507">
        <v>18554</v>
      </c>
      <c r="R17" s="507">
        <v>20782</v>
      </c>
      <c r="S17" s="507">
        <v>15740</v>
      </c>
      <c r="T17" s="507">
        <v>20070</v>
      </c>
      <c r="U17" s="507">
        <v>5971</v>
      </c>
      <c r="V17" s="507">
        <v>6879</v>
      </c>
      <c r="W17" s="507">
        <v>7649</v>
      </c>
      <c r="X17" s="379">
        <f t="shared" si="1"/>
        <v>128392</v>
      </c>
    </row>
    <row r="18" spans="1:24" ht="14.25" customHeight="1">
      <c r="A18" s="245"/>
      <c r="B18" s="245"/>
      <c r="C18" s="245"/>
      <c r="D18" s="245"/>
      <c r="E18" s="245"/>
      <c r="F18" s="245"/>
      <c r="G18" s="285">
        <f t="shared" si="2"/>
        <v>9</v>
      </c>
      <c r="H18" s="245" t="s">
        <v>140</v>
      </c>
      <c r="I18" s="245"/>
      <c r="J18" s="380">
        <f>ROUND(X18/12,0)</f>
        <v>228972</v>
      </c>
      <c r="K18" s="245"/>
      <c r="L18" s="507">
        <v>222059</v>
      </c>
      <c r="M18" s="507">
        <v>223084</v>
      </c>
      <c r="N18" s="507">
        <v>222059</v>
      </c>
      <c r="O18" s="507">
        <v>224549</v>
      </c>
      <c r="P18" s="507">
        <v>232514</v>
      </c>
      <c r="Q18" s="507">
        <v>237384</v>
      </c>
      <c r="R18" s="507">
        <v>239511</v>
      </c>
      <c r="S18" s="507">
        <v>239658</v>
      </c>
      <c r="T18" s="507">
        <v>233897</v>
      </c>
      <c r="U18" s="507">
        <v>228829</v>
      </c>
      <c r="V18" s="507">
        <v>222059</v>
      </c>
      <c r="W18" s="507">
        <v>222059</v>
      </c>
      <c r="X18" s="379">
        <f>SUM(L18:W18)</f>
        <v>2747662</v>
      </c>
    </row>
    <row r="19" spans="1:24" ht="14.25" customHeight="1" thickBot="1">
      <c r="A19" s="245"/>
      <c r="B19" s="245"/>
      <c r="C19" s="245"/>
      <c r="D19" s="245"/>
      <c r="E19" s="245"/>
      <c r="F19" s="245"/>
      <c r="G19" s="285">
        <f t="shared" si="2"/>
        <v>10</v>
      </c>
      <c r="H19" s="245" t="s">
        <v>114</v>
      </c>
      <c r="I19" s="245"/>
      <c r="J19" s="293">
        <f>SUM(J10:J18)</f>
        <v>2473633</v>
      </c>
      <c r="K19" s="245"/>
      <c r="L19" s="292">
        <f t="shared" ref="L19:X19" si="4">SUM(L10:L18)</f>
        <v>2521004</v>
      </c>
      <c r="M19" s="292">
        <f t="shared" si="4"/>
        <v>2299949</v>
      </c>
      <c r="N19" s="292">
        <f t="shared" si="4"/>
        <v>2007458</v>
      </c>
      <c r="O19" s="292">
        <f t="shared" si="4"/>
        <v>1904868</v>
      </c>
      <c r="P19" s="292">
        <f t="shared" si="4"/>
        <v>1863214</v>
      </c>
      <c r="Q19" s="292">
        <f t="shared" si="4"/>
        <v>2985576</v>
      </c>
      <c r="R19" s="292">
        <f t="shared" si="4"/>
        <v>3316093</v>
      </c>
      <c r="S19" s="292">
        <f t="shared" si="4"/>
        <v>3249667</v>
      </c>
      <c r="T19" s="292">
        <f t="shared" si="4"/>
        <v>3097941</v>
      </c>
      <c r="U19" s="292">
        <f t="shared" si="4"/>
        <v>2028086</v>
      </c>
      <c r="V19" s="292">
        <f t="shared" si="4"/>
        <v>2112797</v>
      </c>
      <c r="W19" s="292">
        <f t="shared" si="4"/>
        <v>2296951</v>
      </c>
      <c r="X19" s="292">
        <f t="shared" si="4"/>
        <v>29683604</v>
      </c>
    </row>
  </sheetData>
  <pageMargins left="0.25" right="0.25" top="0.5" bottom="0.25" header="0.5" footer="0.5"/>
  <pageSetup scale="59" orientation="landscape" blackAndWhite="1" r:id="rId1"/>
  <headerFooter alignWithMargins="0">
    <oddHeader>&amp;R&amp;"Arial,Bold"&amp;14 8/3/16</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61"/>
  <sheetViews>
    <sheetView zoomScale="75" zoomScaleNormal="75" workbookViewId="0">
      <selection activeCell="D30" sqref="D30"/>
    </sheetView>
  </sheetViews>
  <sheetFormatPr defaultColWidth="11.6640625" defaultRowHeight="13.2"/>
  <cols>
    <col min="1" max="1" width="4" style="84" customWidth="1"/>
    <col min="2" max="2" width="33.88671875" style="83" customWidth="1"/>
    <col min="3" max="3" width="2.33203125" style="83" customWidth="1"/>
    <col min="4" max="4" width="15.5546875" style="95" customWidth="1"/>
    <col min="5" max="6" width="10.6640625" style="83" customWidth="1"/>
    <col min="7" max="7" width="15" style="83" bestFit="1" customWidth="1"/>
    <col min="8" max="8" width="1.5546875" style="83" customWidth="1"/>
    <col min="9" max="9" width="16.109375" style="95" bestFit="1" customWidth="1"/>
    <col min="10" max="10" width="7.109375" style="83" customWidth="1"/>
    <col min="11" max="11" width="8.33203125" style="83" bestFit="1" customWidth="1"/>
    <col min="12" max="12" width="15" style="83" bestFit="1" customWidth="1"/>
    <col min="13" max="13" width="1.44140625" style="83" customWidth="1"/>
    <col min="14" max="14" width="16.5546875" style="83" bestFit="1" customWidth="1"/>
    <col min="15" max="15" width="6.6640625" style="83" customWidth="1"/>
    <col min="16" max="16" width="8.88671875" style="83" bestFit="1" customWidth="1"/>
    <col min="17" max="17" width="15" style="83" bestFit="1" customWidth="1"/>
    <col min="18" max="18" width="1.33203125" style="83" customWidth="1"/>
    <col min="19" max="19" width="16.5546875" style="83" bestFit="1" customWidth="1"/>
    <col min="20" max="21" width="11.6640625" style="83" customWidth="1"/>
    <col min="22" max="22" width="14.44140625" style="83" customWidth="1"/>
    <col min="23" max="16384" width="11.6640625" style="83"/>
  </cols>
  <sheetData>
    <row r="1" spans="1:22" ht="15.6">
      <c r="A1" s="5" t="s">
        <v>82</v>
      </c>
      <c r="D1" s="83"/>
      <c r="I1" s="83"/>
      <c r="R1" s="75"/>
      <c r="U1" s="76"/>
    </row>
    <row r="2" spans="1:22" ht="15.6">
      <c r="A2" s="2" t="s">
        <v>260</v>
      </c>
      <c r="D2" s="83"/>
      <c r="I2" s="83"/>
      <c r="R2" s="75"/>
      <c r="V2" s="105"/>
    </row>
    <row r="3" spans="1:22" ht="15.6">
      <c r="A3" s="86"/>
      <c r="D3" s="83"/>
      <c r="I3" s="83"/>
      <c r="R3" s="75"/>
      <c r="V3" s="105"/>
    </row>
    <row r="4" spans="1:22">
      <c r="B4" s="77"/>
      <c r="C4" s="77"/>
    </row>
    <row r="5" spans="1:22">
      <c r="A5" s="84" t="s">
        <v>83</v>
      </c>
      <c r="B5" s="78"/>
      <c r="C5" s="78"/>
    </row>
    <row r="6" spans="1:22" ht="15.6">
      <c r="A6" s="147" t="s">
        <v>84</v>
      </c>
      <c r="B6" s="147" t="s">
        <v>115</v>
      </c>
      <c r="C6" s="78"/>
      <c r="D6" s="567" t="s">
        <v>116</v>
      </c>
      <c r="E6" s="567"/>
      <c r="F6" s="567"/>
      <c r="G6" s="567"/>
      <c r="I6" s="567" t="s">
        <v>117</v>
      </c>
      <c r="J6" s="567"/>
      <c r="K6" s="567"/>
      <c r="L6" s="567"/>
      <c r="N6" s="567" t="s">
        <v>1</v>
      </c>
      <c r="O6" s="567"/>
      <c r="P6" s="567"/>
      <c r="Q6" s="567"/>
      <c r="R6" s="75"/>
      <c r="S6" s="568" t="s">
        <v>118</v>
      </c>
      <c r="T6" s="568"/>
      <c r="U6" s="568"/>
      <c r="V6" s="568"/>
    </row>
    <row r="7" spans="1:22">
      <c r="F7" s="568" t="s">
        <v>119</v>
      </c>
      <c r="G7" s="568"/>
      <c r="K7" s="568" t="s">
        <v>119</v>
      </c>
      <c r="L7" s="568"/>
      <c r="N7" s="95"/>
      <c r="P7" s="568" t="s">
        <v>119</v>
      </c>
      <c r="Q7" s="568"/>
      <c r="S7" s="474"/>
      <c r="T7" s="475"/>
      <c r="U7" s="568" t="s">
        <v>119</v>
      </c>
      <c r="V7" s="568"/>
    </row>
    <row r="8" spans="1:22">
      <c r="D8" s="200" t="s">
        <v>43</v>
      </c>
      <c r="E8" s="476" t="s">
        <v>120</v>
      </c>
      <c r="F8" s="476" t="s">
        <v>121</v>
      </c>
      <c r="G8" s="476" t="s">
        <v>122</v>
      </c>
      <c r="I8" s="200" t="s">
        <v>43</v>
      </c>
      <c r="J8" s="476" t="s">
        <v>120</v>
      </c>
      <c r="K8" s="476" t="s">
        <v>121</v>
      </c>
      <c r="L8" s="476" t="s">
        <v>122</v>
      </c>
      <c r="N8" s="200" t="s">
        <v>43</v>
      </c>
      <c r="O8" s="476" t="s">
        <v>120</v>
      </c>
      <c r="P8" s="476" t="s">
        <v>121</v>
      </c>
      <c r="Q8" s="476" t="s">
        <v>122</v>
      </c>
      <c r="S8" s="200" t="s">
        <v>43</v>
      </c>
      <c r="T8" s="476" t="s">
        <v>120</v>
      </c>
      <c r="U8" s="476" t="s">
        <v>121</v>
      </c>
      <c r="V8" s="476" t="s">
        <v>122</v>
      </c>
    </row>
    <row r="9" spans="1:22">
      <c r="A9" s="84">
        <v>1</v>
      </c>
      <c r="B9" s="83" t="s">
        <v>124</v>
      </c>
      <c r="D9" s="441">
        <v>807670817</v>
      </c>
      <c r="E9" s="477">
        <f>+ROUND(D9/D$12,32)</f>
        <v>0.41908348166109899</v>
      </c>
      <c r="F9" s="410">
        <v>6.7599999999999993E-2</v>
      </c>
      <c r="G9" s="478">
        <f>ROUND(+E9*F9,9)</f>
        <v>2.8330042999999999E-2</v>
      </c>
      <c r="I9" s="441">
        <v>1019573669</v>
      </c>
      <c r="J9" s="477">
        <f>+ROUND(I9/I$12,3)</f>
        <v>0.44500000000000001</v>
      </c>
      <c r="K9" s="479">
        <v>7.2760000000000005E-2</v>
      </c>
      <c r="L9" s="480">
        <f>ROUND(+J9*K9,4)</f>
        <v>3.2399999999999998E-2</v>
      </c>
      <c r="N9" s="441">
        <v>692944473</v>
      </c>
      <c r="O9" s="481">
        <f>+ROUND(N9/N$12,2)</f>
        <v>0.38</v>
      </c>
      <c r="P9" s="479">
        <v>5.7299999999999997E-2</v>
      </c>
      <c r="Q9" s="480">
        <f>ROUND(+O9*P9,4)</f>
        <v>2.18E-2</v>
      </c>
      <c r="S9" s="441">
        <v>1706821604</v>
      </c>
      <c r="T9" s="477">
        <f>+ROUND(S9/S$12,3)</f>
        <v>0.44400000000000001</v>
      </c>
      <c r="U9" s="479">
        <v>6.2E-2</v>
      </c>
      <c r="V9" s="482">
        <f>ROUND(+T9*U9,9)</f>
        <v>2.7528E-2</v>
      </c>
    </row>
    <row r="10" spans="1:22">
      <c r="A10" s="84">
        <v>2</v>
      </c>
      <c r="B10" s="83" t="s">
        <v>125</v>
      </c>
      <c r="D10" s="409">
        <v>150000000</v>
      </c>
      <c r="E10" s="477">
        <f>+ROUND(D10/D$12,3)</f>
        <v>7.8E-2</v>
      </c>
      <c r="F10" s="410">
        <v>7.6300000000000007E-2</v>
      </c>
      <c r="G10" s="478">
        <f>ROUND(+E10*F10,9)</f>
        <v>5.9513999999999999E-3</v>
      </c>
      <c r="I10" s="409">
        <v>48714322</v>
      </c>
      <c r="J10" s="477">
        <v>2.1999999999999999E-2</v>
      </c>
      <c r="K10" s="479">
        <v>5.9679999999999997E-2</v>
      </c>
      <c r="L10" s="480">
        <f>ROUND(+J10*K10,4)</f>
        <v>1.2999999999999999E-3</v>
      </c>
      <c r="N10" s="441"/>
      <c r="O10" s="481">
        <v>0</v>
      </c>
      <c r="P10" s="479"/>
      <c r="Q10" s="480">
        <f>ROUND(+O10*P10,4)</f>
        <v>0</v>
      </c>
      <c r="S10" s="409">
        <v>0</v>
      </c>
      <c r="T10" s="477">
        <v>0</v>
      </c>
      <c r="U10" s="479">
        <v>0</v>
      </c>
      <c r="V10" s="482">
        <f>ROUND(+T10*U10,6)</f>
        <v>0</v>
      </c>
    </row>
    <row r="11" spans="1:22">
      <c r="A11" s="84">
        <v>3</v>
      </c>
      <c r="B11" s="83" t="s">
        <v>126</v>
      </c>
      <c r="D11" s="483">
        <v>969560516</v>
      </c>
      <c r="E11" s="484">
        <f>+ROUND(D11/D$12,3)</f>
        <v>0.503</v>
      </c>
      <c r="F11" s="410">
        <v>0.1288</v>
      </c>
      <c r="G11" s="485">
        <f>ROUND(+E11*F11,9)</f>
        <v>6.4786399999999994E-2</v>
      </c>
      <c r="I11" s="483">
        <v>1225340842</v>
      </c>
      <c r="J11" s="484">
        <f>+ROUND(I11/I$12,3)</f>
        <v>0.53400000000000003</v>
      </c>
      <c r="K11" s="479">
        <v>0.1371</v>
      </c>
      <c r="L11" s="486">
        <f>ROUND(+J11*K11,4)</f>
        <v>7.3200000000000001E-2</v>
      </c>
      <c r="N11" s="483">
        <v>1152635102</v>
      </c>
      <c r="O11" s="487">
        <f>+ROUND(N11/N$12,2)</f>
        <v>0.62</v>
      </c>
      <c r="P11" s="479">
        <v>0.1288</v>
      </c>
      <c r="Q11" s="486">
        <f>ROUND(+O11*P11,4)</f>
        <v>7.9899999999999999E-2</v>
      </c>
      <c r="S11" s="483">
        <v>2136565851</v>
      </c>
      <c r="T11" s="484">
        <f>+ROUND(S11/S$12,3)</f>
        <v>0.55600000000000005</v>
      </c>
      <c r="U11" s="479">
        <v>0.1288</v>
      </c>
      <c r="V11" s="488">
        <f>ROUND(+T11*U11,9)</f>
        <v>7.1612800000000004E-2</v>
      </c>
    </row>
    <row r="12" spans="1:22">
      <c r="A12" s="84">
        <v>4</v>
      </c>
      <c r="B12" s="83" t="s">
        <v>127</v>
      </c>
      <c r="D12" s="95">
        <f>SUM(D9:D11)</f>
        <v>1927231333</v>
      </c>
      <c r="E12" s="489">
        <f>SUM(E9:E11)</f>
        <v>1.0000834816610991</v>
      </c>
      <c r="G12" s="478">
        <f>SUM(G9:G11)</f>
        <v>9.9067842999999989E-2</v>
      </c>
      <c r="I12" s="95">
        <f>SUM(I9:I11)</f>
        <v>2293628833</v>
      </c>
      <c r="J12" s="489">
        <f>SUM(J9:J11)</f>
        <v>1.0010000000000001</v>
      </c>
      <c r="L12" s="480">
        <f>SUM(L9:L11)</f>
        <v>0.1069</v>
      </c>
      <c r="N12" s="95">
        <f>SUM(N9:N11)</f>
        <v>1845579575</v>
      </c>
      <c r="O12" s="490">
        <f>SUM(O9:O11)</f>
        <v>1</v>
      </c>
      <c r="Q12" s="480">
        <f>SUM(Q9:Q11)</f>
        <v>0.1017</v>
      </c>
      <c r="S12" s="95">
        <f>SUM(S9:S11)</f>
        <v>3843387455</v>
      </c>
      <c r="T12" s="489">
        <f>SUM(T9:T11)</f>
        <v>1</v>
      </c>
      <c r="V12" s="482">
        <f>SUM(V9:V11)</f>
        <v>9.9140800000000001E-2</v>
      </c>
    </row>
    <row r="13" spans="1:22">
      <c r="N13" s="95"/>
      <c r="S13" s="95"/>
    </row>
    <row r="14" spans="1:22" s="95" customFormat="1">
      <c r="A14" s="84">
        <v>5</v>
      </c>
      <c r="B14" s="95" t="s">
        <v>246</v>
      </c>
      <c r="D14" s="441">
        <v>192191965</v>
      </c>
      <c r="I14" s="441">
        <v>197163706</v>
      </c>
      <c r="N14" s="441">
        <v>160576972</v>
      </c>
      <c r="S14" s="441">
        <v>620045541</v>
      </c>
    </row>
    <row r="15" spans="1:22">
      <c r="A15" s="84">
        <v>6</v>
      </c>
      <c r="B15" s="83" t="s">
        <v>245</v>
      </c>
      <c r="D15" s="85"/>
      <c r="G15" s="441">
        <v>19038067</v>
      </c>
      <c r="I15" s="85"/>
      <c r="L15" s="441">
        <v>21068108</v>
      </c>
      <c r="N15" s="85"/>
      <c r="Q15" s="441">
        <v>16362793</v>
      </c>
      <c r="S15" s="85"/>
      <c r="V15" s="441">
        <v>61466341</v>
      </c>
    </row>
    <row r="16" spans="1:22">
      <c r="D16" s="85"/>
      <c r="G16" s="176"/>
      <c r="I16" s="85"/>
      <c r="L16" s="176"/>
      <c r="N16" s="85"/>
      <c r="Q16" s="176"/>
      <c r="S16" s="85"/>
      <c r="V16" s="176"/>
    </row>
    <row r="17" spans="1:22">
      <c r="S17" s="95"/>
    </row>
    <row r="18" spans="1:22">
      <c r="B18" s="147" t="s">
        <v>123</v>
      </c>
      <c r="C18" s="491"/>
      <c r="S18" s="95"/>
    </row>
    <row r="19" spans="1:22">
      <c r="F19" s="476" t="s">
        <v>121</v>
      </c>
      <c r="G19" s="476" t="s">
        <v>122</v>
      </c>
      <c r="J19" s="95"/>
      <c r="K19" s="476" t="s">
        <v>121</v>
      </c>
      <c r="L19" s="476" t="s">
        <v>122</v>
      </c>
      <c r="N19" s="95"/>
      <c r="O19" s="95"/>
      <c r="P19" s="476" t="s">
        <v>121</v>
      </c>
      <c r="Q19" s="476" t="s">
        <v>122</v>
      </c>
      <c r="S19" s="95"/>
      <c r="T19" s="95"/>
      <c r="U19" s="476" t="s">
        <v>121</v>
      </c>
      <c r="V19" s="476" t="s">
        <v>122</v>
      </c>
    </row>
    <row r="20" spans="1:22">
      <c r="A20" s="84">
        <v>7</v>
      </c>
      <c r="B20" s="83" t="s">
        <v>124</v>
      </c>
      <c r="F20" s="410">
        <f>+F9</f>
        <v>6.7599999999999993E-2</v>
      </c>
      <c r="G20" s="480">
        <f>+ROUND(E9*F20,4)</f>
        <v>2.8299999999999999E-2</v>
      </c>
      <c r="J20" s="95"/>
      <c r="K20" s="479">
        <f>+K9</f>
        <v>7.2760000000000005E-2</v>
      </c>
      <c r="L20" s="83">
        <f>+ROUND(J9*K20,4)</f>
        <v>3.2399999999999998E-2</v>
      </c>
      <c r="N20" s="95"/>
      <c r="O20" s="95"/>
      <c r="P20" s="479">
        <f>+P9</f>
        <v>5.7299999999999997E-2</v>
      </c>
      <c r="Q20" s="83">
        <f>+ROUND(O9*P20,4)</f>
        <v>2.18E-2</v>
      </c>
      <c r="S20" s="95"/>
      <c r="T20" s="95"/>
      <c r="U20" s="479">
        <f>+U9</f>
        <v>6.2E-2</v>
      </c>
      <c r="V20" s="83">
        <f>+ROUND(T9*U20,4)</f>
        <v>2.75E-2</v>
      </c>
    </row>
    <row r="21" spans="1:22">
      <c r="A21" s="84">
        <v>8</v>
      </c>
      <c r="B21" s="83" t="s">
        <v>125</v>
      </c>
      <c r="F21" s="410">
        <f>+F10</f>
        <v>7.6300000000000007E-2</v>
      </c>
      <c r="G21" s="480">
        <f>+ROUND(E10*F21,4)</f>
        <v>6.0000000000000001E-3</v>
      </c>
      <c r="J21" s="95"/>
      <c r="K21" s="479">
        <f>+K10</f>
        <v>5.9679999999999997E-2</v>
      </c>
      <c r="L21" s="83">
        <f>+ROUND(J10*K21,4)</f>
        <v>1.2999999999999999E-3</v>
      </c>
      <c r="N21" s="95"/>
      <c r="O21" s="95"/>
      <c r="P21" s="479">
        <f>+P9</f>
        <v>5.7299999999999997E-2</v>
      </c>
      <c r="Q21" s="83">
        <f>+ROUND(O10*P21,4)</f>
        <v>0</v>
      </c>
      <c r="S21" s="95"/>
      <c r="T21" s="95"/>
      <c r="U21" s="479">
        <f>+U10</f>
        <v>0</v>
      </c>
      <c r="V21" s="83">
        <f>+ROUND(T10*U21,4)</f>
        <v>0</v>
      </c>
    </row>
    <row r="22" spans="1:22">
      <c r="A22" s="84">
        <v>9</v>
      </c>
      <c r="B22" s="83" t="s">
        <v>126</v>
      </c>
      <c r="F22" s="410">
        <f>+F11-0.005</f>
        <v>0.12379999999999999</v>
      </c>
      <c r="G22" s="486">
        <f>+ROUND(E11*F22,4)</f>
        <v>6.2300000000000001E-2</v>
      </c>
      <c r="J22" s="95"/>
      <c r="K22" s="479">
        <f>+K11-0.005</f>
        <v>0.1321</v>
      </c>
      <c r="L22" s="492">
        <f>+ROUND(J11*K22,4)</f>
        <v>7.0499999999999993E-2</v>
      </c>
      <c r="N22" s="95"/>
      <c r="O22" s="95"/>
      <c r="P22" s="479">
        <f>+P11-0.005</f>
        <v>0.12379999999999999</v>
      </c>
      <c r="Q22" s="492">
        <f>+ROUND(O11*P22,4)</f>
        <v>7.6799999999999993E-2</v>
      </c>
      <c r="S22" s="95"/>
      <c r="T22" s="95"/>
      <c r="U22" s="479">
        <f>+U11-0.005</f>
        <v>0.12379999999999999</v>
      </c>
      <c r="V22" s="492">
        <f>+ROUND(T11*U22,4)</f>
        <v>6.88E-2</v>
      </c>
    </row>
    <row r="23" spans="1:22">
      <c r="A23" s="84">
        <v>10</v>
      </c>
      <c r="B23" s="83" t="s">
        <v>127</v>
      </c>
      <c r="G23" s="480">
        <f>SUM(G20:G22)</f>
        <v>9.6599999999999991E-2</v>
      </c>
      <c r="J23" s="490"/>
      <c r="L23" s="480">
        <f>SUM(L20:L22)</f>
        <v>0.10419999999999999</v>
      </c>
      <c r="N23" s="95"/>
      <c r="O23" s="95"/>
      <c r="Q23" s="480">
        <f>SUM(Q20:Q22)</f>
        <v>9.8599999999999993E-2</v>
      </c>
      <c r="S23" s="95"/>
      <c r="T23" s="95"/>
      <c r="V23" s="480">
        <f>SUM(V20:V22)</f>
        <v>9.6299999999999997E-2</v>
      </c>
    </row>
    <row r="24" spans="1:22">
      <c r="N24" s="95"/>
      <c r="O24" s="95"/>
      <c r="S24" s="95"/>
      <c r="T24" s="95"/>
    </row>
    <row r="25" spans="1:22">
      <c r="A25" s="84">
        <v>11</v>
      </c>
      <c r="B25" s="83" t="s">
        <v>128</v>
      </c>
      <c r="G25" s="95">
        <f>+D14*G23</f>
        <v>18565743.818999998</v>
      </c>
      <c r="I25" s="85"/>
      <c r="L25" s="95">
        <f>+I14*L23</f>
        <v>20544458.165199999</v>
      </c>
      <c r="N25" s="176"/>
      <c r="O25" s="176"/>
      <c r="Q25" s="95">
        <f>+N14*Q23</f>
        <v>15832889.439199999</v>
      </c>
      <c r="S25" s="95"/>
      <c r="T25" s="95"/>
      <c r="V25" s="95">
        <f>+S14*V23</f>
        <v>59710385.598299995</v>
      </c>
    </row>
    <row r="26" spans="1:22">
      <c r="I26" s="85"/>
      <c r="L26" s="176"/>
      <c r="N26" s="176"/>
      <c r="O26" s="176"/>
      <c r="S26" s="85"/>
      <c r="V26" s="176"/>
    </row>
    <row r="27" spans="1:22">
      <c r="A27" s="84">
        <v>12</v>
      </c>
      <c r="B27" s="83" t="s">
        <v>129</v>
      </c>
      <c r="G27" s="95">
        <f>+G15-G25</f>
        <v>472323.18100000173</v>
      </c>
      <c r="L27" s="95">
        <f>+L15-L25</f>
        <v>523649.83480000123</v>
      </c>
      <c r="Q27" s="95">
        <f>+Q15-Q25</f>
        <v>529903.56080000103</v>
      </c>
      <c r="S27" s="95"/>
      <c r="V27" s="95">
        <f>+V15-V25</f>
        <v>1755955.4017000049</v>
      </c>
    </row>
    <row r="28" spans="1:22">
      <c r="A28" s="84">
        <v>13</v>
      </c>
      <c r="B28" s="83" t="s">
        <v>130</v>
      </c>
      <c r="G28" s="95">
        <f>+G27</f>
        <v>472323.18100000173</v>
      </c>
      <c r="L28" s="95">
        <f>+L27</f>
        <v>523649.83480000123</v>
      </c>
      <c r="Q28" s="95">
        <f>+Q27</f>
        <v>529903.56080000103</v>
      </c>
      <c r="S28" s="95"/>
      <c r="V28" s="95">
        <f>+V27</f>
        <v>1755955.4017000049</v>
      </c>
    </row>
    <row r="29" spans="1:22">
      <c r="G29" s="95"/>
      <c r="L29" s="95"/>
      <c r="Q29" s="95"/>
      <c r="S29" s="95"/>
      <c r="V29" s="95"/>
    </row>
    <row r="30" spans="1:22">
      <c r="G30" s="95"/>
      <c r="L30" s="95"/>
      <c r="Q30" s="95"/>
      <c r="S30" s="95"/>
      <c r="V30" s="95"/>
    </row>
    <row r="31" spans="1:22">
      <c r="B31" s="77" t="s">
        <v>244</v>
      </c>
      <c r="C31" s="77"/>
      <c r="G31" s="95"/>
      <c r="L31" s="95"/>
      <c r="Q31" s="95"/>
      <c r="S31" s="95"/>
      <c r="V31" s="95"/>
    </row>
    <row r="32" spans="1:22">
      <c r="G32" s="95"/>
      <c r="L32" s="95"/>
      <c r="Q32" s="95"/>
      <c r="S32" s="95"/>
      <c r="V32" s="95"/>
    </row>
    <row r="33" spans="1:22">
      <c r="A33" s="84">
        <v>14</v>
      </c>
      <c r="B33" s="83" t="s">
        <v>243</v>
      </c>
      <c r="G33" s="493">
        <v>63918980</v>
      </c>
      <c r="L33" s="441">
        <v>56748463</v>
      </c>
      <c r="Q33" s="441">
        <v>30810841</v>
      </c>
      <c r="S33" s="95"/>
      <c r="V33" s="441">
        <v>165787119</v>
      </c>
    </row>
    <row r="34" spans="1:22">
      <c r="A34" s="84">
        <v>15</v>
      </c>
      <c r="B34" s="83" t="s">
        <v>131</v>
      </c>
      <c r="G34" s="85">
        <f>-G27</f>
        <v>-472323.18100000173</v>
      </c>
      <c r="L34" s="85">
        <f>-L27</f>
        <v>-523649.83480000123</v>
      </c>
      <c r="Q34" s="85">
        <f>-Q27</f>
        <v>-529903.56080000103</v>
      </c>
      <c r="S34" s="95"/>
      <c r="V34" s="85">
        <f>-V27</f>
        <v>-1755955.4017000049</v>
      </c>
    </row>
    <row r="35" spans="1:22" s="402" customFormat="1">
      <c r="A35" s="404">
        <v>16</v>
      </c>
      <c r="B35" s="402" t="s">
        <v>132</v>
      </c>
      <c r="D35" s="494"/>
      <c r="G35" s="495">
        <v>-8800712</v>
      </c>
      <c r="I35" s="494"/>
      <c r="L35" s="495">
        <v>-10659024</v>
      </c>
      <c r="Q35" s="495">
        <v>0</v>
      </c>
      <c r="S35" s="494"/>
      <c r="V35" s="495">
        <v>-27690850</v>
      </c>
    </row>
    <row r="36" spans="1:22">
      <c r="A36" s="84">
        <v>17</v>
      </c>
      <c r="B36" s="83" t="s">
        <v>133</v>
      </c>
      <c r="G36" s="95">
        <f>+G33+G34+G35</f>
        <v>54645944.818999998</v>
      </c>
      <c r="L36" s="95">
        <f>+L33+L34+L35</f>
        <v>45565789.165199995</v>
      </c>
      <c r="Q36" s="95">
        <f>+Q33+Q34+Q35</f>
        <v>30280937.439199999</v>
      </c>
      <c r="S36" s="95"/>
      <c r="V36" s="95">
        <f>+V33+V34+V35</f>
        <v>136340313.59829998</v>
      </c>
    </row>
    <row r="37" spans="1:22">
      <c r="G37" s="95"/>
      <c r="L37" s="95"/>
      <c r="Q37" s="95"/>
      <c r="S37" s="95"/>
      <c r="V37" s="95"/>
    </row>
    <row r="38" spans="1:22" ht="13.8" thickBot="1">
      <c r="A38" s="84">
        <v>18</v>
      </c>
      <c r="B38" s="83" t="s">
        <v>134</v>
      </c>
      <c r="G38" s="496">
        <f>+G28/G36</f>
        <v>8.6433345157530955E-3</v>
      </c>
      <c r="L38" s="496">
        <f>+L28/L36</f>
        <v>1.1492170867522883E-2</v>
      </c>
      <c r="Q38" s="496">
        <f>+Q28/Q36</f>
        <v>1.7499575826011835E-2</v>
      </c>
      <c r="S38" s="95"/>
      <c r="V38" s="496">
        <f>+V28/V36</f>
        <v>1.2879209056784066E-2</v>
      </c>
    </row>
    <row r="39" spans="1:22" ht="13.8" thickTop="1">
      <c r="I39" s="83"/>
    </row>
    <row r="40" spans="1:22">
      <c r="D40" s="410"/>
      <c r="I40" s="410"/>
      <c r="S40" s="410"/>
    </row>
    <row r="41" spans="1:22">
      <c r="S41" s="95"/>
    </row>
    <row r="42" spans="1:22">
      <c r="B42" s="77" t="s">
        <v>242</v>
      </c>
      <c r="C42" s="77"/>
      <c r="S42" s="95"/>
    </row>
    <row r="43" spans="1:22">
      <c r="B43" s="77"/>
      <c r="C43" s="77"/>
      <c r="S43" s="95"/>
    </row>
    <row r="44" spans="1:22">
      <c r="A44" s="84">
        <v>19</v>
      </c>
      <c r="B44" s="83" t="s">
        <v>135</v>
      </c>
      <c r="G44" s="176">
        <f>+G28+L28+Q28+V28</f>
        <v>3281831.9783000089</v>
      </c>
      <c r="S44" s="95"/>
    </row>
    <row r="45" spans="1:22">
      <c r="A45" s="84">
        <v>20</v>
      </c>
      <c r="B45" s="83" t="s">
        <v>136</v>
      </c>
      <c r="G45" s="189">
        <f>+G36+L36+Q36+V36</f>
        <v>266832985.02169997</v>
      </c>
      <c r="S45" s="95"/>
    </row>
    <row r="46" spans="1:22" ht="13.8" thickBot="1">
      <c r="A46" s="84">
        <v>21</v>
      </c>
      <c r="B46" s="83" t="s">
        <v>137</v>
      </c>
      <c r="G46" s="497">
        <f>+G44/G45</f>
        <v>1.2299198984087805E-2</v>
      </c>
      <c r="I46" s="83"/>
      <c r="S46" s="410"/>
    </row>
    <row r="47" spans="1:22" ht="13.8" thickTop="1">
      <c r="G47" s="410"/>
      <c r="I47" s="410"/>
      <c r="S47" s="410"/>
    </row>
    <row r="48" spans="1:22">
      <c r="G48" s="95"/>
      <c r="S48" s="95"/>
    </row>
    <row r="49" spans="1:19">
      <c r="B49" s="77" t="s">
        <v>313</v>
      </c>
      <c r="C49" s="77"/>
      <c r="G49" s="95"/>
      <c r="S49" s="95"/>
    </row>
    <row r="50" spans="1:19">
      <c r="B50" s="78"/>
      <c r="C50" s="78"/>
      <c r="G50" s="95"/>
      <c r="S50" s="95"/>
    </row>
    <row r="51" spans="1:19">
      <c r="A51" s="84">
        <v>22</v>
      </c>
      <c r="B51" s="83" t="str">
        <f>"NPPD Revenue Requirements w/o 50 basis point incentive (pg.2, line "&amp;'ATRR Rate Template - Page 2'!$A$40&amp;")"</f>
        <v>NPPD Revenue Requirements w/o 50 basis point incentive (pg.2, line 24)</v>
      </c>
      <c r="G51" s="176">
        <f>'ATRR Rate Template - Page 2'!L40</f>
        <v>119796025</v>
      </c>
      <c r="I51" s="83"/>
    </row>
    <row r="52" spans="1:19">
      <c r="A52" s="84">
        <v>23</v>
      </c>
      <c r="B52" s="83" t="s">
        <v>138</v>
      </c>
      <c r="G52" s="498">
        <f>ROUND(+G46,4)</f>
        <v>1.23E-2</v>
      </c>
      <c r="I52" s="95" t="s">
        <v>268</v>
      </c>
    </row>
    <row r="53" spans="1:19">
      <c r="A53" s="84">
        <v>24</v>
      </c>
      <c r="B53" s="83" t="s">
        <v>320</v>
      </c>
      <c r="G53" s="499">
        <f>+G51*G52</f>
        <v>1473491.1074999999</v>
      </c>
      <c r="I53" s="83"/>
    </row>
    <row r="54" spans="1:19">
      <c r="I54" s="83"/>
    </row>
    <row r="55" spans="1:19">
      <c r="I55" s="83"/>
    </row>
    <row r="56" spans="1:19">
      <c r="I56" s="83"/>
    </row>
    <row r="57" spans="1:19">
      <c r="I57" s="83"/>
    </row>
    <row r="58" spans="1:19">
      <c r="S58" s="95"/>
    </row>
    <row r="59" spans="1:19">
      <c r="S59" s="95"/>
    </row>
    <row r="60" spans="1:19">
      <c r="S60" s="95"/>
    </row>
    <row r="61" spans="1:19">
      <c r="S61" s="95"/>
    </row>
  </sheetData>
  <mergeCells count="8">
    <mergeCell ref="D6:G6"/>
    <mergeCell ref="I6:L6"/>
    <mergeCell ref="N6:Q6"/>
    <mergeCell ref="S6:V6"/>
    <mergeCell ref="F7:G7"/>
    <mergeCell ref="K7:L7"/>
    <mergeCell ref="P7:Q7"/>
    <mergeCell ref="U7:V7"/>
  </mergeCells>
  <pageMargins left="0.25" right="0.25" top="0.5" bottom="0.25" header="0.5" footer="0.5"/>
  <pageSetup scale="55" orientation="landscape" r:id="rId1"/>
  <headerFooter alignWithMargins="0">
    <oddHeader>&amp;R&amp;"Arial,Bold"&amp;14 8/3/16</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633"/>
  <sheetViews>
    <sheetView showGridLines="0" zoomScale="70" zoomScaleNormal="70" zoomScaleSheetLayoutView="44" zoomScalePageLayoutView="50" workbookViewId="0">
      <selection activeCell="D30" sqref="D30"/>
    </sheetView>
  </sheetViews>
  <sheetFormatPr defaultColWidth="9.109375" defaultRowHeight="13.2"/>
  <cols>
    <col min="1" max="1" width="9.109375" style="90"/>
    <col min="2" max="2" width="51" style="334" customWidth="1"/>
    <col min="3" max="3" width="25.109375" style="356" customWidth="1"/>
    <col min="4" max="4" width="23.33203125" style="90" customWidth="1"/>
    <col min="5" max="5" width="17" style="90" customWidth="1"/>
    <col min="6" max="7" width="15.6640625" style="356" customWidth="1"/>
    <col min="8" max="8" width="18" style="356" customWidth="1"/>
    <col min="9" max="9" width="15.88671875" style="356" customWidth="1"/>
    <col min="10" max="11" width="17.6640625" style="356" customWidth="1"/>
    <col min="12" max="13" width="9.109375" style="356"/>
    <col min="14" max="14" width="12.109375" style="356" customWidth="1"/>
    <col min="15" max="15" width="14.109375" style="356" bestFit="1" customWidth="1"/>
    <col min="16" max="16384" width="9.109375" style="356"/>
  </cols>
  <sheetData>
    <row r="1" spans="1:15" ht="15.6">
      <c r="A1" s="89" t="s">
        <v>82</v>
      </c>
    </row>
    <row r="2" spans="1:15" ht="17.399999999999999">
      <c r="A2" s="113" t="s">
        <v>266</v>
      </c>
      <c r="C2" s="198"/>
      <c r="D2" s="198"/>
      <c r="E2" s="198"/>
      <c r="F2" s="198"/>
      <c r="G2" s="198"/>
      <c r="H2" s="198"/>
      <c r="I2" s="198"/>
    </row>
    <row r="5" spans="1:15">
      <c r="A5" s="90">
        <v>1</v>
      </c>
      <c r="B5" s="356" t="s">
        <v>330</v>
      </c>
      <c r="C5" s="90"/>
      <c r="E5" s="356"/>
    </row>
    <row r="6" spans="1:15">
      <c r="A6" s="90">
        <v>2</v>
      </c>
      <c r="B6" s="193" t="s">
        <v>331</v>
      </c>
      <c r="C6" s="90"/>
      <c r="E6" s="356"/>
    </row>
    <row r="7" spans="1:15">
      <c r="B7" s="574" t="s">
        <v>332</v>
      </c>
      <c r="C7" s="574"/>
      <c r="D7" s="574"/>
      <c r="E7" s="574"/>
    </row>
    <row r="8" spans="1:15">
      <c r="A8" s="90">
        <v>3</v>
      </c>
      <c r="B8" s="356" t="s">
        <v>314</v>
      </c>
      <c r="C8" s="445" t="str">
        <f>"Page 1 of 4, Line "&amp;'ATRR Rate Template - Page 1'!A20&amp;""</f>
        <v>Page 1 of 4, Line 6</v>
      </c>
      <c r="D8" s="356"/>
      <c r="E8" s="344">
        <f>'ATRR Rate Template - Page 1'!K20</f>
        <v>85256440</v>
      </c>
    </row>
    <row r="9" spans="1:15">
      <c r="A9" s="90">
        <v>4</v>
      </c>
      <c r="B9" s="356" t="s">
        <v>143</v>
      </c>
      <c r="C9" s="445" t="str">
        <f>"Worksheet L, Line "&amp;'Worksheet L'!A22&amp;", Col "&amp;'Worksheet L'!G5&amp;""</f>
        <v>Worksheet L, Line 15, Col (G)</v>
      </c>
      <c r="D9" s="356"/>
      <c r="E9" s="176">
        <f>'Worksheet L'!G22</f>
        <v>585743851</v>
      </c>
    </row>
    <row r="10" spans="1:15">
      <c r="A10" s="90">
        <v>5</v>
      </c>
      <c r="B10" s="356" t="s">
        <v>263</v>
      </c>
      <c r="C10" s="356" t="str">
        <f>"Line "&amp;A8&amp;" / Line "&amp;A9&amp;""</f>
        <v>Line 3 / Line 4</v>
      </c>
      <c r="D10" s="356"/>
      <c r="E10" s="412">
        <f>+ROUND(E8/E9,4)</f>
        <v>0.14560000000000001</v>
      </c>
    </row>
    <row r="11" spans="1:15">
      <c r="A11" s="90">
        <v>6</v>
      </c>
      <c r="B11" s="446" t="s">
        <v>333</v>
      </c>
      <c r="C11" s="446" t="str">
        <f>"2 x Worksheet H, Line "&amp;'Worksheet H'!A52&amp;" - NPPD Equivalent Incentive"</f>
        <v>2 x Worksheet H, Line 23 - NPPD Equivalent Incentive</v>
      </c>
      <c r="D11" s="446"/>
      <c r="E11" s="447">
        <f>'Worksheet H'!G52*2</f>
        <v>2.46E-2</v>
      </c>
      <c r="F11" s="446"/>
      <c r="G11" s="446"/>
    </row>
    <row r="12" spans="1:15">
      <c r="A12" s="90">
        <v>7</v>
      </c>
      <c r="B12" s="356" t="s">
        <v>264</v>
      </c>
      <c r="C12" s="356" t="str">
        <f>"Line "&amp;A10&amp;" * (1 + Line "&amp;A11&amp;")"</f>
        <v>Line 5 * (1 + Line 6)</v>
      </c>
      <c r="D12" s="356"/>
      <c r="E12" s="448">
        <f>+ROUND(E10*(1+E11),4)</f>
        <v>0.1492</v>
      </c>
    </row>
    <row r="13" spans="1:15">
      <c r="A13" s="90">
        <v>8</v>
      </c>
      <c r="B13" s="334" t="s">
        <v>368</v>
      </c>
      <c r="C13" s="356" t="str">
        <f>"Line "&amp;A12&amp;" - Line "&amp;A10&amp;""</f>
        <v>Line 7 - Line 5</v>
      </c>
      <c r="E13" s="449">
        <f>+E12-E10</f>
        <v>3.5999999999999921E-3</v>
      </c>
    </row>
    <row r="14" spans="1:15" ht="16.2" thickBot="1">
      <c r="C14" s="450"/>
    </row>
    <row r="15" spans="1:15" ht="14.4" thickBot="1">
      <c r="C15" s="321" t="s">
        <v>334</v>
      </c>
      <c r="D15" s="322"/>
      <c r="E15" s="569" t="s">
        <v>473</v>
      </c>
      <c r="F15" s="570"/>
      <c r="G15" s="570"/>
      <c r="H15" s="570"/>
      <c r="I15" s="570"/>
      <c r="J15" s="571"/>
      <c r="K15" s="572"/>
    </row>
    <row r="16" spans="1:15" ht="13.8">
      <c r="A16" s="90">
        <v>9</v>
      </c>
      <c r="B16" s="383" t="s">
        <v>354</v>
      </c>
      <c r="C16" s="323" t="s">
        <v>336</v>
      </c>
      <c r="D16" s="324" t="s">
        <v>337</v>
      </c>
      <c r="E16" s="451" t="s">
        <v>338</v>
      </c>
      <c r="F16" s="325"/>
      <c r="G16" s="406"/>
      <c r="H16" s="406"/>
      <c r="I16" s="406"/>
      <c r="J16" s="358"/>
      <c r="K16" s="452"/>
      <c r="M16" s="575"/>
      <c r="N16" s="575"/>
      <c r="O16" s="575"/>
    </row>
    <row r="17" spans="1:15" ht="13.8">
      <c r="A17" s="90">
        <f>A16+1</f>
        <v>10</v>
      </c>
      <c r="B17" s="383" t="s">
        <v>339</v>
      </c>
      <c r="C17" s="323" t="s">
        <v>340</v>
      </c>
      <c r="D17" s="324"/>
      <c r="E17" s="453">
        <v>30</v>
      </c>
      <c r="F17" s="325"/>
      <c r="G17" s="324"/>
      <c r="H17" s="324"/>
      <c r="I17" s="324"/>
      <c r="J17" s="358"/>
      <c r="K17" s="454"/>
      <c r="M17" s="576"/>
      <c r="N17" s="576"/>
      <c r="O17" s="176"/>
    </row>
    <row r="18" spans="1:15" ht="13.8">
      <c r="A18" s="90">
        <f t="shared" ref="A18:A34" si="0">A17+1</f>
        <v>11</v>
      </c>
      <c r="B18" s="383" t="s">
        <v>341</v>
      </c>
      <c r="C18" s="323" t="s">
        <v>342</v>
      </c>
      <c r="D18" s="324"/>
      <c r="E18" s="451">
        <v>0</v>
      </c>
      <c r="F18" s="330"/>
      <c r="G18" s="328"/>
      <c r="H18" s="341"/>
      <c r="I18" s="341"/>
      <c r="J18" s="358"/>
      <c r="K18" s="454"/>
      <c r="M18" s="576"/>
      <c r="N18" s="576"/>
      <c r="O18" s="188"/>
    </row>
    <row r="19" spans="1:15" ht="13.8">
      <c r="A19" s="90">
        <f t="shared" si="0"/>
        <v>12</v>
      </c>
      <c r="B19" s="383" t="str">
        <f>+"Line "&amp;$A$10&amp;""</f>
        <v>Line 5</v>
      </c>
      <c r="C19" s="323" t="s">
        <v>144</v>
      </c>
      <c r="D19" s="328"/>
      <c r="E19" s="329">
        <f>+$E$10</f>
        <v>0.14560000000000001</v>
      </c>
      <c r="F19" s="358"/>
      <c r="G19" s="330"/>
      <c r="H19" s="342"/>
      <c r="I19" s="342"/>
      <c r="J19" s="358"/>
      <c r="K19" s="454"/>
      <c r="M19" s="576"/>
      <c r="N19" s="576"/>
    </row>
    <row r="20" spans="1:15" ht="13.8">
      <c r="A20" s="90">
        <f t="shared" si="0"/>
        <v>13</v>
      </c>
      <c r="B20" s="383" t="str">
        <f>"Line "&amp;A19&amp;" plus line "&amp;$A$13&amp;" times (line "&amp;A18&amp;"/100)"</f>
        <v>Line 12 plus line 8 times (line 11/100)</v>
      </c>
      <c r="C20" s="323" t="s">
        <v>343</v>
      </c>
      <c r="D20" s="328"/>
      <c r="E20" s="329">
        <f>(E18/100*$E$13)+E19</f>
        <v>0.14560000000000001</v>
      </c>
      <c r="F20" s="358"/>
      <c r="G20" s="325"/>
      <c r="H20" s="333"/>
      <c r="I20" s="333"/>
      <c r="J20" s="358"/>
      <c r="K20" s="454"/>
      <c r="O20" s="455"/>
    </row>
    <row r="21" spans="1:15" ht="27">
      <c r="A21" s="90">
        <f t="shared" si="0"/>
        <v>14</v>
      </c>
      <c r="B21" s="384" t="s">
        <v>344</v>
      </c>
      <c r="C21" s="323" t="s">
        <v>345</v>
      </c>
      <c r="D21" s="324"/>
      <c r="E21" s="365">
        <f>ROUND(4933329/2,0)</f>
        <v>2466665</v>
      </c>
      <c r="F21" s="327"/>
      <c r="G21" s="188"/>
      <c r="H21" s="327"/>
      <c r="I21" s="327"/>
      <c r="J21" s="358"/>
      <c r="K21" s="454"/>
    </row>
    <row r="22" spans="1:15" ht="13.8">
      <c r="A22" s="90">
        <f t="shared" si="0"/>
        <v>15</v>
      </c>
      <c r="B22" s="383" t="str">
        <f>"Line "&amp;A21&amp;" divided by line "&amp;A17&amp;""</f>
        <v>Line 14 divided by line 10</v>
      </c>
      <c r="C22" s="326" t="s">
        <v>346</v>
      </c>
      <c r="D22" s="324"/>
      <c r="E22" s="213">
        <f>IF(E17=0,0,E21/E17)</f>
        <v>82222.166666666672</v>
      </c>
      <c r="F22" s="358"/>
      <c r="G22" s="327"/>
      <c r="H22" s="327"/>
      <c r="I22" s="327"/>
      <c r="J22" s="358"/>
      <c r="K22" s="454"/>
    </row>
    <row r="23" spans="1:15" s="446" customFormat="1" ht="14.25" customHeight="1" thickBot="1">
      <c r="A23" s="90">
        <f t="shared" si="0"/>
        <v>16</v>
      </c>
      <c r="B23" s="383" t="s">
        <v>347</v>
      </c>
      <c r="C23" s="323" t="s">
        <v>353</v>
      </c>
      <c r="D23" s="328"/>
      <c r="E23" s="456">
        <v>7</v>
      </c>
      <c r="F23" s="457" t="s">
        <v>478</v>
      </c>
      <c r="G23" s="331"/>
      <c r="H23" s="331"/>
      <c r="I23" s="331"/>
      <c r="J23" s="357"/>
      <c r="K23" s="458"/>
    </row>
    <row r="24" spans="1:15" ht="27.6">
      <c r="A24" s="90">
        <f t="shared" si="0"/>
        <v>17</v>
      </c>
      <c r="C24" s="332"/>
      <c r="D24" s="339" t="s">
        <v>348</v>
      </c>
      <c r="E24" s="336" t="s">
        <v>349</v>
      </c>
      <c r="F24" s="337" t="s">
        <v>265</v>
      </c>
      <c r="G24" s="337" t="s">
        <v>350</v>
      </c>
      <c r="H24" s="343" t="s">
        <v>436</v>
      </c>
      <c r="I24" s="343" t="s">
        <v>435</v>
      </c>
      <c r="J24" s="343" t="s">
        <v>440</v>
      </c>
      <c r="K24" s="338" t="s">
        <v>441</v>
      </c>
    </row>
    <row r="25" spans="1:15" ht="13.8">
      <c r="A25" s="90">
        <f t="shared" si="0"/>
        <v>18</v>
      </c>
      <c r="C25" s="363"/>
      <c r="D25" s="451">
        <v>2009</v>
      </c>
      <c r="E25" s="365">
        <f>+E21</f>
        <v>2466665</v>
      </c>
      <c r="F25" s="375">
        <f>+E22/12*(13-E23)</f>
        <v>41111.083333333336</v>
      </c>
      <c r="G25" s="375">
        <f>+E25-F25</f>
        <v>2425553.9166666665</v>
      </c>
      <c r="H25" s="375"/>
      <c r="I25" s="375"/>
      <c r="J25" s="375"/>
      <c r="K25" s="454"/>
    </row>
    <row r="26" spans="1:15" ht="13.8">
      <c r="A26" s="90">
        <f t="shared" si="0"/>
        <v>19</v>
      </c>
      <c r="C26" s="363"/>
      <c r="D26" s="366">
        <f>D25+1</f>
        <v>2010</v>
      </c>
      <c r="E26" s="365">
        <f>G25</f>
        <v>2425553.9166666665</v>
      </c>
      <c r="F26" s="375">
        <f>E$22</f>
        <v>82222.166666666672</v>
      </c>
      <c r="G26" s="375">
        <f>+E26-F26</f>
        <v>2343331.75</v>
      </c>
      <c r="H26" s="375"/>
      <c r="I26" s="375"/>
      <c r="J26" s="375"/>
      <c r="K26" s="454"/>
    </row>
    <row r="27" spans="1:15" ht="13.8">
      <c r="A27" s="90">
        <f t="shared" si="0"/>
        <v>20</v>
      </c>
      <c r="C27" s="363"/>
      <c r="D27" s="366">
        <f>D26+1</f>
        <v>2011</v>
      </c>
      <c r="E27" s="365">
        <f>G26</f>
        <v>2343331.75</v>
      </c>
      <c r="F27" s="375">
        <f t="shared" ref="F27:F28" si="1">E$22</f>
        <v>82222.166666666672</v>
      </c>
      <c r="G27" s="375">
        <f>+E27-F27</f>
        <v>2261109.5833333335</v>
      </c>
      <c r="H27" s="375"/>
      <c r="I27" s="375"/>
      <c r="J27" s="375"/>
      <c r="K27" s="454"/>
    </row>
    <row r="28" spans="1:15" ht="13.8">
      <c r="A28" s="90">
        <f t="shared" si="0"/>
        <v>21</v>
      </c>
      <c r="C28" s="363"/>
      <c r="D28" s="366">
        <f>D27+1</f>
        <v>2012</v>
      </c>
      <c r="E28" s="365">
        <f>G27</f>
        <v>2261109.5833333335</v>
      </c>
      <c r="F28" s="375">
        <f t="shared" si="1"/>
        <v>82222.166666666672</v>
      </c>
      <c r="G28" s="375">
        <f>+E28-F28</f>
        <v>2178887.416666667</v>
      </c>
      <c r="H28" s="375"/>
      <c r="I28" s="375"/>
      <c r="J28" s="375"/>
      <c r="K28" s="454"/>
    </row>
    <row r="29" spans="1:15" ht="13.8">
      <c r="A29" s="90">
        <f t="shared" si="0"/>
        <v>22</v>
      </c>
      <c r="C29" s="363"/>
      <c r="D29" s="366">
        <f t="shared" ref="D29:D33" si="2">D28+1</f>
        <v>2013</v>
      </c>
      <c r="E29" s="365">
        <f t="shared" ref="E29" si="3">G28</f>
        <v>2178887.416666667</v>
      </c>
      <c r="F29" s="375">
        <f t="shared" ref="F29" si="4">E$22</f>
        <v>82222.166666666672</v>
      </c>
      <c r="G29" s="375">
        <f t="shared" ref="G29" si="5">+E29-F29</f>
        <v>2096665.2500000002</v>
      </c>
      <c r="H29" s="375"/>
      <c r="I29" s="375"/>
      <c r="J29" s="375"/>
      <c r="K29" s="454"/>
    </row>
    <row r="30" spans="1:15" ht="13.8">
      <c r="A30" s="90">
        <f t="shared" si="0"/>
        <v>23</v>
      </c>
      <c r="C30" s="363"/>
      <c r="D30" s="366">
        <f t="shared" si="2"/>
        <v>2014</v>
      </c>
      <c r="E30" s="365">
        <f t="shared" ref="E30" si="6">G29</f>
        <v>2096665.2500000002</v>
      </c>
      <c r="F30" s="375">
        <f t="shared" ref="F30:F33" si="7">E$22</f>
        <v>82222.166666666672</v>
      </c>
      <c r="G30" s="375">
        <f t="shared" ref="G30:G32" si="8">+E30-F30</f>
        <v>2014443.0833333335</v>
      </c>
      <c r="H30" s="375"/>
      <c r="I30" s="375"/>
      <c r="J30" s="375"/>
      <c r="K30" s="454"/>
    </row>
    <row r="31" spans="1:15" ht="13.8">
      <c r="A31" s="90">
        <f t="shared" si="0"/>
        <v>24</v>
      </c>
      <c r="C31" s="363"/>
      <c r="D31" s="366">
        <f t="shared" si="2"/>
        <v>2015</v>
      </c>
      <c r="E31" s="365">
        <f>G30</f>
        <v>2014443.0833333335</v>
      </c>
      <c r="F31" s="375">
        <f t="shared" si="7"/>
        <v>82222.166666666672</v>
      </c>
      <c r="G31" s="375">
        <f t="shared" si="8"/>
        <v>1932220.9166666667</v>
      </c>
      <c r="H31" s="375"/>
      <c r="I31" s="375"/>
      <c r="J31" s="375"/>
      <c r="K31" s="454"/>
    </row>
    <row r="32" spans="1:15" ht="13.8">
      <c r="A32" s="90">
        <f t="shared" si="0"/>
        <v>25</v>
      </c>
      <c r="C32" s="363"/>
      <c r="D32" s="366">
        <f t="shared" si="2"/>
        <v>2016</v>
      </c>
      <c r="E32" s="365">
        <f>G31</f>
        <v>1932220.9166666667</v>
      </c>
      <c r="F32" s="375">
        <f t="shared" si="7"/>
        <v>82222.166666666672</v>
      </c>
      <c r="G32" s="375">
        <f t="shared" si="8"/>
        <v>1849998.75</v>
      </c>
      <c r="H32" s="375"/>
      <c r="I32" s="375"/>
      <c r="J32" s="375"/>
      <c r="K32" s="454"/>
    </row>
    <row r="33" spans="1:11" ht="13.8">
      <c r="A33" s="90">
        <f t="shared" si="0"/>
        <v>26</v>
      </c>
      <c r="C33" s="363" t="s">
        <v>351</v>
      </c>
      <c r="D33" s="366">
        <f t="shared" si="2"/>
        <v>2017</v>
      </c>
      <c r="E33" s="365">
        <f>G32</f>
        <v>1849998.75</v>
      </c>
      <c r="F33" s="375">
        <f t="shared" si="7"/>
        <v>82222.166666666672</v>
      </c>
      <c r="G33" s="375">
        <f>+E33-F33</f>
        <v>1767776.5833333333</v>
      </c>
      <c r="H33" s="375">
        <f>ROUND(+E$20*((G33+E33)/2),0)</f>
        <v>263374</v>
      </c>
      <c r="I33" s="375"/>
      <c r="J33" s="375"/>
      <c r="K33" s="454"/>
    </row>
    <row r="34" spans="1:11" ht="14.4" thickBot="1">
      <c r="A34" s="90">
        <f t="shared" si="0"/>
        <v>27</v>
      </c>
      <c r="C34" s="345" t="s">
        <v>352</v>
      </c>
      <c r="D34" s="364">
        <f>D33</f>
        <v>2017</v>
      </c>
      <c r="E34" s="346">
        <f>E33</f>
        <v>1849998.75</v>
      </c>
      <c r="F34" s="376">
        <f>$E$22</f>
        <v>82222.166666666672</v>
      </c>
      <c r="G34" s="376">
        <f>G33</f>
        <v>1767776.5833333333</v>
      </c>
      <c r="H34" s="376">
        <f>ROUND(+E$20*((G34+E34)/2),0)</f>
        <v>263374</v>
      </c>
      <c r="I34" s="459">
        <v>0</v>
      </c>
      <c r="J34" s="349">
        <f>+ROUND(IF(I34=0,0,H34-I34),0)</f>
        <v>0</v>
      </c>
      <c r="K34" s="347">
        <f>+ROUND(J34*(1+('Worksheet K'!H$32/12*24)),0)</f>
        <v>0</v>
      </c>
    </row>
    <row r="35" spans="1:11" ht="13.8">
      <c r="C35" s="194"/>
      <c r="D35" s="197"/>
      <c r="E35" s="203"/>
      <c r="F35" s="204"/>
      <c r="G35" s="203"/>
      <c r="H35" s="204"/>
      <c r="I35" s="204"/>
    </row>
    <row r="36" spans="1:11" ht="14.4" thickBot="1">
      <c r="A36" s="382"/>
      <c r="B36" s="359"/>
      <c r="C36" s="214"/>
      <c r="D36" s="215"/>
      <c r="E36" s="196"/>
      <c r="F36" s="195"/>
      <c r="G36" s="196"/>
      <c r="H36" s="195"/>
      <c r="I36" s="327"/>
    </row>
    <row r="37" spans="1:11" ht="14.4" thickBot="1">
      <c r="A37" s="382"/>
      <c r="B37" s="359"/>
      <c r="C37" s="321" t="s">
        <v>334</v>
      </c>
      <c r="D37" s="322"/>
      <c r="E37" s="569" t="s">
        <v>474</v>
      </c>
      <c r="F37" s="570"/>
      <c r="G37" s="570"/>
      <c r="H37" s="570"/>
      <c r="I37" s="570"/>
      <c r="J37" s="571"/>
      <c r="K37" s="572"/>
    </row>
    <row r="38" spans="1:11" ht="13.8">
      <c r="A38" s="382">
        <v>28</v>
      </c>
      <c r="B38" s="383" t="s">
        <v>354</v>
      </c>
      <c r="C38" s="323" t="s">
        <v>336</v>
      </c>
      <c r="D38" s="324" t="s">
        <v>337</v>
      </c>
      <c r="E38" s="451" t="s">
        <v>338</v>
      </c>
      <c r="F38" s="331"/>
      <c r="G38" s="406"/>
      <c r="H38" s="406"/>
      <c r="I38" s="406"/>
      <c r="J38" s="358"/>
      <c r="K38" s="452"/>
    </row>
    <row r="39" spans="1:11" ht="13.8">
      <c r="A39" s="382">
        <f>A38+1</f>
        <v>29</v>
      </c>
      <c r="B39" s="383" t="s">
        <v>339</v>
      </c>
      <c r="C39" s="323" t="s">
        <v>340</v>
      </c>
      <c r="D39" s="324"/>
      <c r="E39" s="453">
        <v>30</v>
      </c>
      <c r="F39" s="460"/>
      <c r="G39" s="324"/>
      <c r="H39" s="324"/>
      <c r="I39" s="324"/>
      <c r="J39" s="358"/>
      <c r="K39" s="454"/>
    </row>
    <row r="40" spans="1:11" ht="13.8">
      <c r="A40" s="382">
        <f t="shared" ref="A40:A55" si="9">A39+1</f>
        <v>30</v>
      </c>
      <c r="B40" s="383" t="s">
        <v>341</v>
      </c>
      <c r="C40" s="323" t="s">
        <v>342</v>
      </c>
      <c r="D40" s="324"/>
      <c r="E40" s="451">
        <v>0</v>
      </c>
      <c r="F40" s="461"/>
      <c r="G40" s="328"/>
      <c r="H40" s="341"/>
      <c r="I40" s="341"/>
      <c r="J40" s="358"/>
      <c r="K40" s="454"/>
    </row>
    <row r="41" spans="1:11" ht="13.8">
      <c r="A41" s="382">
        <f t="shared" si="9"/>
        <v>31</v>
      </c>
      <c r="B41" s="383" t="str">
        <f>+"Line "&amp;$A$10&amp;""</f>
        <v>Line 5</v>
      </c>
      <c r="C41" s="323" t="s">
        <v>144</v>
      </c>
      <c r="D41" s="328"/>
      <c r="E41" s="329">
        <f>+$E$10</f>
        <v>0.14560000000000001</v>
      </c>
      <c r="F41" s="358"/>
      <c r="G41" s="330"/>
      <c r="H41" s="342"/>
      <c r="I41" s="342"/>
      <c r="J41" s="358"/>
      <c r="K41" s="454"/>
    </row>
    <row r="42" spans="1:11" ht="13.8">
      <c r="A42" s="382">
        <f t="shared" si="9"/>
        <v>32</v>
      </c>
      <c r="B42" s="383" t="str">
        <f>"Line "&amp;A41&amp;" plus line "&amp;$A$13&amp;" times (line "&amp;A40&amp;"/100)"</f>
        <v>Line 31 plus line 8 times (line 30/100)</v>
      </c>
      <c r="C42" s="323" t="s">
        <v>343</v>
      </c>
      <c r="D42" s="328"/>
      <c r="E42" s="329">
        <f>(E40/100*$E$13)+E41</f>
        <v>0.14560000000000001</v>
      </c>
      <c r="F42" s="358"/>
      <c r="G42" s="325"/>
      <c r="H42" s="333"/>
      <c r="I42" s="333"/>
      <c r="J42" s="358"/>
      <c r="K42" s="454"/>
    </row>
    <row r="43" spans="1:11" ht="27">
      <c r="A43" s="382">
        <f t="shared" si="9"/>
        <v>33</v>
      </c>
      <c r="B43" s="384" t="s">
        <v>344</v>
      </c>
      <c r="C43" s="323" t="s">
        <v>345</v>
      </c>
      <c r="D43" s="324"/>
      <c r="E43" s="462">
        <v>7130388</v>
      </c>
      <c r="F43" s="327"/>
      <c r="G43" s="188"/>
      <c r="H43" s="327"/>
      <c r="I43" s="327"/>
      <c r="J43" s="358"/>
      <c r="K43" s="454"/>
    </row>
    <row r="44" spans="1:11" ht="13.8">
      <c r="A44" s="382">
        <f t="shared" si="9"/>
        <v>34</v>
      </c>
      <c r="B44" s="383" t="str">
        <f>"Line "&amp;A43&amp;" divided by line "&amp;A39&amp;""</f>
        <v>Line 33 divided by line 29</v>
      </c>
      <c r="C44" s="326" t="s">
        <v>346</v>
      </c>
      <c r="D44" s="324"/>
      <c r="E44" s="213">
        <f>IF(E39=0,0,E43/E39)</f>
        <v>237679.6</v>
      </c>
      <c r="F44" s="358"/>
      <c r="G44" s="327"/>
      <c r="H44" s="327"/>
      <c r="I44" s="327"/>
      <c r="J44" s="358"/>
      <c r="K44" s="454"/>
    </row>
    <row r="45" spans="1:11" ht="14.4" thickBot="1">
      <c r="A45" s="382">
        <f t="shared" si="9"/>
        <v>35</v>
      </c>
      <c r="B45" s="383" t="s">
        <v>347</v>
      </c>
      <c r="C45" s="323" t="s">
        <v>353</v>
      </c>
      <c r="D45" s="328"/>
      <c r="E45" s="456">
        <v>3</v>
      </c>
      <c r="F45" s="457" t="s">
        <v>480</v>
      </c>
      <c r="G45" s="331"/>
      <c r="H45" s="331"/>
      <c r="I45" s="331"/>
      <c r="J45" s="357"/>
      <c r="K45" s="458"/>
    </row>
    <row r="46" spans="1:11" ht="27.6">
      <c r="A46" s="382">
        <f t="shared" si="9"/>
        <v>36</v>
      </c>
      <c r="B46" s="359"/>
      <c r="C46" s="332"/>
      <c r="D46" s="339" t="s">
        <v>348</v>
      </c>
      <c r="E46" s="336" t="s">
        <v>349</v>
      </c>
      <c r="F46" s="337" t="s">
        <v>265</v>
      </c>
      <c r="G46" s="337" t="s">
        <v>350</v>
      </c>
      <c r="H46" s="343" t="s">
        <v>436</v>
      </c>
      <c r="I46" s="343" t="s">
        <v>435</v>
      </c>
      <c r="J46" s="343" t="s">
        <v>440</v>
      </c>
      <c r="K46" s="338" t="s">
        <v>441</v>
      </c>
    </row>
    <row r="47" spans="1:11" ht="13.8">
      <c r="A47" s="382">
        <f t="shared" si="9"/>
        <v>37</v>
      </c>
      <c r="B47" s="359"/>
      <c r="C47" s="363"/>
      <c r="D47" s="369">
        <v>2010</v>
      </c>
      <c r="E47" s="365">
        <f>E43</f>
        <v>7130388</v>
      </c>
      <c r="F47" s="375">
        <f>+E44/12*(13-E45)</f>
        <v>198066.33333333334</v>
      </c>
      <c r="G47" s="375">
        <f>+E47-F47</f>
        <v>6932321.666666667</v>
      </c>
      <c r="H47" s="375"/>
      <c r="I47" s="375"/>
      <c r="J47" s="375"/>
      <c r="K47" s="454"/>
    </row>
    <row r="48" spans="1:11" ht="13.8">
      <c r="A48" s="382">
        <f t="shared" si="9"/>
        <v>38</v>
      </c>
      <c r="B48" s="359"/>
      <c r="C48" s="363"/>
      <c r="D48" s="366">
        <f>D47+1</f>
        <v>2011</v>
      </c>
      <c r="E48" s="365">
        <f>G47</f>
        <v>6932321.666666667</v>
      </c>
      <c r="F48" s="375">
        <f>E$44</f>
        <v>237679.6</v>
      </c>
      <c r="G48" s="375">
        <f>+E48-F48</f>
        <v>6694642.0666666673</v>
      </c>
      <c r="H48" s="375"/>
      <c r="I48" s="375"/>
      <c r="J48" s="375"/>
      <c r="K48" s="454"/>
    </row>
    <row r="49" spans="1:15" ht="13.8">
      <c r="A49" s="382">
        <f t="shared" si="9"/>
        <v>39</v>
      </c>
      <c r="B49" s="359"/>
      <c r="C49" s="363"/>
      <c r="D49" s="366">
        <f>D48+1</f>
        <v>2012</v>
      </c>
      <c r="E49" s="365">
        <f>G48</f>
        <v>6694642.0666666673</v>
      </c>
      <c r="F49" s="375">
        <f t="shared" ref="F49" si="10">E$44</f>
        <v>237679.6</v>
      </c>
      <c r="G49" s="375">
        <f>+E49-F49</f>
        <v>6456962.4666666677</v>
      </c>
      <c r="H49" s="375"/>
      <c r="I49" s="375"/>
      <c r="J49" s="375"/>
      <c r="K49" s="454"/>
    </row>
    <row r="50" spans="1:15" ht="13.8">
      <c r="A50" s="382">
        <f t="shared" si="9"/>
        <v>40</v>
      </c>
      <c r="B50" s="359"/>
      <c r="C50" s="363"/>
      <c r="D50" s="366">
        <f t="shared" ref="D50:D54" si="11">D49+1</f>
        <v>2013</v>
      </c>
      <c r="E50" s="365">
        <f t="shared" ref="E50:E53" si="12">G49</f>
        <v>6456962.4666666677</v>
      </c>
      <c r="F50" s="375">
        <f>E$44</f>
        <v>237679.6</v>
      </c>
      <c r="G50" s="375">
        <f t="shared" ref="G50:G54" si="13">+E50-F50</f>
        <v>6219282.8666666681</v>
      </c>
      <c r="H50" s="375"/>
      <c r="I50" s="375"/>
      <c r="J50" s="375"/>
      <c r="K50" s="454"/>
    </row>
    <row r="51" spans="1:15" ht="13.8">
      <c r="A51" s="382">
        <f t="shared" si="9"/>
        <v>41</v>
      </c>
      <c r="B51" s="359"/>
      <c r="C51" s="363"/>
      <c r="D51" s="366">
        <f t="shared" si="11"/>
        <v>2014</v>
      </c>
      <c r="E51" s="365">
        <f t="shared" si="12"/>
        <v>6219282.8666666681</v>
      </c>
      <c r="F51" s="375">
        <f>E$44</f>
        <v>237679.6</v>
      </c>
      <c r="G51" s="375">
        <f t="shared" si="13"/>
        <v>5981603.2666666685</v>
      </c>
      <c r="H51" s="375"/>
      <c r="I51" s="375"/>
      <c r="J51" s="375"/>
      <c r="K51" s="454"/>
    </row>
    <row r="52" spans="1:15" ht="13.8">
      <c r="A52" s="382">
        <f t="shared" si="9"/>
        <v>42</v>
      </c>
      <c r="B52" s="359"/>
      <c r="C52" s="363"/>
      <c r="D52" s="366">
        <f t="shared" si="11"/>
        <v>2015</v>
      </c>
      <c r="E52" s="365">
        <f t="shared" si="12"/>
        <v>5981603.2666666685</v>
      </c>
      <c r="F52" s="375">
        <f t="shared" ref="F52:F54" si="14">E$44</f>
        <v>237679.6</v>
      </c>
      <c r="G52" s="375">
        <f t="shared" si="13"/>
        <v>5743923.6666666688</v>
      </c>
      <c r="H52" s="375"/>
      <c r="I52" s="375"/>
      <c r="J52" s="375"/>
      <c r="K52" s="454"/>
    </row>
    <row r="53" spans="1:15" ht="13.8">
      <c r="A53" s="382">
        <f t="shared" si="9"/>
        <v>43</v>
      </c>
      <c r="B53" s="359"/>
      <c r="C53" s="363"/>
      <c r="D53" s="366">
        <f t="shared" si="11"/>
        <v>2016</v>
      </c>
      <c r="E53" s="365">
        <f t="shared" si="12"/>
        <v>5743923.6666666688</v>
      </c>
      <c r="F53" s="375">
        <f t="shared" si="14"/>
        <v>237679.6</v>
      </c>
      <c r="G53" s="375">
        <f t="shared" si="13"/>
        <v>5506244.0666666692</v>
      </c>
      <c r="H53" s="375"/>
      <c r="I53" s="375"/>
      <c r="J53" s="375"/>
      <c r="K53" s="454"/>
    </row>
    <row r="54" spans="1:15" ht="13.8">
      <c r="A54" s="382">
        <f t="shared" si="9"/>
        <v>44</v>
      </c>
      <c r="B54" s="359"/>
      <c r="C54" s="363" t="s">
        <v>351</v>
      </c>
      <c r="D54" s="366">
        <f t="shared" si="11"/>
        <v>2017</v>
      </c>
      <c r="E54" s="365">
        <f>G53</f>
        <v>5506244.0666666692</v>
      </c>
      <c r="F54" s="375">
        <f t="shared" si="14"/>
        <v>237679.6</v>
      </c>
      <c r="G54" s="375">
        <f t="shared" si="13"/>
        <v>5268564.4666666696</v>
      </c>
      <c r="H54" s="375">
        <f>ROUND(+E$42*((G54+E54)/2),0)</f>
        <v>784406</v>
      </c>
      <c r="I54" s="375"/>
      <c r="J54" s="375"/>
      <c r="K54" s="454"/>
    </row>
    <row r="55" spans="1:15" ht="14.4" thickBot="1">
      <c r="A55" s="382">
        <f t="shared" si="9"/>
        <v>45</v>
      </c>
      <c r="B55" s="359"/>
      <c r="C55" s="345" t="s">
        <v>352</v>
      </c>
      <c r="D55" s="364">
        <f>D54</f>
        <v>2017</v>
      </c>
      <c r="E55" s="346">
        <f>E54</f>
        <v>5506244.0666666692</v>
      </c>
      <c r="F55" s="376">
        <f>E$44</f>
        <v>237679.6</v>
      </c>
      <c r="G55" s="376">
        <f>G54</f>
        <v>5268564.4666666696</v>
      </c>
      <c r="H55" s="376">
        <f>ROUND(+E$42*((G55+E55)/2),0)</f>
        <v>784406</v>
      </c>
      <c r="I55" s="459">
        <v>0</v>
      </c>
      <c r="J55" s="349">
        <f>+ROUND(IF(I55=0,0,H55-I55),0)</f>
        <v>0</v>
      </c>
      <c r="K55" s="347">
        <f>+ROUND(J55*(1+('Worksheet K'!H$32/12*24)),0)</f>
        <v>0</v>
      </c>
    </row>
    <row r="56" spans="1:15" ht="13.8">
      <c r="A56" s="382"/>
      <c r="B56" s="359"/>
      <c r="C56" s="194"/>
      <c r="D56" s="197"/>
      <c r="E56" s="333"/>
      <c r="F56" s="327"/>
      <c r="G56" s="333"/>
      <c r="H56" s="204"/>
      <c r="I56" s="204"/>
    </row>
    <row r="57" spans="1:15" ht="14.4" thickBot="1">
      <c r="A57" s="382"/>
      <c r="B57" s="359"/>
      <c r="C57" s="214"/>
      <c r="D57" s="215"/>
      <c r="E57" s="196"/>
      <c r="F57" s="195"/>
      <c r="G57" s="196"/>
      <c r="H57" s="195"/>
      <c r="I57" s="327"/>
    </row>
    <row r="58" spans="1:15" ht="14.4" thickBot="1">
      <c r="A58" s="382"/>
      <c r="B58" s="359"/>
      <c r="C58" s="321" t="s">
        <v>334</v>
      </c>
      <c r="D58" s="322"/>
      <c r="E58" s="569" t="s">
        <v>475</v>
      </c>
      <c r="F58" s="570"/>
      <c r="G58" s="570"/>
      <c r="H58" s="570"/>
      <c r="I58" s="570"/>
      <c r="J58" s="571"/>
      <c r="K58" s="572"/>
    </row>
    <row r="59" spans="1:15" ht="13.8">
      <c r="A59" s="382">
        <v>46</v>
      </c>
      <c r="B59" s="383" t="s">
        <v>354</v>
      </c>
      <c r="C59" s="323" t="s">
        <v>336</v>
      </c>
      <c r="D59" s="324" t="s">
        <v>337</v>
      </c>
      <c r="E59" s="451" t="s">
        <v>338</v>
      </c>
      <c r="F59" s="325"/>
      <c r="G59" s="406"/>
      <c r="H59" s="406"/>
      <c r="I59" s="406"/>
      <c r="J59" s="358"/>
      <c r="K59" s="452"/>
      <c r="M59" s="575"/>
      <c r="N59" s="575"/>
      <c r="O59" s="575"/>
    </row>
    <row r="60" spans="1:15" ht="13.8">
      <c r="A60" s="382">
        <f>A59+1</f>
        <v>47</v>
      </c>
      <c r="B60" s="383" t="s">
        <v>339</v>
      </c>
      <c r="C60" s="323" t="s">
        <v>340</v>
      </c>
      <c r="D60" s="324"/>
      <c r="E60" s="453">
        <v>30</v>
      </c>
      <c r="F60" s="325"/>
      <c r="G60" s="324"/>
      <c r="H60" s="324"/>
      <c r="I60" s="324"/>
      <c r="J60" s="358"/>
      <c r="K60" s="454"/>
      <c r="M60" s="576"/>
      <c r="N60" s="576"/>
      <c r="O60" s="176"/>
    </row>
    <row r="61" spans="1:15" ht="13.8">
      <c r="A61" s="382">
        <f t="shared" ref="A61:A78" si="15">A60+1</f>
        <v>48</v>
      </c>
      <c r="B61" s="383" t="s">
        <v>341</v>
      </c>
      <c r="C61" s="323" t="s">
        <v>342</v>
      </c>
      <c r="D61" s="324"/>
      <c r="E61" s="451">
        <v>0</v>
      </c>
      <c r="F61" s="330"/>
      <c r="G61" s="328"/>
      <c r="H61" s="341"/>
      <c r="I61" s="341"/>
      <c r="J61" s="358"/>
      <c r="K61" s="454"/>
      <c r="M61" s="576"/>
      <c r="N61" s="576"/>
      <c r="O61" s="188"/>
    </row>
    <row r="62" spans="1:15" ht="13.8">
      <c r="A62" s="382">
        <f t="shared" si="15"/>
        <v>49</v>
      </c>
      <c r="B62" s="383" t="str">
        <f>+"Line "&amp;$A$10&amp;""</f>
        <v>Line 5</v>
      </c>
      <c r="C62" s="323" t="s">
        <v>144</v>
      </c>
      <c r="D62" s="328"/>
      <c r="E62" s="329">
        <f>+$E$10</f>
        <v>0.14560000000000001</v>
      </c>
      <c r="F62" s="358"/>
      <c r="G62" s="330"/>
      <c r="H62" s="342"/>
      <c r="I62" s="342"/>
      <c r="J62" s="358"/>
      <c r="K62" s="454"/>
      <c r="M62" s="576"/>
      <c r="N62" s="576"/>
    </row>
    <row r="63" spans="1:15" ht="13.8">
      <c r="A63" s="382">
        <f t="shared" si="15"/>
        <v>50</v>
      </c>
      <c r="B63" s="383" t="str">
        <f>"Line "&amp;A62&amp;" plus line "&amp;$A$13&amp;" times (line "&amp;A61&amp;"/100)"</f>
        <v>Line 49 plus line 8 times (line 48/100)</v>
      </c>
      <c r="C63" s="323" t="s">
        <v>343</v>
      </c>
      <c r="D63" s="328"/>
      <c r="E63" s="329">
        <f>(E61/100*$E$13)+E62</f>
        <v>0.14560000000000001</v>
      </c>
      <c r="F63" s="358"/>
      <c r="G63" s="325"/>
      <c r="H63" s="333"/>
      <c r="I63" s="333"/>
      <c r="J63" s="358"/>
      <c r="K63" s="454"/>
      <c r="O63" s="455"/>
    </row>
    <row r="64" spans="1:15" ht="27">
      <c r="A64" s="382">
        <f t="shared" si="15"/>
        <v>51</v>
      </c>
      <c r="B64" s="384" t="s">
        <v>344</v>
      </c>
      <c r="C64" s="323" t="s">
        <v>345</v>
      </c>
      <c r="D64" s="324"/>
      <c r="E64" s="462">
        <v>19988720</v>
      </c>
      <c r="F64" s="463"/>
      <c r="G64" s="188"/>
      <c r="H64" s="327"/>
      <c r="I64" s="327"/>
      <c r="J64" s="358"/>
      <c r="K64" s="454"/>
    </row>
    <row r="65" spans="1:11" ht="13.8">
      <c r="A65" s="382">
        <f t="shared" si="15"/>
        <v>52</v>
      </c>
      <c r="B65" s="383" t="str">
        <f>"Line "&amp;A64&amp;" divided by line "&amp;A60&amp;""</f>
        <v>Line 51 divided by line 47</v>
      </c>
      <c r="C65" s="326" t="s">
        <v>346</v>
      </c>
      <c r="D65" s="324"/>
      <c r="E65" s="213">
        <f>IF(E60=0,0,E64/E60)</f>
        <v>666290.66666666663</v>
      </c>
      <c r="F65" s="358"/>
      <c r="G65" s="327"/>
      <c r="H65" s="327"/>
      <c r="I65" s="327"/>
      <c r="J65" s="358"/>
      <c r="K65" s="454"/>
    </row>
    <row r="66" spans="1:11" ht="14.4" thickBot="1">
      <c r="A66" s="382">
        <f t="shared" si="15"/>
        <v>53</v>
      </c>
      <c r="B66" s="383" t="s">
        <v>347</v>
      </c>
      <c r="C66" s="323" t="s">
        <v>353</v>
      </c>
      <c r="D66" s="328"/>
      <c r="E66" s="456">
        <v>6</v>
      </c>
      <c r="F66" s="464" t="s">
        <v>479</v>
      </c>
      <c r="G66" s="331"/>
      <c r="H66" s="331"/>
      <c r="I66" s="331"/>
      <c r="J66" s="357"/>
      <c r="K66" s="458"/>
    </row>
    <row r="67" spans="1:11" ht="27.6">
      <c r="A67" s="382">
        <f t="shared" si="15"/>
        <v>54</v>
      </c>
      <c r="B67" s="359"/>
      <c r="C67" s="332"/>
      <c r="D67" s="339" t="s">
        <v>348</v>
      </c>
      <c r="E67" s="336" t="s">
        <v>349</v>
      </c>
      <c r="F67" s="337" t="s">
        <v>265</v>
      </c>
      <c r="G67" s="337" t="s">
        <v>350</v>
      </c>
      <c r="H67" s="343" t="s">
        <v>436</v>
      </c>
      <c r="I67" s="343" t="s">
        <v>435</v>
      </c>
      <c r="J67" s="343" t="s">
        <v>440</v>
      </c>
      <c r="K67" s="338" t="s">
        <v>441</v>
      </c>
    </row>
    <row r="68" spans="1:11" ht="13.8">
      <c r="A68" s="382">
        <f t="shared" si="15"/>
        <v>55</v>
      </c>
      <c r="B68" s="359"/>
      <c r="C68" s="363"/>
      <c r="D68" s="373">
        <v>2008</v>
      </c>
      <c r="E68" s="365">
        <f>+E64</f>
        <v>19988720</v>
      </c>
      <c r="F68" s="375">
        <f>+E65/12*(13-E66)</f>
        <v>388669.5555555555</v>
      </c>
      <c r="G68" s="375">
        <f>+E68-F68</f>
        <v>19600050.444444444</v>
      </c>
      <c r="H68" s="367"/>
      <c r="I68" s="367"/>
      <c r="J68" s="367"/>
      <c r="K68" s="368"/>
    </row>
    <row r="69" spans="1:11" ht="13.8">
      <c r="A69" s="382">
        <f t="shared" si="15"/>
        <v>56</v>
      </c>
      <c r="B69" s="359"/>
      <c r="C69" s="363"/>
      <c r="D69" s="371">
        <f>D68+1</f>
        <v>2009</v>
      </c>
      <c r="E69" s="365">
        <f>G68</f>
        <v>19600050.444444444</v>
      </c>
      <c r="F69" s="375">
        <f>E$65</f>
        <v>666290.66666666663</v>
      </c>
      <c r="G69" s="375">
        <f>+E69-F69</f>
        <v>18933759.777777776</v>
      </c>
      <c r="H69" s="375"/>
      <c r="I69" s="375"/>
      <c r="J69" s="375"/>
      <c r="K69" s="454"/>
    </row>
    <row r="70" spans="1:11" ht="13.8">
      <c r="A70" s="382">
        <f t="shared" si="15"/>
        <v>57</v>
      </c>
      <c r="B70" s="359"/>
      <c r="C70" s="363"/>
      <c r="D70" s="369">
        <f>D69+1</f>
        <v>2010</v>
      </c>
      <c r="E70" s="365">
        <f>G69</f>
        <v>18933759.777777776</v>
      </c>
      <c r="F70" s="375">
        <f t="shared" ref="F70:F72" si="16">E$65</f>
        <v>666290.66666666663</v>
      </c>
      <c r="G70" s="375">
        <f>+E70-F70</f>
        <v>18267469.111111108</v>
      </c>
      <c r="H70" s="375"/>
      <c r="I70" s="375"/>
      <c r="J70" s="375"/>
      <c r="K70" s="454"/>
    </row>
    <row r="71" spans="1:11" ht="13.8">
      <c r="A71" s="382">
        <f t="shared" si="15"/>
        <v>58</v>
      </c>
      <c r="B71" s="359"/>
      <c r="C71" s="363"/>
      <c r="D71" s="369">
        <f t="shared" ref="D71:D77" si="17">D70+1</f>
        <v>2011</v>
      </c>
      <c r="E71" s="365">
        <f>G70</f>
        <v>18267469.111111108</v>
      </c>
      <c r="F71" s="375">
        <f t="shared" si="16"/>
        <v>666290.66666666663</v>
      </c>
      <c r="G71" s="375">
        <f>+E71-F71</f>
        <v>17601178.44444444</v>
      </c>
      <c r="H71" s="375"/>
      <c r="I71" s="375"/>
      <c r="J71" s="375"/>
      <c r="K71" s="454"/>
    </row>
    <row r="72" spans="1:11" ht="13.8">
      <c r="A72" s="382">
        <f t="shared" si="15"/>
        <v>59</v>
      </c>
      <c r="B72" s="359"/>
      <c r="C72" s="363"/>
      <c r="D72" s="369">
        <f t="shared" si="17"/>
        <v>2012</v>
      </c>
      <c r="E72" s="365">
        <f>G71</f>
        <v>17601178.44444444</v>
      </c>
      <c r="F72" s="375">
        <f t="shared" si="16"/>
        <v>666290.66666666663</v>
      </c>
      <c r="G72" s="375">
        <f>+E72-F72</f>
        <v>16934887.777777772</v>
      </c>
      <c r="H72" s="375"/>
      <c r="I72" s="375"/>
      <c r="J72" s="375"/>
      <c r="K72" s="454"/>
    </row>
    <row r="73" spans="1:11" ht="13.8">
      <c r="A73" s="382">
        <f t="shared" si="15"/>
        <v>60</v>
      </c>
      <c r="B73" s="359"/>
      <c r="C73" s="363"/>
      <c r="D73" s="369">
        <f t="shared" si="17"/>
        <v>2013</v>
      </c>
      <c r="E73" s="365">
        <f t="shared" ref="E73" si="18">G72</f>
        <v>16934887.777777772</v>
      </c>
      <c r="F73" s="375">
        <f>E$65</f>
        <v>666290.66666666663</v>
      </c>
      <c r="G73" s="375">
        <f t="shared" ref="G73" si="19">+E73-F73</f>
        <v>16268597.111111106</v>
      </c>
      <c r="H73" s="375"/>
      <c r="I73" s="375"/>
      <c r="J73" s="375"/>
      <c r="K73" s="454"/>
    </row>
    <row r="74" spans="1:11" ht="13.8">
      <c r="A74" s="382">
        <f t="shared" si="15"/>
        <v>61</v>
      </c>
      <c r="B74" s="359"/>
      <c r="C74" s="363"/>
      <c r="D74" s="369">
        <f t="shared" si="17"/>
        <v>2014</v>
      </c>
      <c r="E74" s="365">
        <f>G73</f>
        <v>16268597.111111106</v>
      </c>
      <c r="F74" s="375">
        <f>E$65</f>
        <v>666290.66666666663</v>
      </c>
      <c r="G74" s="375">
        <f t="shared" ref="G74:G77" si="20">+E74-F74</f>
        <v>15602306.44444444</v>
      </c>
      <c r="H74" s="375"/>
      <c r="I74" s="375"/>
      <c r="J74" s="375"/>
      <c r="K74" s="454"/>
    </row>
    <row r="75" spans="1:11" ht="13.8">
      <c r="A75" s="382">
        <f t="shared" si="15"/>
        <v>62</v>
      </c>
      <c r="B75" s="359"/>
      <c r="C75" s="363"/>
      <c r="D75" s="369">
        <f t="shared" si="17"/>
        <v>2015</v>
      </c>
      <c r="E75" s="365">
        <f t="shared" ref="E75:E77" si="21">G74</f>
        <v>15602306.44444444</v>
      </c>
      <c r="F75" s="375">
        <f t="shared" ref="F75:F77" si="22">E$65</f>
        <v>666290.66666666663</v>
      </c>
      <c r="G75" s="375">
        <f t="shared" si="20"/>
        <v>14936015.777777774</v>
      </c>
      <c r="H75" s="375"/>
      <c r="I75" s="375"/>
      <c r="J75" s="375"/>
      <c r="K75" s="454"/>
    </row>
    <row r="76" spans="1:11" ht="13.8">
      <c r="A76" s="382">
        <f t="shared" si="15"/>
        <v>63</v>
      </c>
      <c r="B76" s="359"/>
      <c r="C76" s="363"/>
      <c r="D76" s="369">
        <f t="shared" si="17"/>
        <v>2016</v>
      </c>
      <c r="E76" s="365">
        <f t="shared" si="21"/>
        <v>14936015.777777774</v>
      </c>
      <c r="F76" s="375">
        <f t="shared" si="22"/>
        <v>666290.66666666663</v>
      </c>
      <c r="G76" s="375">
        <f t="shared" si="20"/>
        <v>14269725.111111108</v>
      </c>
      <c r="H76" s="375"/>
      <c r="I76" s="375"/>
      <c r="J76" s="375"/>
      <c r="K76" s="454"/>
    </row>
    <row r="77" spans="1:11" ht="13.8">
      <c r="A77" s="382">
        <f t="shared" si="15"/>
        <v>64</v>
      </c>
      <c r="B77" s="359"/>
      <c r="C77" s="363" t="s">
        <v>351</v>
      </c>
      <c r="D77" s="369">
        <f t="shared" si="17"/>
        <v>2017</v>
      </c>
      <c r="E77" s="365">
        <f t="shared" si="21"/>
        <v>14269725.111111108</v>
      </c>
      <c r="F77" s="375">
        <f t="shared" si="22"/>
        <v>666290.66666666663</v>
      </c>
      <c r="G77" s="375">
        <f t="shared" si="20"/>
        <v>13603434.444444442</v>
      </c>
      <c r="H77" s="375">
        <f>ROUND(+E$63*((G77+E77)/2),0)</f>
        <v>2029166</v>
      </c>
      <c r="I77" s="375"/>
      <c r="J77" s="375"/>
      <c r="K77" s="454"/>
    </row>
    <row r="78" spans="1:11" ht="14.4" thickBot="1">
      <c r="A78" s="382">
        <f t="shared" si="15"/>
        <v>65</v>
      </c>
      <c r="C78" s="345" t="s">
        <v>352</v>
      </c>
      <c r="D78" s="364">
        <f>D77</f>
        <v>2017</v>
      </c>
      <c r="E78" s="346">
        <f>E77</f>
        <v>14269725.111111108</v>
      </c>
      <c r="F78" s="376">
        <f>E$65</f>
        <v>666290.66666666663</v>
      </c>
      <c r="G78" s="376">
        <f>G77</f>
        <v>13603434.444444442</v>
      </c>
      <c r="H78" s="376">
        <f>ROUND(+E$63*((G78+E78)/2),0)</f>
        <v>2029166</v>
      </c>
      <c r="I78" s="459">
        <v>0</v>
      </c>
      <c r="J78" s="349">
        <f>+ROUND(IF(I78=0,0,H78-I78),0)</f>
        <v>0</v>
      </c>
      <c r="K78" s="347">
        <f>+ROUND(J78*(1+('Worksheet K'!H$32/12*24)),0)</f>
        <v>0</v>
      </c>
    </row>
    <row r="79" spans="1:11" ht="13.8">
      <c r="I79" s="204"/>
    </row>
    <row r="80" spans="1:11" ht="14.4" thickBot="1">
      <c r="I80" s="327"/>
    </row>
    <row r="81" spans="1:15" ht="14.4" thickBot="1">
      <c r="C81" s="321" t="s">
        <v>334</v>
      </c>
      <c r="D81" s="322"/>
      <c r="E81" s="569" t="s">
        <v>476</v>
      </c>
      <c r="F81" s="570"/>
      <c r="G81" s="570"/>
      <c r="H81" s="570"/>
      <c r="I81" s="570"/>
      <c r="J81" s="571"/>
      <c r="K81" s="572"/>
    </row>
    <row r="82" spans="1:15" ht="13.8">
      <c r="A82" s="90">
        <v>66</v>
      </c>
      <c r="B82" s="383" t="s">
        <v>354</v>
      </c>
      <c r="C82" s="323" t="s">
        <v>336</v>
      </c>
      <c r="D82" s="324" t="s">
        <v>337</v>
      </c>
      <c r="E82" s="451" t="s">
        <v>338</v>
      </c>
      <c r="F82" s="325"/>
      <c r="G82" s="406"/>
      <c r="H82" s="406"/>
      <c r="I82" s="406"/>
      <c r="J82" s="358"/>
      <c r="K82" s="452"/>
      <c r="M82" s="575"/>
      <c r="N82" s="575"/>
      <c r="O82" s="575"/>
    </row>
    <row r="83" spans="1:15" ht="13.8">
      <c r="A83" s="90">
        <f>A82+1</f>
        <v>67</v>
      </c>
      <c r="B83" s="383" t="s">
        <v>339</v>
      </c>
      <c r="C83" s="323" t="s">
        <v>340</v>
      </c>
      <c r="D83" s="324"/>
      <c r="E83" s="453">
        <v>30</v>
      </c>
      <c r="F83" s="325"/>
      <c r="G83" s="324"/>
      <c r="H83" s="324"/>
      <c r="I83" s="324"/>
      <c r="J83" s="358"/>
      <c r="K83" s="454"/>
      <c r="M83" s="576"/>
      <c r="N83" s="576"/>
      <c r="O83" s="176"/>
    </row>
    <row r="84" spans="1:15" ht="13.8">
      <c r="A84" s="90">
        <f t="shared" ref="A84:A99" si="23">A83+1</f>
        <v>68</v>
      </c>
      <c r="B84" s="383" t="s">
        <v>341</v>
      </c>
      <c r="C84" s="323" t="s">
        <v>342</v>
      </c>
      <c r="D84" s="324"/>
      <c r="E84" s="451">
        <v>0</v>
      </c>
      <c r="F84" s="330"/>
      <c r="G84" s="328"/>
      <c r="H84" s="341"/>
      <c r="I84" s="341"/>
      <c r="J84" s="358"/>
      <c r="K84" s="454"/>
      <c r="M84" s="576"/>
      <c r="N84" s="576"/>
      <c r="O84" s="188"/>
    </row>
    <row r="85" spans="1:15" ht="13.8">
      <c r="A85" s="90">
        <f t="shared" si="23"/>
        <v>69</v>
      </c>
      <c r="B85" s="383" t="str">
        <f>+"Line "&amp;$A$10&amp;""</f>
        <v>Line 5</v>
      </c>
      <c r="C85" s="323" t="s">
        <v>144</v>
      </c>
      <c r="D85" s="328"/>
      <c r="E85" s="329">
        <f>+$E$10</f>
        <v>0.14560000000000001</v>
      </c>
      <c r="F85" s="325"/>
      <c r="G85" s="330"/>
      <c r="H85" s="342"/>
      <c r="I85" s="342"/>
      <c r="J85" s="358"/>
      <c r="K85" s="454"/>
      <c r="M85" s="576"/>
      <c r="N85" s="576"/>
    </row>
    <row r="86" spans="1:15" ht="13.8">
      <c r="A86" s="90">
        <f t="shared" si="23"/>
        <v>70</v>
      </c>
      <c r="B86" s="383" t="str">
        <f>"Line "&amp;A85&amp;" plus line "&amp;$A$13&amp;" times (line "&amp;A84&amp;"/100)"</f>
        <v>Line 69 plus line 8 times (line 68/100)</v>
      </c>
      <c r="C86" s="323" t="s">
        <v>343</v>
      </c>
      <c r="D86" s="328"/>
      <c r="E86" s="329">
        <f>(E84/100*$E$13)+E85</f>
        <v>0.14560000000000001</v>
      </c>
      <c r="F86" s="358"/>
      <c r="G86" s="325"/>
      <c r="H86" s="333"/>
      <c r="I86" s="333"/>
      <c r="J86" s="358"/>
      <c r="K86" s="454"/>
      <c r="O86" s="455"/>
    </row>
    <row r="87" spans="1:15" ht="27">
      <c r="A87" s="90">
        <f t="shared" si="23"/>
        <v>71</v>
      </c>
      <c r="B87" s="384" t="s">
        <v>344</v>
      </c>
      <c r="C87" s="323" t="s">
        <v>345</v>
      </c>
      <c r="D87" s="324"/>
      <c r="E87" s="462">
        <v>119501617</v>
      </c>
      <c r="F87" s="463"/>
      <c r="G87" s="188"/>
      <c r="H87" s="327"/>
      <c r="I87" s="327"/>
      <c r="J87" s="358"/>
      <c r="K87" s="454"/>
    </row>
    <row r="88" spans="1:15" ht="13.8">
      <c r="A88" s="90">
        <f t="shared" si="23"/>
        <v>72</v>
      </c>
      <c r="B88" s="383" t="str">
        <f>"Line "&amp;A87&amp;" divided by line "&amp;A83&amp;""</f>
        <v>Line 71 divided by line 67</v>
      </c>
      <c r="C88" s="326" t="s">
        <v>346</v>
      </c>
      <c r="D88" s="324"/>
      <c r="E88" s="213">
        <f>IF(E83=0,0,E87/E83)</f>
        <v>3983387.2333333334</v>
      </c>
      <c r="F88" s="358"/>
      <c r="G88" s="327"/>
      <c r="H88" s="327"/>
      <c r="I88" s="327"/>
      <c r="J88" s="358"/>
      <c r="K88" s="454"/>
    </row>
    <row r="89" spans="1:15" s="446" customFormat="1" ht="14.25" customHeight="1" thickBot="1">
      <c r="A89" s="90">
        <f t="shared" si="23"/>
        <v>73</v>
      </c>
      <c r="B89" s="383" t="s">
        <v>347</v>
      </c>
      <c r="C89" s="323" t="s">
        <v>353</v>
      </c>
      <c r="D89" s="328"/>
      <c r="E89" s="456">
        <v>1</v>
      </c>
      <c r="F89" s="464" t="s">
        <v>480</v>
      </c>
      <c r="G89" s="331"/>
      <c r="H89" s="331"/>
      <c r="I89" s="331"/>
      <c r="J89" s="357"/>
      <c r="K89" s="458"/>
    </row>
    <row r="90" spans="1:15" ht="27.6">
      <c r="A90" s="90">
        <f t="shared" si="23"/>
        <v>74</v>
      </c>
      <c r="C90" s="332"/>
      <c r="D90" s="339" t="s">
        <v>348</v>
      </c>
      <c r="E90" s="336" t="s">
        <v>349</v>
      </c>
      <c r="F90" s="337" t="s">
        <v>265</v>
      </c>
      <c r="G90" s="337" t="s">
        <v>350</v>
      </c>
      <c r="H90" s="343" t="s">
        <v>436</v>
      </c>
      <c r="I90" s="343" t="s">
        <v>435</v>
      </c>
      <c r="J90" s="343" t="s">
        <v>440</v>
      </c>
      <c r="K90" s="338" t="s">
        <v>441</v>
      </c>
    </row>
    <row r="91" spans="1:15" ht="13.8">
      <c r="A91" s="90">
        <f t="shared" si="23"/>
        <v>75</v>
      </c>
      <c r="C91" s="363"/>
      <c r="D91" s="373">
        <v>2010</v>
      </c>
      <c r="E91" s="313">
        <f>E87</f>
        <v>119501617</v>
      </c>
      <c r="F91" s="375">
        <f>+E88/12*(13-E89)</f>
        <v>3983387.2333333334</v>
      </c>
      <c r="G91" s="370">
        <f>E91-F91</f>
        <v>115518229.76666667</v>
      </c>
      <c r="H91" s="367"/>
      <c r="I91" s="367"/>
      <c r="J91" s="367"/>
      <c r="K91" s="368"/>
    </row>
    <row r="92" spans="1:15" ht="13.8">
      <c r="A92" s="90">
        <f t="shared" si="23"/>
        <v>76</v>
      </c>
      <c r="C92" s="363"/>
      <c r="D92" s="371">
        <f>D91+1</f>
        <v>2011</v>
      </c>
      <c r="E92" s="365">
        <f>G91</f>
        <v>115518229.76666667</v>
      </c>
      <c r="F92" s="375">
        <f>+E$88</f>
        <v>3983387.2333333334</v>
      </c>
      <c r="G92" s="370">
        <f t="shared" ref="G92:G94" si="24">E92-F92</f>
        <v>111534842.53333333</v>
      </c>
      <c r="H92" s="375"/>
      <c r="I92" s="375"/>
      <c r="J92" s="375"/>
      <c r="K92" s="454"/>
    </row>
    <row r="93" spans="1:15" ht="13.8">
      <c r="A93" s="90">
        <f t="shared" si="23"/>
        <v>77</v>
      </c>
      <c r="C93" s="363"/>
      <c r="D93" s="371">
        <f>D92+1</f>
        <v>2012</v>
      </c>
      <c r="E93" s="365">
        <f>G92</f>
        <v>111534842.53333333</v>
      </c>
      <c r="F93" s="375">
        <f>+E$88</f>
        <v>3983387.2333333334</v>
      </c>
      <c r="G93" s="370">
        <f t="shared" si="24"/>
        <v>107551455.3</v>
      </c>
      <c r="H93" s="375"/>
      <c r="I93" s="375"/>
      <c r="J93" s="375"/>
      <c r="K93" s="454"/>
    </row>
    <row r="94" spans="1:15" ht="13.8">
      <c r="A94" s="90">
        <f t="shared" si="23"/>
        <v>78</v>
      </c>
      <c r="C94" s="363"/>
      <c r="D94" s="371">
        <f t="shared" ref="D94:D98" si="25">D93+1</f>
        <v>2013</v>
      </c>
      <c r="E94" s="365">
        <f t="shared" ref="E94" si="26">G93</f>
        <v>107551455.3</v>
      </c>
      <c r="F94" s="375">
        <f>E$88</f>
        <v>3983387.2333333334</v>
      </c>
      <c r="G94" s="370">
        <f t="shared" si="24"/>
        <v>103568068.06666666</v>
      </c>
      <c r="H94" s="375"/>
      <c r="I94" s="375"/>
      <c r="J94" s="375"/>
      <c r="K94" s="454"/>
    </row>
    <row r="95" spans="1:15" ht="13.8">
      <c r="A95" s="90">
        <f t="shared" si="23"/>
        <v>79</v>
      </c>
      <c r="C95" s="363"/>
      <c r="D95" s="371">
        <f t="shared" si="25"/>
        <v>2014</v>
      </c>
      <c r="E95" s="365">
        <f>G94</f>
        <v>103568068.06666666</v>
      </c>
      <c r="F95" s="375">
        <f>E$88</f>
        <v>3983387.2333333334</v>
      </c>
      <c r="G95" s="370">
        <f t="shared" ref="G95:G98" si="27">E95-F95</f>
        <v>99584680.833333328</v>
      </c>
      <c r="H95" s="375"/>
      <c r="I95" s="375"/>
      <c r="J95" s="375"/>
      <c r="K95" s="454"/>
    </row>
    <row r="96" spans="1:15" ht="13.8">
      <c r="A96" s="90">
        <f t="shared" si="23"/>
        <v>80</v>
      </c>
      <c r="C96" s="363"/>
      <c r="D96" s="371">
        <f t="shared" si="25"/>
        <v>2015</v>
      </c>
      <c r="E96" s="365">
        <f t="shared" ref="E96:E98" si="28">G95</f>
        <v>99584680.833333328</v>
      </c>
      <c r="F96" s="375">
        <f t="shared" ref="F96:F98" si="29">E$88</f>
        <v>3983387.2333333334</v>
      </c>
      <c r="G96" s="370">
        <f t="shared" si="27"/>
        <v>95601293.599999994</v>
      </c>
      <c r="H96" s="375"/>
      <c r="I96" s="375"/>
      <c r="J96" s="375"/>
      <c r="K96" s="454"/>
    </row>
    <row r="97" spans="1:11" ht="13.8">
      <c r="A97" s="90">
        <f t="shared" si="23"/>
        <v>81</v>
      </c>
      <c r="C97" s="363"/>
      <c r="D97" s="371">
        <f t="shared" si="25"/>
        <v>2016</v>
      </c>
      <c r="E97" s="365">
        <f t="shared" si="28"/>
        <v>95601293.599999994</v>
      </c>
      <c r="F97" s="375">
        <f t="shared" si="29"/>
        <v>3983387.2333333334</v>
      </c>
      <c r="G97" s="370">
        <f t="shared" si="27"/>
        <v>91617906.36666666</v>
      </c>
      <c r="H97" s="375"/>
      <c r="I97" s="375"/>
      <c r="J97" s="375"/>
      <c r="K97" s="454"/>
    </row>
    <row r="98" spans="1:11" ht="13.8">
      <c r="A98" s="90">
        <f t="shared" si="23"/>
        <v>82</v>
      </c>
      <c r="C98" s="363" t="s">
        <v>351</v>
      </c>
      <c r="D98" s="371">
        <f t="shared" si="25"/>
        <v>2017</v>
      </c>
      <c r="E98" s="365">
        <f t="shared" si="28"/>
        <v>91617906.36666666</v>
      </c>
      <c r="F98" s="375">
        <f t="shared" si="29"/>
        <v>3983387.2333333334</v>
      </c>
      <c r="G98" s="370">
        <f t="shared" si="27"/>
        <v>87634519.133333325</v>
      </c>
      <c r="H98" s="375">
        <f>ROUND(+E$86*((G98+E98)/2),0)</f>
        <v>13049577</v>
      </c>
      <c r="I98" s="375"/>
      <c r="J98" s="375"/>
      <c r="K98" s="454"/>
    </row>
    <row r="99" spans="1:11" ht="14.4" thickBot="1">
      <c r="A99" s="90">
        <f t="shared" si="23"/>
        <v>83</v>
      </c>
      <c r="C99" s="345" t="s">
        <v>352</v>
      </c>
      <c r="D99" s="364">
        <f>D98</f>
        <v>2017</v>
      </c>
      <c r="E99" s="346">
        <f>E98</f>
        <v>91617906.36666666</v>
      </c>
      <c r="F99" s="376">
        <f>E$88</f>
        <v>3983387.2333333334</v>
      </c>
      <c r="G99" s="376">
        <f>G98</f>
        <v>87634519.133333325</v>
      </c>
      <c r="H99" s="376">
        <f>ROUND(+E$86*((G99+E99)/2),0)</f>
        <v>13049577</v>
      </c>
      <c r="I99" s="465">
        <v>0</v>
      </c>
      <c r="J99" s="349">
        <f>+ROUND(IF(I99=0,0,H99-I99),0)</f>
        <v>0</v>
      </c>
      <c r="K99" s="347">
        <f>+ROUND(J99*(1+('Worksheet K'!H$32/12*24)),0)</f>
        <v>0</v>
      </c>
    </row>
    <row r="100" spans="1:11" ht="13.8">
      <c r="I100" s="327"/>
    </row>
    <row r="101" spans="1:11" ht="14.4" thickBot="1">
      <c r="I101" s="327"/>
    </row>
    <row r="102" spans="1:11" ht="13.5" customHeight="1" thickBot="1">
      <c r="C102" s="321" t="s">
        <v>334</v>
      </c>
      <c r="D102" s="322"/>
      <c r="E102" s="577" t="s">
        <v>477</v>
      </c>
      <c r="F102" s="578"/>
      <c r="G102" s="578"/>
      <c r="H102" s="578"/>
      <c r="I102" s="578"/>
      <c r="J102" s="579"/>
      <c r="K102" s="580"/>
    </row>
    <row r="103" spans="1:11" ht="13.8">
      <c r="A103" s="90">
        <v>84</v>
      </c>
      <c r="B103" s="383" t="s">
        <v>354</v>
      </c>
      <c r="C103" s="323" t="s">
        <v>336</v>
      </c>
      <c r="D103" s="324" t="s">
        <v>337</v>
      </c>
      <c r="E103" s="451" t="s">
        <v>338</v>
      </c>
      <c r="F103" s="466"/>
      <c r="G103" s="406"/>
      <c r="H103" s="406"/>
      <c r="I103" s="406"/>
      <c r="J103" s="358"/>
      <c r="K103" s="452"/>
    </row>
    <row r="104" spans="1:11" ht="13.8">
      <c r="A104" s="90">
        <f>A103+1</f>
        <v>85</v>
      </c>
      <c r="B104" s="383" t="s">
        <v>339</v>
      </c>
      <c r="C104" s="323" t="s">
        <v>340</v>
      </c>
      <c r="D104" s="324"/>
      <c r="E104" s="453">
        <v>30</v>
      </c>
      <c r="F104" s="460"/>
      <c r="G104" s="324"/>
      <c r="H104" s="324"/>
      <c r="I104" s="324"/>
      <c r="J104" s="358"/>
      <c r="K104" s="454"/>
    </row>
    <row r="105" spans="1:11" ht="13.8">
      <c r="A105" s="90">
        <f t="shared" ref="A105:A122" si="30">A104+1</f>
        <v>86</v>
      </c>
      <c r="B105" s="383" t="s">
        <v>341</v>
      </c>
      <c r="C105" s="323" t="s">
        <v>342</v>
      </c>
      <c r="D105" s="324"/>
      <c r="E105" s="451">
        <v>0</v>
      </c>
      <c r="F105" s="461"/>
      <c r="G105" s="328"/>
      <c r="H105" s="341"/>
      <c r="I105" s="341"/>
      <c r="J105" s="358"/>
      <c r="K105" s="454"/>
    </row>
    <row r="106" spans="1:11" ht="13.8">
      <c r="A106" s="90">
        <f t="shared" si="30"/>
        <v>87</v>
      </c>
      <c r="B106" s="383" t="str">
        <f>+"Line "&amp;$A$10&amp;""</f>
        <v>Line 5</v>
      </c>
      <c r="C106" s="323" t="s">
        <v>144</v>
      </c>
      <c r="D106" s="328"/>
      <c r="E106" s="329">
        <f>+$E$10</f>
        <v>0.14560000000000001</v>
      </c>
      <c r="F106" s="358"/>
      <c r="G106" s="330"/>
      <c r="H106" s="342"/>
      <c r="I106" s="342"/>
      <c r="J106" s="358"/>
      <c r="K106" s="454"/>
    </row>
    <row r="107" spans="1:11" ht="13.8">
      <c r="A107" s="90">
        <f t="shared" si="30"/>
        <v>88</v>
      </c>
      <c r="B107" s="383" t="str">
        <f>"Line "&amp;A106&amp;" plus line "&amp;$A$13&amp;" times (line "&amp;A105&amp;"/100)"</f>
        <v>Line 87 plus line 8 times (line 86/100)</v>
      </c>
      <c r="C107" s="323" t="s">
        <v>343</v>
      </c>
      <c r="D107" s="328"/>
      <c r="E107" s="329">
        <f>(E105/100*$E$13)+E106</f>
        <v>0.14560000000000001</v>
      </c>
      <c r="F107" s="358"/>
      <c r="G107" s="325"/>
      <c r="H107" s="333"/>
      <c r="I107" s="333"/>
      <c r="J107" s="358"/>
      <c r="K107" s="454"/>
    </row>
    <row r="108" spans="1:11" ht="27">
      <c r="A108" s="90">
        <f t="shared" si="30"/>
        <v>89</v>
      </c>
      <c r="B108" s="384" t="s">
        <v>344</v>
      </c>
      <c r="C108" s="323" t="s">
        <v>345</v>
      </c>
      <c r="D108" s="324"/>
      <c r="E108" s="462">
        <v>88435</v>
      </c>
      <c r="F108" s="327"/>
      <c r="G108" s="358"/>
      <c r="H108" s="327"/>
      <c r="I108" s="327"/>
      <c r="J108" s="358"/>
      <c r="K108" s="454"/>
    </row>
    <row r="109" spans="1:11" ht="13.8">
      <c r="A109" s="90">
        <f t="shared" si="30"/>
        <v>90</v>
      </c>
      <c r="B109" s="383" t="str">
        <f>"Line "&amp;A108&amp;" divided by line "&amp;A104&amp;""</f>
        <v>Line 89 divided by line 85</v>
      </c>
      <c r="C109" s="326" t="s">
        <v>346</v>
      </c>
      <c r="D109" s="324"/>
      <c r="E109" s="213">
        <f>IF(E104=0,0,E108/E104)</f>
        <v>2947.8333333333335</v>
      </c>
      <c r="F109" s="358"/>
      <c r="G109" s="327"/>
      <c r="H109" s="327"/>
      <c r="I109" s="327"/>
      <c r="J109" s="358"/>
      <c r="K109" s="454"/>
    </row>
    <row r="110" spans="1:11" s="446" customFormat="1" ht="14.25" customHeight="1" thickBot="1">
      <c r="A110" s="90">
        <f t="shared" si="30"/>
        <v>91</v>
      </c>
      <c r="B110" s="383" t="s">
        <v>347</v>
      </c>
      <c r="C110" s="323" t="s">
        <v>353</v>
      </c>
      <c r="D110" s="328"/>
      <c r="E110" s="456">
        <v>10</v>
      </c>
      <c r="F110" s="464" t="s">
        <v>478</v>
      </c>
      <c r="G110" s="331"/>
      <c r="H110" s="331"/>
      <c r="I110" s="331"/>
      <c r="J110" s="357"/>
      <c r="K110" s="458"/>
    </row>
    <row r="111" spans="1:11" ht="27.6">
      <c r="A111" s="90">
        <f t="shared" si="30"/>
        <v>92</v>
      </c>
      <c r="C111" s="332"/>
      <c r="D111" s="339" t="s">
        <v>348</v>
      </c>
      <c r="E111" s="336" t="s">
        <v>349</v>
      </c>
      <c r="F111" s="337" t="s">
        <v>265</v>
      </c>
      <c r="G111" s="337" t="s">
        <v>350</v>
      </c>
      <c r="H111" s="343" t="s">
        <v>436</v>
      </c>
      <c r="I111" s="343" t="s">
        <v>435</v>
      </c>
      <c r="J111" s="343" t="s">
        <v>440</v>
      </c>
      <c r="K111" s="338" t="s">
        <v>441</v>
      </c>
    </row>
    <row r="112" spans="1:11" ht="13.8">
      <c r="A112" s="90">
        <f t="shared" si="30"/>
        <v>93</v>
      </c>
      <c r="C112" s="363"/>
      <c r="D112" s="371">
        <v>2009</v>
      </c>
      <c r="E112" s="365">
        <f>+E108</f>
        <v>88435</v>
      </c>
      <c r="F112" s="375">
        <f>+E109/12*(13-E110)</f>
        <v>736.95833333333337</v>
      </c>
      <c r="G112" s="375">
        <f>+E112-F112</f>
        <v>87698.041666666672</v>
      </c>
      <c r="H112" s="375"/>
      <c r="I112" s="375"/>
      <c r="J112" s="375"/>
      <c r="K112" s="454"/>
    </row>
    <row r="113" spans="1:11" ht="13.8">
      <c r="A113" s="90">
        <f t="shared" si="30"/>
        <v>94</v>
      </c>
      <c r="C113" s="363"/>
      <c r="D113" s="369">
        <f>D112+1</f>
        <v>2010</v>
      </c>
      <c r="E113" s="365">
        <f>G112</f>
        <v>87698.041666666672</v>
      </c>
      <c r="F113" s="375">
        <f>E$109</f>
        <v>2947.8333333333335</v>
      </c>
      <c r="G113" s="375">
        <f>E113-F113</f>
        <v>84750.208333333343</v>
      </c>
      <c r="H113" s="375"/>
      <c r="I113" s="375"/>
      <c r="J113" s="375"/>
      <c r="K113" s="454"/>
    </row>
    <row r="114" spans="1:11" ht="13.8">
      <c r="A114" s="90">
        <f t="shared" si="30"/>
        <v>95</v>
      </c>
      <c r="C114" s="363"/>
      <c r="D114" s="366">
        <f>D113+1</f>
        <v>2011</v>
      </c>
      <c r="E114" s="365">
        <f>G113</f>
        <v>84750.208333333343</v>
      </c>
      <c r="F114" s="375">
        <f t="shared" ref="F114:F115" si="31">E$109</f>
        <v>2947.8333333333335</v>
      </c>
      <c r="G114" s="375">
        <f>+E114-F114</f>
        <v>81802.375000000015</v>
      </c>
      <c r="H114" s="375"/>
      <c r="I114" s="375"/>
      <c r="J114" s="375"/>
      <c r="K114" s="454"/>
    </row>
    <row r="115" spans="1:11" ht="13.8">
      <c r="A115" s="90">
        <f t="shared" si="30"/>
        <v>96</v>
      </c>
      <c r="C115" s="363"/>
      <c r="D115" s="366">
        <f>D114+1</f>
        <v>2012</v>
      </c>
      <c r="E115" s="365">
        <f>G114</f>
        <v>81802.375000000015</v>
      </c>
      <c r="F115" s="375">
        <f t="shared" si="31"/>
        <v>2947.8333333333335</v>
      </c>
      <c r="G115" s="375">
        <f>+E115-F115</f>
        <v>78854.541666666686</v>
      </c>
      <c r="H115" s="375"/>
      <c r="I115" s="375"/>
      <c r="J115" s="375"/>
      <c r="K115" s="454"/>
    </row>
    <row r="116" spans="1:11" ht="13.8">
      <c r="A116" s="90">
        <f t="shared" si="30"/>
        <v>97</v>
      </c>
      <c r="C116" s="363"/>
      <c r="D116" s="366">
        <f t="shared" ref="D116:D120" si="32">D115+1</f>
        <v>2013</v>
      </c>
      <c r="E116" s="365">
        <f t="shared" ref="E116" si="33">G115</f>
        <v>78854.541666666686</v>
      </c>
      <c r="F116" s="375">
        <f>E$109</f>
        <v>2947.8333333333335</v>
      </c>
      <c r="G116" s="375">
        <f t="shared" ref="G116" si="34">+E116-F116</f>
        <v>75906.708333333358</v>
      </c>
      <c r="H116" s="375"/>
      <c r="I116" s="375"/>
      <c r="J116" s="375"/>
      <c r="K116" s="454"/>
    </row>
    <row r="117" spans="1:11" ht="13.8">
      <c r="A117" s="90">
        <f t="shared" si="30"/>
        <v>98</v>
      </c>
      <c r="C117" s="363"/>
      <c r="D117" s="366">
        <f t="shared" si="32"/>
        <v>2014</v>
      </c>
      <c r="E117" s="365">
        <f t="shared" ref="E117:E120" si="35">G116</f>
        <v>75906.708333333358</v>
      </c>
      <c r="F117" s="375">
        <f>E$109</f>
        <v>2947.8333333333335</v>
      </c>
      <c r="G117" s="375">
        <f t="shared" ref="G117:G120" si="36">+E117-F117</f>
        <v>72958.875000000029</v>
      </c>
      <c r="H117" s="375"/>
      <c r="I117" s="375"/>
      <c r="J117" s="375"/>
      <c r="K117" s="454"/>
    </row>
    <row r="118" spans="1:11" ht="13.8">
      <c r="A118" s="90">
        <f t="shared" si="30"/>
        <v>99</v>
      </c>
      <c r="C118" s="363"/>
      <c r="D118" s="366">
        <f t="shared" si="32"/>
        <v>2015</v>
      </c>
      <c r="E118" s="365">
        <f t="shared" si="35"/>
        <v>72958.875000000029</v>
      </c>
      <c r="F118" s="375">
        <f t="shared" ref="F118:F120" si="37">E$109</f>
        <v>2947.8333333333335</v>
      </c>
      <c r="G118" s="375">
        <f t="shared" si="36"/>
        <v>70011.041666666701</v>
      </c>
      <c r="H118" s="375"/>
      <c r="I118" s="375"/>
      <c r="J118" s="375"/>
      <c r="K118" s="454"/>
    </row>
    <row r="119" spans="1:11" ht="13.8">
      <c r="A119" s="90">
        <f t="shared" si="30"/>
        <v>100</v>
      </c>
      <c r="C119" s="363"/>
      <c r="D119" s="366">
        <f t="shared" si="32"/>
        <v>2016</v>
      </c>
      <c r="E119" s="365">
        <f t="shared" si="35"/>
        <v>70011.041666666701</v>
      </c>
      <c r="F119" s="375">
        <f t="shared" si="37"/>
        <v>2947.8333333333335</v>
      </c>
      <c r="G119" s="375">
        <f t="shared" si="36"/>
        <v>67063.208333333372</v>
      </c>
      <c r="H119" s="375"/>
      <c r="I119" s="375"/>
      <c r="J119" s="375"/>
      <c r="K119" s="454"/>
    </row>
    <row r="120" spans="1:11" ht="13.8">
      <c r="A120" s="90">
        <f t="shared" si="30"/>
        <v>101</v>
      </c>
      <c r="C120" s="363" t="s">
        <v>351</v>
      </c>
      <c r="D120" s="366">
        <f t="shared" si="32"/>
        <v>2017</v>
      </c>
      <c r="E120" s="365">
        <f t="shared" si="35"/>
        <v>67063.208333333372</v>
      </c>
      <c r="F120" s="375">
        <f t="shared" si="37"/>
        <v>2947.8333333333335</v>
      </c>
      <c r="G120" s="375">
        <f t="shared" si="36"/>
        <v>64115.375000000036</v>
      </c>
      <c r="H120" s="375">
        <f>ROUND(+E$107*((G120+E120)/2),0)</f>
        <v>9550</v>
      </c>
      <c r="I120" s="375"/>
      <c r="J120" s="375"/>
      <c r="K120" s="454"/>
    </row>
    <row r="121" spans="1:11" ht="14.4" thickBot="1">
      <c r="A121" s="90">
        <f t="shared" si="30"/>
        <v>102</v>
      </c>
      <c r="C121" s="345" t="s">
        <v>352</v>
      </c>
      <c r="D121" s="364">
        <f>D120</f>
        <v>2017</v>
      </c>
      <c r="E121" s="346">
        <f>E120</f>
        <v>67063.208333333372</v>
      </c>
      <c r="F121" s="376">
        <f>E$109</f>
        <v>2947.8333333333335</v>
      </c>
      <c r="G121" s="376">
        <f>G120</f>
        <v>64115.375000000036</v>
      </c>
      <c r="H121" s="376">
        <f>ROUND(+E$107*((G121+E121)/2),0)</f>
        <v>9550</v>
      </c>
      <c r="I121" s="465">
        <v>0</v>
      </c>
      <c r="J121" s="349">
        <f>+ROUND(IF(I121=0,0,H121-I121),0)</f>
        <v>0</v>
      </c>
      <c r="K121" s="347">
        <f>+ROUND(J121*(1+('Worksheet K'!H$32/12*24)),0)</f>
        <v>0</v>
      </c>
    </row>
    <row r="122" spans="1:11" ht="13.8">
      <c r="A122" s="90">
        <f t="shared" si="30"/>
        <v>103</v>
      </c>
      <c r="I122" s="327"/>
    </row>
    <row r="123" spans="1:11" ht="14.4" thickBot="1">
      <c r="I123" s="327"/>
    </row>
    <row r="124" spans="1:11" ht="14.4" thickBot="1">
      <c r="C124" s="321" t="s">
        <v>334</v>
      </c>
      <c r="D124" s="322"/>
      <c r="E124" s="569" t="s">
        <v>492</v>
      </c>
      <c r="F124" s="570"/>
      <c r="G124" s="570"/>
      <c r="H124" s="570"/>
      <c r="I124" s="570"/>
      <c r="J124" s="571"/>
      <c r="K124" s="572"/>
    </row>
    <row r="125" spans="1:11" ht="13.8">
      <c r="A125" s="90">
        <v>104</v>
      </c>
      <c r="B125" s="383" t="s">
        <v>354</v>
      </c>
      <c r="C125" s="323" t="s">
        <v>336</v>
      </c>
      <c r="D125" s="324" t="s">
        <v>337</v>
      </c>
      <c r="E125" s="451" t="s">
        <v>338</v>
      </c>
      <c r="F125" s="331"/>
      <c r="G125" s="406"/>
      <c r="H125" s="406"/>
      <c r="I125" s="406"/>
      <c r="J125" s="358"/>
      <c r="K125" s="452"/>
    </row>
    <row r="126" spans="1:11" ht="13.8">
      <c r="A126" s="90">
        <f>A125+1</f>
        <v>105</v>
      </c>
      <c r="B126" s="383" t="s">
        <v>339</v>
      </c>
      <c r="C126" s="323" t="s">
        <v>340</v>
      </c>
      <c r="D126" s="324"/>
      <c r="E126" s="453">
        <v>30</v>
      </c>
      <c r="F126" s="460"/>
      <c r="G126" s="324"/>
      <c r="H126" s="324"/>
      <c r="I126" s="324"/>
      <c r="J126" s="358"/>
      <c r="K126" s="454"/>
    </row>
    <row r="127" spans="1:11" ht="13.8">
      <c r="A127" s="90">
        <f t="shared" ref="A127:A141" si="38">A126+1</f>
        <v>106</v>
      </c>
      <c r="B127" s="383" t="s">
        <v>341</v>
      </c>
      <c r="C127" s="323" t="s">
        <v>342</v>
      </c>
      <c r="D127" s="324"/>
      <c r="E127" s="451">
        <v>0</v>
      </c>
      <c r="F127" s="461"/>
      <c r="G127" s="328"/>
      <c r="H127" s="341"/>
      <c r="I127" s="341"/>
      <c r="J127" s="358"/>
      <c r="K127" s="454"/>
    </row>
    <row r="128" spans="1:11" ht="13.8">
      <c r="A128" s="90">
        <f t="shared" si="38"/>
        <v>107</v>
      </c>
      <c r="B128" s="383" t="str">
        <f>+"Line "&amp;$A$10&amp;""</f>
        <v>Line 5</v>
      </c>
      <c r="C128" s="323" t="s">
        <v>144</v>
      </c>
      <c r="D128" s="328"/>
      <c r="E128" s="329">
        <f>+$E$10</f>
        <v>0.14560000000000001</v>
      </c>
      <c r="F128" s="358"/>
      <c r="G128" s="330"/>
      <c r="H128" s="342"/>
      <c r="I128" s="342"/>
      <c r="J128" s="358"/>
      <c r="K128" s="454"/>
    </row>
    <row r="129" spans="1:11" ht="13.8">
      <c r="A129" s="90">
        <f t="shared" si="38"/>
        <v>108</v>
      </c>
      <c r="B129" s="383" t="str">
        <f>"Line "&amp;A128&amp;" plus line "&amp;$A$13&amp;" times (line "&amp;A127&amp;"/100)"</f>
        <v>Line 107 plus line 8 times (line 106/100)</v>
      </c>
      <c r="C129" s="323" t="s">
        <v>343</v>
      </c>
      <c r="D129" s="328"/>
      <c r="E129" s="329">
        <f>(E127/100*$E$13)+E128</f>
        <v>0.14560000000000001</v>
      </c>
      <c r="F129" s="358"/>
      <c r="G129" s="325"/>
      <c r="H129" s="333"/>
      <c r="I129" s="333"/>
      <c r="J129" s="358"/>
      <c r="K129" s="454"/>
    </row>
    <row r="130" spans="1:11" ht="27">
      <c r="A130" s="90">
        <f t="shared" si="38"/>
        <v>109</v>
      </c>
      <c r="B130" s="384" t="s">
        <v>344</v>
      </c>
      <c r="C130" s="323" t="s">
        <v>345</v>
      </c>
      <c r="D130" s="324"/>
      <c r="E130" s="462">
        <v>5426221</v>
      </c>
      <c r="F130" s="327"/>
      <c r="G130" s="358"/>
      <c r="H130" s="327"/>
      <c r="I130" s="327"/>
      <c r="J130" s="358"/>
      <c r="K130" s="454"/>
    </row>
    <row r="131" spans="1:11" ht="13.8">
      <c r="A131" s="90">
        <f t="shared" si="38"/>
        <v>110</v>
      </c>
      <c r="B131" s="383" t="str">
        <f>"Line "&amp;A130&amp;" divided by line "&amp;A126&amp;""</f>
        <v>Line 109 divided by line 105</v>
      </c>
      <c r="C131" s="326" t="s">
        <v>346</v>
      </c>
      <c r="D131" s="324"/>
      <c r="E131" s="213">
        <f>IF(E126=0,0,E130/E126)</f>
        <v>180874.03333333333</v>
      </c>
      <c r="F131" s="358"/>
      <c r="G131" s="327"/>
      <c r="H131" s="327"/>
      <c r="I131" s="327"/>
      <c r="J131" s="358"/>
      <c r="K131" s="454"/>
    </row>
    <row r="132" spans="1:11" s="446" customFormat="1" ht="14.25" customHeight="1" thickBot="1">
      <c r="A132" s="90">
        <f t="shared" si="38"/>
        <v>111</v>
      </c>
      <c r="B132" s="383" t="s">
        <v>347</v>
      </c>
      <c r="C132" s="323" t="s">
        <v>353</v>
      </c>
      <c r="D132" s="328"/>
      <c r="E132" s="456">
        <v>5</v>
      </c>
      <c r="F132" s="464" t="s">
        <v>482</v>
      </c>
      <c r="G132" s="331"/>
      <c r="H132" s="331"/>
      <c r="I132" s="331"/>
      <c r="J132" s="357"/>
      <c r="K132" s="458"/>
    </row>
    <row r="133" spans="1:11" ht="27.6">
      <c r="A133" s="90">
        <f t="shared" si="38"/>
        <v>112</v>
      </c>
      <c r="C133" s="332"/>
      <c r="D133" s="339" t="s">
        <v>348</v>
      </c>
      <c r="E133" s="336" t="s">
        <v>349</v>
      </c>
      <c r="F133" s="337" t="s">
        <v>265</v>
      </c>
      <c r="G133" s="337" t="s">
        <v>350</v>
      </c>
      <c r="H133" s="343" t="s">
        <v>436</v>
      </c>
      <c r="I133" s="343" t="s">
        <v>435</v>
      </c>
      <c r="J133" s="343" t="s">
        <v>440</v>
      </c>
      <c r="K133" s="338" t="s">
        <v>441</v>
      </c>
    </row>
    <row r="134" spans="1:11" ht="13.8">
      <c r="A134" s="90">
        <f t="shared" si="38"/>
        <v>113</v>
      </c>
      <c r="C134" s="363"/>
      <c r="D134" s="373">
        <v>2011</v>
      </c>
      <c r="E134" s="365">
        <f>+E130</f>
        <v>5426221</v>
      </c>
      <c r="F134" s="375">
        <f>+E131/12*(13-E132)</f>
        <v>120582.68888888888</v>
      </c>
      <c r="G134" s="375">
        <f>+E134-F134</f>
        <v>5305638.3111111112</v>
      </c>
      <c r="H134" s="317"/>
      <c r="I134" s="367"/>
      <c r="J134" s="367"/>
      <c r="K134" s="368"/>
    </row>
    <row r="135" spans="1:11" ht="13.8">
      <c r="A135" s="90">
        <f t="shared" si="38"/>
        <v>114</v>
      </c>
      <c r="C135" s="363"/>
      <c r="D135" s="371">
        <f>D134+1</f>
        <v>2012</v>
      </c>
      <c r="E135" s="316">
        <f>G134</f>
        <v>5305638.3111111112</v>
      </c>
      <c r="F135" s="372">
        <f>E131</f>
        <v>180874.03333333333</v>
      </c>
      <c r="G135" s="316">
        <f>E135-F135</f>
        <v>5124764.277777778</v>
      </c>
      <c r="H135" s="375"/>
      <c r="I135" s="375"/>
      <c r="J135" s="375"/>
      <c r="K135" s="454"/>
    </row>
    <row r="136" spans="1:11" ht="13.8">
      <c r="A136" s="90">
        <f t="shared" si="38"/>
        <v>115</v>
      </c>
      <c r="C136" s="363"/>
      <c r="D136" s="371">
        <f t="shared" ref="D136:D140" si="39">D135+1</f>
        <v>2013</v>
      </c>
      <c r="E136" s="365">
        <f t="shared" ref="E136" si="40">G135</f>
        <v>5124764.277777778</v>
      </c>
      <c r="F136" s="375">
        <f>E$131</f>
        <v>180874.03333333333</v>
      </c>
      <c r="G136" s="375">
        <f t="shared" ref="G136" si="41">+E136-F136</f>
        <v>4943890.2444444448</v>
      </c>
      <c r="H136" s="375"/>
      <c r="I136" s="375"/>
      <c r="J136" s="375"/>
      <c r="K136" s="454"/>
    </row>
    <row r="137" spans="1:11" ht="13.8">
      <c r="A137" s="90">
        <f t="shared" si="38"/>
        <v>116</v>
      </c>
      <c r="C137" s="363"/>
      <c r="D137" s="371">
        <f t="shared" si="39"/>
        <v>2014</v>
      </c>
      <c r="E137" s="365">
        <f t="shared" ref="E137:E138" si="42">G136</f>
        <v>4943890.2444444448</v>
      </c>
      <c r="F137" s="375">
        <f>E$131</f>
        <v>180874.03333333333</v>
      </c>
      <c r="G137" s="375">
        <f t="shared" ref="G137:G138" si="43">+E137-F137</f>
        <v>4763016.2111111116</v>
      </c>
      <c r="H137" s="375"/>
      <c r="I137" s="375"/>
      <c r="J137" s="375"/>
      <c r="K137" s="454"/>
    </row>
    <row r="138" spans="1:11" ht="13.8">
      <c r="A138" s="90">
        <f t="shared" si="38"/>
        <v>117</v>
      </c>
      <c r="C138" s="363"/>
      <c r="D138" s="371">
        <f t="shared" si="39"/>
        <v>2015</v>
      </c>
      <c r="E138" s="365">
        <f t="shared" si="42"/>
        <v>4763016.2111111116</v>
      </c>
      <c r="F138" s="375">
        <f t="shared" ref="F138" si="44">E$131</f>
        <v>180874.03333333333</v>
      </c>
      <c r="G138" s="375">
        <f t="shared" si="43"/>
        <v>4582142.1777777784</v>
      </c>
      <c r="H138" s="375"/>
      <c r="I138" s="375"/>
      <c r="J138" s="375"/>
      <c r="K138" s="454"/>
    </row>
    <row r="139" spans="1:11" ht="13.8">
      <c r="A139" s="90">
        <f t="shared" si="38"/>
        <v>118</v>
      </c>
      <c r="C139" s="363"/>
      <c r="D139" s="371">
        <f t="shared" si="39"/>
        <v>2016</v>
      </c>
      <c r="E139" s="365">
        <f t="shared" ref="E139:E140" si="45">G138</f>
        <v>4582142.1777777784</v>
      </c>
      <c r="F139" s="375">
        <f t="shared" ref="F139:F140" si="46">E$131</f>
        <v>180874.03333333333</v>
      </c>
      <c r="G139" s="375">
        <f t="shared" ref="G139:G140" si="47">+E139-F139</f>
        <v>4401268.1444444451</v>
      </c>
      <c r="H139" s="375"/>
      <c r="I139" s="375"/>
      <c r="J139" s="375"/>
      <c r="K139" s="454"/>
    </row>
    <row r="140" spans="1:11" ht="13.8">
      <c r="A140" s="90">
        <f t="shared" si="38"/>
        <v>119</v>
      </c>
      <c r="C140" s="363" t="s">
        <v>351</v>
      </c>
      <c r="D140" s="371">
        <f t="shared" si="39"/>
        <v>2017</v>
      </c>
      <c r="E140" s="365">
        <f t="shared" si="45"/>
        <v>4401268.1444444451</v>
      </c>
      <c r="F140" s="375">
        <f t="shared" si="46"/>
        <v>180874.03333333333</v>
      </c>
      <c r="G140" s="375">
        <f t="shared" si="47"/>
        <v>4220394.1111111119</v>
      </c>
      <c r="H140" s="375">
        <f>ROUND(+E$129*((G140+E140)/2),0)</f>
        <v>627657</v>
      </c>
      <c r="I140" s="375"/>
      <c r="J140" s="375"/>
      <c r="K140" s="454"/>
    </row>
    <row r="141" spans="1:11" ht="14.4" thickBot="1">
      <c r="A141" s="90">
        <f t="shared" si="38"/>
        <v>120</v>
      </c>
      <c r="C141" s="345" t="s">
        <v>352</v>
      </c>
      <c r="D141" s="364">
        <f>D140</f>
        <v>2017</v>
      </c>
      <c r="E141" s="346">
        <f>E140</f>
        <v>4401268.1444444451</v>
      </c>
      <c r="F141" s="376">
        <f>E$131</f>
        <v>180874.03333333333</v>
      </c>
      <c r="G141" s="376">
        <f>G140</f>
        <v>4220394.1111111119</v>
      </c>
      <c r="H141" s="376">
        <f>ROUND(+E$129*((G141+E141)/2),0)</f>
        <v>627657</v>
      </c>
      <c r="I141" s="465">
        <v>0</v>
      </c>
      <c r="J141" s="349">
        <f>+ROUND(IF(I141=0,0,H141-I141),0)</f>
        <v>0</v>
      </c>
      <c r="K141" s="347">
        <f>+ROUND(J141*(1+('Worksheet K'!H$32/12*24)),0)</f>
        <v>0</v>
      </c>
    </row>
    <row r="142" spans="1:11" ht="13.8">
      <c r="I142" s="327"/>
    </row>
    <row r="143" spans="1:11" ht="14.4" thickBot="1">
      <c r="I143" s="327"/>
    </row>
    <row r="144" spans="1:11" ht="14.4" thickBot="1">
      <c r="C144" s="321" t="s">
        <v>334</v>
      </c>
      <c r="D144" s="322"/>
      <c r="E144" s="569" t="s">
        <v>493</v>
      </c>
      <c r="F144" s="570"/>
      <c r="G144" s="570"/>
      <c r="H144" s="570"/>
      <c r="I144" s="570"/>
      <c r="J144" s="571"/>
      <c r="K144" s="572"/>
    </row>
    <row r="145" spans="1:11" ht="13.8">
      <c r="A145" s="90">
        <v>121</v>
      </c>
      <c r="B145" s="383" t="s">
        <v>354</v>
      </c>
      <c r="C145" s="323" t="s">
        <v>336</v>
      </c>
      <c r="D145" s="324" t="s">
        <v>337</v>
      </c>
      <c r="E145" s="451" t="s">
        <v>338</v>
      </c>
      <c r="F145" s="331"/>
      <c r="G145" s="406"/>
      <c r="H145" s="406"/>
      <c r="I145" s="406"/>
      <c r="J145" s="358"/>
      <c r="K145" s="452"/>
    </row>
    <row r="146" spans="1:11" ht="13.8">
      <c r="A146" s="90">
        <f>A145+1</f>
        <v>122</v>
      </c>
      <c r="B146" s="383" t="s">
        <v>339</v>
      </c>
      <c r="C146" s="323" t="s">
        <v>340</v>
      </c>
      <c r="D146" s="324"/>
      <c r="E146" s="453">
        <v>30</v>
      </c>
      <c r="F146" s="460"/>
      <c r="G146" s="324"/>
      <c r="H146" s="324"/>
      <c r="I146" s="324"/>
      <c r="J146" s="358"/>
      <c r="K146" s="454"/>
    </row>
    <row r="147" spans="1:11" ht="13.8">
      <c r="A147" s="90">
        <f t="shared" ref="A147:A162" si="48">A146+1</f>
        <v>123</v>
      </c>
      <c r="B147" s="383" t="s">
        <v>341</v>
      </c>
      <c r="C147" s="323" t="s">
        <v>342</v>
      </c>
      <c r="D147" s="324"/>
      <c r="E147" s="451">
        <v>0</v>
      </c>
      <c r="F147" s="461"/>
      <c r="G147" s="328"/>
      <c r="H147" s="341"/>
      <c r="I147" s="341"/>
      <c r="J147" s="358"/>
      <c r="K147" s="454"/>
    </row>
    <row r="148" spans="1:11" ht="13.8">
      <c r="A148" s="90">
        <f t="shared" si="48"/>
        <v>124</v>
      </c>
      <c r="B148" s="383" t="str">
        <f>+"Line "&amp;$A$10&amp;""</f>
        <v>Line 5</v>
      </c>
      <c r="C148" s="323" t="s">
        <v>144</v>
      </c>
      <c r="D148" s="328"/>
      <c r="E148" s="329">
        <f>+$E$10</f>
        <v>0.14560000000000001</v>
      </c>
      <c r="F148" s="358"/>
      <c r="G148" s="330"/>
      <c r="H148" s="342"/>
      <c r="I148" s="342"/>
      <c r="J148" s="358"/>
      <c r="K148" s="454"/>
    </row>
    <row r="149" spans="1:11" ht="13.8">
      <c r="A149" s="90">
        <f t="shared" si="48"/>
        <v>125</v>
      </c>
      <c r="B149" s="383" t="str">
        <f>"Line "&amp;A148&amp;" plus line "&amp;$A$13&amp;" times (line "&amp;A147&amp;"/100)"</f>
        <v>Line 124 plus line 8 times (line 123/100)</v>
      </c>
      <c r="C149" s="323" t="s">
        <v>343</v>
      </c>
      <c r="D149" s="328"/>
      <c r="E149" s="329">
        <f>(E147/100*$E$13)+E148</f>
        <v>0.14560000000000001</v>
      </c>
      <c r="F149" s="358"/>
      <c r="G149" s="325"/>
      <c r="H149" s="333"/>
      <c r="I149" s="333"/>
      <c r="J149" s="358"/>
      <c r="K149" s="454"/>
    </row>
    <row r="150" spans="1:11" ht="27">
      <c r="A150" s="90">
        <f t="shared" si="48"/>
        <v>126</v>
      </c>
      <c r="B150" s="384" t="s">
        <v>344</v>
      </c>
      <c r="C150" s="323" t="s">
        <v>345</v>
      </c>
      <c r="D150" s="324"/>
      <c r="E150" s="462">
        <v>1052220</v>
      </c>
      <c r="F150" s="327"/>
      <c r="G150" s="358"/>
      <c r="H150" s="327"/>
      <c r="I150" s="327"/>
      <c r="J150" s="358"/>
      <c r="K150" s="454"/>
    </row>
    <row r="151" spans="1:11" ht="13.8">
      <c r="A151" s="90">
        <f t="shared" si="48"/>
        <v>127</v>
      </c>
      <c r="B151" s="383" t="str">
        <f>"Line "&amp;A150&amp;" divided by line "&amp;A146&amp;""</f>
        <v>Line 126 divided by line 122</v>
      </c>
      <c r="C151" s="326" t="s">
        <v>346</v>
      </c>
      <c r="D151" s="324"/>
      <c r="E151" s="213">
        <f>IF(E146=0,0,E150/E146)</f>
        <v>35074</v>
      </c>
      <c r="F151" s="358"/>
      <c r="G151" s="327"/>
      <c r="H151" s="327"/>
      <c r="I151" s="327"/>
      <c r="J151" s="358"/>
      <c r="K151" s="454"/>
    </row>
    <row r="152" spans="1:11" s="446" customFormat="1" ht="14.25" customHeight="1" thickBot="1">
      <c r="A152" s="90">
        <f t="shared" si="48"/>
        <v>128</v>
      </c>
      <c r="B152" s="383" t="s">
        <v>347</v>
      </c>
      <c r="C152" s="323" t="s">
        <v>353</v>
      </c>
      <c r="D152" s="328"/>
      <c r="E152" s="456">
        <v>12</v>
      </c>
      <c r="F152" s="464" t="s">
        <v>480</v>
      </c>
      <c r="G152" s="331"/>
      <c r="H152" s="331"/>
      <c r="I152" s="331"/>
      <c r="J152" s="357"/>
      <c r="K152" s="458"/>
    </row>
    <row r="153" spans="1:11" ht="27.6">
      <c r="A153" s="90">
        <f t="shared" si="48"/>
        <v>129</v>
      </c>
      <c r="C153" s="332"/>
      <c r="D153" s="339" t="s">
        <v>348</v>
      </c>
      <c r="E153" s="336" t="s">
        <v>349</v>
      </c>
      <c r="F153" s="337" t="s">
        <v>265</v>
      </c>
      <c r="G153" s="337" t="s">
        <v>350</v>
      </c>
      <c r="H153" s="343" t="s">
        <v>436</v>
      </c>
      <c r="I153" s="343" t="s">
        <v>435</v>
      </c>
      <c r="J153" s="343" t="s">
        <v>440</v>
      </c>
      <c r="K153" s="338" t="s">
        <v>441</v>
      </c>
    </row>
    <row r="154" spans="1:11" ht="13.8">
      <c r="A154" s="90">
        <f t="shared" si="48"/>
        <v>130</v>
      </c>
      <c r="C154" s="363"/>
      <c r="D154" s="373">
        <v>2010</v>
      </c>
      <c r="E154" s="313">
        <f>E150</f>
        <v>1052220</v>
      </c>
      <c r="F154" s="375">
        <f>+E151/12*(13-E152)</f>
        <v>2922.8333333333335</v>
      </c>
      <c r="G154" s="375">
        <f>+E154-F154</f>
        <v>1049297.1666666667</v>
      </c>
      <c r="H154" s="367"/>
      <c r="I154" s="367"/>
      <c r="J154" s="367"/>
      <c r="K154" s="368"/>
    </row>
    <row r="155" spans="1:11" ht="13.8">
      <c r="A155" s="90">
        <f t="shared" si="48"/>
        <v>131</v>
      </c>
      <c r="C155" s="363"/>
      <c r="D155" s="371">
        <f>D154+1</f>
        <v>2011</v>
      </c>
      <c r="E155" s="365">
        <f>G154</f>
        <v>1049297.1666666667</v>
      </c>
      <c r="F155" s="372">
        <f>E$151</f>
        <v>35074</v>
      </c>
      <c r="G155" s="375">
        <f>+E155-F155</f>
        <v>1014223.1666666667</v>
      </c>
      <c r="H155" s="375"/>
      <c r="I155" s="375"/>
      <c r="J155" s="375"/>
      <c r="K155" s="454"/>
    </row>
    <row r="156" spans="1:11" ht="13.8">
      <c r="A156" s="90">
        <f t="shared" si="48"/>
        <v>132</v>
      </c>
      <c r="C156" s="363"/>
      <c r="D156" s="371">
        <f t="shared" ref="D156:D161" si="49">D155+1</f>
        <v>2012</v>
      </c>
      <c r="E156" s="365">
        <f>G155</f>
        <v>1014223.1666666667</v>
      </c>
      <c r="F156" s="372">
        <f t="shared" ref="F156" si="50">E$151</f>
        <v>35074</v>
      </c>
      <c r="G156" s="375">
        <f>+E156-F156</f>
        <v>979149.16666666674</v>
      </c>
      <c r="H156" s="375"/>
      <c r="I156" s="375"/>
      <c r="J156" s="375"/>
      <c r="K156" s="454"/>
    </row>
    <row r="157" spans="1:11" ht="13.8">
      <c r="A157" s="90">
        <f t="shared" si="48"/>
        <v>133</v>
      </c>
      <c r="C157" s="363"/>
      <c r="D157" s="371">
        <f t="shared" si="49"/>
        <v>2013</v>
      </c>
      <c r="E157" s="365">
        <f t="shared" ref="E157" si="51">G156</f>
        <v>979149.16666666674</v>
      </c>
      <c r="F157" s="375">
        <f>E$151</f>
        <v>35074</v>
      </c>
      <c r="G157" s="375">
        <f t="shared" ref="G157" si="52">+E157-F157</f>
        <v>944075.16666666674</v>
      </c>
      <c r="H157" s="375"/>
      <c r="I157" s="375"/>
      <c r="J157" s="375"/>
      <c r="K157" s="454"/>
    </row>
    <row r="158" spans="1:11" ht="13.8">
      <c r="A158" s="90">
        <f t="shared" si="48"/>
        <v>134</v>
      </c>
      <c r="C158" s="363"/>
      <c r="D158" s="371">
        <f t="shared" si="49"/>
        <v>2014</v>
      </c>
      <c r="E158" s="365">
        <f t="shared" ref="E158:E159" si="53">G157</f>
        <v>944075.16666666674</v>
      </c>
      <c r="F158" s="375">
        <f>E$151</f>
        <v>35074</v>
      </c>
      <c r="G158" s="375">
        <f t="shared" ref="G158:G159" si="54">+E158-F158</f>
        <v>909001.16666666674</v>
      </c>
      <c r="H158" s="375"/>
      <c r="I158" s="375"/>
      <c r="J158" s="375"/>
      <c r="K158" s="454"/>
    </row>
    <row r="159" spans="1:11" ht="13.8">
      <c r="A159" s="90">
        <f t="shared" si="48"/>
        <v>135</v>
      </c>
      <c r="C159" s="363"/>
      <c r="D159" s="371">
        <f t="shared" si="49"/>
        <v>2015</v>
      </c>
      <c r="E159" s="365">
        <f t="shared" si="53"/>
        <v>909001.16666666674</v>
      </c>
      <c r="F159" s="375">
        <f t="shared" ref="F159" si="55">E$151</f>
        <v>35074</v>
      </c>
      <c r="G159" s="375">
        <f t="shared" si="54"/>
        <v>873927.16666666674</v>
      </c>
      <c r="H159" s="375"/>
      <c r="I159" s="375"/>
      <c r="J159" s="375"/>
      <c r="K159" s="454"/>
    </row>
    <row r="160" spans="1:11" ht="13.8">
      <c r="A160" s="90">
        <f t="shared" si="48"/>
        <v>136</v>
      </c>
      <c r="C160" s="363"/>
      <c r="D160" s="371">
        <f t="shared" si="49"/>
        <v>2016</v>
      </c>
      <c r="E160" s="365">
        <f t="shared" ref="E160:E161" si="56">G159</f>
        <v>873927.16666666674</v>
      </c>
      <c r="F160" s="375">
        <f t="shared" ref="F160:F161" si="57">E$151</f>
        <v>35074</v>
      </c>
      <c r="G160" s="375">
        <f t="shared" ref="G160:G161" si="58">+E160-F160</f>
        <v>838853.16666666674</v>
      </c>
      <c r="H160" s="375"/>
      <c r="I160" s="375"/>
      <c r="J160" s="375"/>
      <c r="K160" s="454"/>
    </row>
    <row r="161" spans="1:11" ht="13.8">
      <c r="A161" s="90">
        <f t="shared" si="48"/>
        <v>137</v>
      </c>
      <c r="C161" s="363" t="s">
        <v>351</v>
      </c>
      <c r="D161" s="371">
        <f t="shared" si="49"/>
        <v>2017</v>
      </c>
      <c r="E161" s="365">
        <f t="shared" si="56"/>
        <v>838853.16666666674</v>
      </c>
      <c r="F161" s="375">
        <f t="shared" si="57"/>
        <v>35074</v>
      </c>
      <c r="G161" s="375">
        <f t="shared" si="58"/>
        <v>803779.16666666674</v>
      </c>
      <c r="H161" s="375">
        <f>ROUND(+E$149*((G161+E161)/2),0)</f>
        <v>119584</v>
      </c>
      <c r="I161" s="375"/>
      <c r="J161" s="375"/>
      <c r="K161" s="454"/>
    </row>
    <row r="162" spans="1:11" ht="14.4" thickBot="1">
      <c r="A162" s="90">
        <f t="shared" si="48"/>
        <v>138</v>
      </c>
      <c r="C162" s="345" t="s">
        <v>352</v>
      </c>
      <c r="D162" s="364">
        <f>D161</f>
        <v>2017</v>
      </c>
      <c r="E162" s="346">
        <f>E161</f>
        <v>838853.16666666674</v>
      </c>
      <c r="F162" s="376">
        <f>E$151</f>
        <v>35074</v>
      </c>
      <c r="G162" s="376">
        <f>G161</f>
        <v>803779.16666666674</v>
      </c>
      <c r="H162" s="376">
        <f>ROUND(+E$149*((G162+E162)/2),0)</f>
        <v>119584</v>
      </c>
      <c r="I162" s="465">
        <v>0</v>
      </c>
      <c r="J162" s="349">
        <f>+ROUND(IF(I162=0,0,H162-I162),0)</f>
        <v>0</v>
      </c>
      <c r="K162" s="347">
        <f>+ROUND(J162*(1+('Worksheet K'!H$32/12*24)),0)</f>
        <v>0</v>
      </c>
    </row>
    <row r="163" spans="1:11" ht="13.8">
      <c r="I163" s="327"/>
    </row>
    <row r="164" spans="1:11" ht="14.4" thickBot="1">
      <c r="I164" s="327"/>
    </row>
    <row r="165" spans="1:11" ht="14.4" thickBot="1">
      <c r="C165" s="321" t="s">
        <v>334</v>
      </c>
      <c r="D165" s="322"/>
      <c r="E165" s="569" t="s">
        <v>490</v>
      </c>
      <c r="F165" s="570"/>
      <c r="G165" s="570"/>
      <c r="H165" s="570"/>
      <c r="I165" s="570"/>
      <c r="J165" s="571"/>
      <c r="K165" s="572"/>
    </row>
    <row r="166" spans="1:11" ht="13.8">
      <c r="A166" s="90">
        <v>139</v>
      </c>
      <c r="B166" s="383" t="s">
        <v>354</v>
      </c>
      <c r="C166" s="323" t="s">
        <v>336</v>
      </c>
      <c r="D166" s="324" t="s">
        <v>337</v>
      </c>
      <c r="E166" s="451" t="s">
        <v>338</v>
      </c>
      <c r="F166" s="331"/>
      <c r="G166" s="406"/>
      <c r="H166" s="406"/>
      <c r="I166" s="406"/>
      <c r="J166" s="358"/>
      <c r="K166" s="452"/>
    </row>
    <row r="167" spans="1:11" ht="13.8">
      <c r="A167" s="90">
        <f>A166+1</f>
        <v>140</v>
      </c>
      <c r="B167" s="383" t="s">
        <v>339</v>
      </c>
      <c r="C167" s="323" t="s">
        <v>340</v>
      </c>
      <c r="D167" s="324"/>
      <c r="E167" s="453">
        <v>30</v>
      </c>
      <c r="F167" s="460"/>
      <c r="G167" s="324"/>
      <c r="H167" s="324"/>
      <c r="I167" s="324"/>
      <c r="J167" s="358"/>
      <c r="K167" s="454"/>
    </row>
    <row r="168" spans="1:11" ht="13.8">
      <c r="A168" s="90">
        <f t="shared" ref="A168:A180" si="59">A167+1</f>
        <v>141</v>
      </c>
      <c r="B168" s="383" t="s">
        <v>341</v>
      </c>
      <c r="C168" s="323" t="s">
        <v>342</v>
      </c>
      <c r="D168" s="324"/>
      <c r="E168" s="451">
        <v>0</v>
      </c>
      <c r="F168" s="461"/>
      <c r="G168" s="328"/>
      <c r="H168" s="341"/>
      <c r="I168" s="341"/>
      <c r="J168" s="358"/>
      <c r="K168" s="454"/>
    </row>
    <row r="169" spans="1:11" ht="13.8">
      <c r="A169" s="90">
        <f t="shared" si="59"/>
        <v>142</v>
      </c>
      <c r="B169" s="383" t="str">
        <f>+"Line "&amp;$A$10&amp;""</f>
        <v>Line 5</v>
      </c>
      <c r="C169" s="323" t="s">
        <v>144</v>
      </c>
      <c r="D169" s="328"/>
      <c r="E169" s="329">
        <f>+$E$10</f>
        <v>0.14560000000000001</v>
      </c>
      <c r="F169" s="358"/>
      <c r="G169" s="330"/>
      <c r="H169" s="342"/>
      <c r="I169" s="342"/>
      <c r="J169" s="358"/>
      <c r="K169" s="454"/>
    </row>
    <row r="170" spans="1:11" ht="13.8">
      <c r="A170" s="90">
        <f t="shared" si="59"/>
        <v>143</v>
      </c>
      <c r="B170" s="383" t="str">
        <f>"Line "&amp;A169&amp;" plus line "&amp;$A$13&amp;" times (line "&amp;A168&amp;"/100)"</f>
        <v>Line 142 plus line 8 times (line 141/100)</v>
      </c>
      <c r="C170" s="323" t="s">
        <v>343</v>
      </c>
      <c r="D170" s="328"/>
      <c r="E170" s="329">
        <f>(E168/100*$E$13)+E169</f>
        <v>0.14560000000000001</v>
      </c>
      <c r="F170" s="358"/>
      <c r="G170" s="325"/>
      <c r="H170" s="333"/>
      <c r="I170" s="333"/>
      <c r="J170" s="358"/>
      <c r="K170" s="454"/>
    </row>
    <row r="171" spans="1:11" ht="27">
      <c r="A171" s="90">
        <f t="shared" si="59"/>
        <v>144</v>
      </c>
      <c r="B171" s="384" t="s">
        <v>344</v>
      </c>
      <c r="C171" s="323" t="s">
        <v>345</v>
      </c>
      <c r="D171" s="324"/>
      <c r="E171" s="462">
        <v>18477525</v>
      </c>
      <c r="F171" s="327"/>
      <c r="G171" s="358"/>
      <c r="H171" s="327"/>
      <c r="I171" s="327"/>
      <c r="J171" s="358"/>
      <c r="K171" s="454"/>
    </row>
    <row r="172" spans="1:11" ht="13.8">
      <c r="A172" s="90">
        <f t="shared" si="59"/>
        <v>145</v>
      </c>
      <c r="B172" s="383" t="str">
        <f>"Line "&amp;A171&amp;" divided by line "&amp;A167&amp;""</f>
        <v>Line 144 divided by line 140</v>
      </c>
      <c r="C172" s="326" t="s">
        <v>346</v>
      </c>
      <c r="D172" s="324"/>
      <c r="E172" s="213">
        <f>IF(E167=0,0,E171/E167)</f>
        <v>615917.5</v>
      </c>
      <c r="F172" s="358"/>
      <c r="G172" s="327"/>
      <c r="H172" s="327"/>
      <c r="I172" s="327"/>
      <c r="J172" s="358"/>
      <c r="K172" s="454"/>
    </row>
    <row r="173" spans="1:11" s="446" customFormat="1" ht="14.25" customHeight="1" thickBot="1">
      <c r="A173" s="90">
        <f t="shared" si="59"/>
        <v>146</v>
      </c>
      <c r="B173" s="383" t="s">
        <v>347</v>
      </c>
      <c r="C173" s="323" t="s">
        <v>353</v>
      </c>
      <c r="D173" s="328"/>
      <c r="E173" s="456">
        <v>1</v>
      </c>
      <c r="F173" s="464" t="s">
        <v>496</v>
      </c>
      <c r="G173" s="331"/>
      <c r="H173" s="331"/>
      <c r="I173" s="331"/>
      <c r="J173" s="357"/>
      <c r="K173" s="458"/>
    </row>
    <row r="174" spans="1:11" ht="27.6">
      <c r="A174" s="90">
        <f t="shared" si="59"/>
        <v>147</v>
      </c>
      <c r="C174" s="332"/>
      <c r="D174" s="339" t="s">
        <v>348</v>
      </c>
      <c r="E174" s="336" t="s">
        <v>349</v>
      </c>
      <c r="F174" s="337" t="s">
        <v>265</v>
      </c>
      <c r="G174" s="337" t="s">
        <v>350</v>
      </c>
      <c r="H174" s="343" t="s">
        <v>436</v>
      </c>
      <c r="I174" s="343" t="s">
        <v>435</v>
      </c>
      <c r="J174" s="343" t="s">
        <v>440</v>
      </c>
      <c r="K174" s="338" t="s">
        <v>441</v>
      </c>
    </row>
    <row r="175" spans="1:11" ht="13.8">
      <c r="A175" s="90">
        <f t="shared" si="59"/>
        <v>148</v>
      </c>
      <c r="C175" s="363"/>
      <c r="D175" s="373">
        <v>2013</v>
      </c>
      <c r="E175" s="365">
        <f>+E171</f>
        <v>18477525</v>
      </c>
      <c r="F175" s="375">
        <f>+E$172/12*(13-E$173)</f>
        <v>615917.5</v>
      </c>
      <c r="G175" s="375">
        <f>+E175-F175</f>
        <v>17861607.5</v>
      </c>
      <c r="H175" s="375"/>
      <c r="I175" s="367"/>
      <c r="J175" s="367"/>
      <c r="K175" s="368"/>
    </row>
    <row r="176" spans="1:11" ht="13.8">
      <c r="A176" s="90">
        <f t="shared" si="59"/>
        <v>149</v>
      </c>
      <c r="C176" s="363"/>
      <c r="D176" s="373">
        <f>D175+1</f>
        <v>2014</v>
      </c>
      <c r="E176" s="365">
        <f>G175</f>
        <v>17861607.5</v>
      </c>
      <c r="F176" s="372">
        <f>E$172</f>
        <v>615917.5</v>
      </c>
      <c r="G176" s="375">
        <f>+E176-F176</f>
        <v>17245690</v>
      </c>
      <c r="H176" s="375"/>
      <c r="I176" s="367"/>
      <c r="J176" s="367"/>
      <c r="K176" s="368"/>
    </row>
    <row r="177" spans="1:11" ht="13.8">
      <c r="A177" s="90">
        <f t="shared" si="59"/>
        <v>150</v>
      </c>
      <c r="C177" s="363"/>
      <c r="D177" s="373">
        <f t="shared" ref="D177:D179" si="60">D176+1</f>
        <v>2015</v>
      </c>
      <c r="E177" s="365">
        <f t="shared" ref="E177" si="61">G176</f>
        <v>17245690</v>
      </c>
      <c r="F177" s="372">
        <f t="shared" ref="F177" si="62">E$172</f>
        <v>615917.5</v>
      </c>
      <c r="G177" s="375">
        <f t="shared" ref="G177" si="63">+E177-F177</f>
        <v>16629772.5</v>
      </c>
      <c r="H177" s="375"/>
      <c r="I177" s="367"/>
      <c r="J177" s="367"/>
      <c r="K177" s="368"/>
    </row>
    <row r="178" spans="1:11" ht="13.8">
      <c r="A178" s="90">
        <f t="shared" si="59"/>
        <v>151</v>
      </c>
      <c r="C178" s="363"/>
      <c r="D178" s="373">
        <f t="shared" si="60"/>
        <v>2016</v>
      </c>
      <c r="E178" s="365">
        <f t="shared" ref="E178:E179" si="64">G177</f>
        <v>16629772.5</v>
      </c>
      <c r="F178" s="372">
        <f t="shared" ref="F178:F179" si="65">E$172</f>
        <v>615917.5</v>
      </c>
      <c r="G178" s="375">
        <f t="shared" ref="G178:G179" si="66">+E178-F178</f>
        <v>16013855</v>
      </c>
      <c r="H178" s="375"/>
      <c r="I178" s="367"/>
      <c r="J178" s="367"/>
      <c r="K178" s="368"/>
    </row>
    <row r="179" spans="1:11" ht="13.8">
      <c r="A179" s="90">
        <f t="shared" si="59"/>
        <v>152</v>
      </c>
      <c r="C179" s="363" t="s">
        <v>351</v>
      </c>
      <c r="D179" s="373">
        <f t="shared" si="60"/>
        <v>2017</v>
      </c>
      <c r="E179" s="365">
        <f t="shared" si="64"/>
        <v>16013855</v>
      </c>
      <c r="F179" s="372">
        <f t="shared" si="65"/>
        <v>615917.5</v>
      </c>
      <c r="G179" s="375">
        <f t="shared" si="66"/>
        <v>15397937.5</v>
      </c>
      <c r="H179" s="375">
        <f>ROUND(+E$170*((G179+E179)/2),0)</f>
        <v>2286778</v>
      </c>
      <c r="I179" s="367"/>
      <c r="J179" s="367"/>
      <c r="K179" s="368"/>
    </row>
    <row r="180" spans="1:11" ht="14.4" thickBot="1">
      <c r="A180" s="90">
        <f t="shared" si="59"/>
        <v>153</v>
      </c>
      <c r="C180" s="345" t="s">
        <v>352</v>
      </c>
      <c r="D180" s="364">
        <f>D179</f>
        <v>2017</v>
      </c>
      <c r="E180" s="346">
        <f>E179</f>
        <v>16013855</v>
      </c>
      <c r="F180" s="376">
        <f>E$172</f>
        <v>615917.5</v>
      </c>
      <c r="G180" s="376">
        <f>G179</f>
        <v>15397937.5</v>
      </c>
      <c r="H180" s="376">
        <f>ROUND(+E$170*((G180+E180)/2),0)</f>
        <v>2286778</v>
      </c>
      <c r="I180" s="465">
        <v>0</v>
      </c>
      <c r="J180" s="349">
        <f>+ROUND(IF(I180=0,0,H180-I180),0)</f>
        <v>0</v>
      </c>
      <c r="K180" s="347">
        <f>+ROUND(J180*(1+('Worksheet K'!H$32/12*24)),0)</f>
        <v>0</v>
      </c>
    </row>
    <row r="181" spans="1:11" ht="13.8">
      <c r="I181" s="327"/>
    </row>
    <row r="182" spans="1:11" ht="14.4" thickBot="1">
      <c r="I182" s="327"/>
    </row>
    <row r="183" spans="1:11" ht="14.4" thickBot="1">
      <c r="C183" s="321" t="s">
        <v>334</v>
      </c>
      <c r="D183" s="322"/>
      <c r="E183" s="569" t="s">
        <v>491</v>
      </c>
      <c r="F183" s="570"/>
      <c r="G183" s="570"/>
      <c r="H183" s="570"/>
      <c r="I183" s="570"/>
      <c r="J183" s="571"/>
      <c r="K183" s="572"/>
    </row>
    <row r="184" spans="1:11" ht="13.8">
      <c r="A184" s="90">
        <v>154</v>
      </c>
      <c r="B184" s="383" t="s">
        <v>354</v>
      </c>
      <c r="C184" s="323" t="s">
        <v>336</v>
      </c>
      <c r="D184" s="324" t="s">
        <v>337</v>
      </c>
      <c r="E184" s="451" t="s">
        <v>338</v>
      </c>
      <c r="F184" s="331"/>
      <c r="G184" s="406"/>
      <c r="H184" s="406"/>
      <c r="I184" s="406"/>
      <c r="J184" s="358"/>
      <c r="K184" s="452"/>
    </row>
    <row r="185" spans="1:11" ht="13.8">
      <c r="A185" s="90">
        <f>A184+1</f>
        <v>155</v>
      </c>
      <c r="B185" s="383" t="s">
        <v>339</v>
      </c>
      <c r="C185" s="323" t="s">
        <v>340</v>
      </c>
      <c r="D185" s="324"/>
      <c r="E185" s="453">
        <v>30</v>
      </c>
      <c r="F185" s="460"/>
      <c r="G185" s="324"/>
      <c r="H185" s="324"/>
      <c r="I185" s="324"/>
      <c r="J185" s="358"/>
      <c r="K185" s="454"/>
    </row>
    <row r="186" spans="1:11" ht="13.8">
      <c r="A186" s="90">
        <f t="shared" ref="A186:A199" si="67">A185+1</f>
        <v>156</v>
      </c>
      <c r="B186" s="383" t="s">
        <v>341</v>
      </c>
      <c r="C186" s="323" t="s">
        <v>342</v>
      </c>
      <c r="D186" s="324"/>
      <c r="E186" s="451">
        <v>0</v>
      </c>
      <c r="F186" s="461"/>
      <c r="G186" s="328"/>
      <c r="H186" s="341"/>
      <c r="I186" s="341"/>
      <c r="J186" s="358"/>
      <c r="K186" s="454"/>
    </row>
    <row r="187" spans="1:11" ht="13.8">
      <c r="A187" s="90">
        <f t="shared" si="67"/>
        <v>157</v>
      </c>
      <c r="B187" s="383" t="str">
        <f>+"Line "&amp;$A$10&amp;""</f>
        <v>Line 5</v>
      </c>
      <c r="C187" s="323" t="s">
        <v>144</v>
      </c>
      <c r="D187" s="328"/>
      <c r="E187" s="329">
        <f>+$E$10</f>
        <v>0.14560000000000001</v>
      </c>
      <c r="F187" s="358"/>
      <c r="G187" s="330"/>
      <c r="H187" s="342"/>
      <c r="I187" s="342"/>
      <c r="J187" s="358"/>
      <c r="K187" s="454"/>
    </row>
    <row r="188" spans="1:11" ht="13.8">
      <c r="A188" s="90">
        <f t="shared" si="67"/>
        <v>158</v>
      </c>
      <c r="B188" s="383" t="str">
        <f>"Line "&amp;A187&amp;" plus line "&amp;$A$13&amp;" times (line "&amp;A186&amp;"/100)"</f>
        <v>Line 157 plus line 8 times (line 156/100)</v>
      </c>
      <c r="C188" s="323" t="s">
        <v>343</v>
      </c>
      <c r="D188" s="328"/>
      <c r="E188" s="329">
        <f>(E186/100*$E$13)+E187</f>
        <v>0.14560000000000001</v>
      </c>
      <c r="F188" s="358"/>
      <c r="G188" s="325"/>
      <c r="H188" s="333"/>
      <c r="I188" s="333"/>
      <c r="J188" s="358"/>
      <c r="K188" s="454"/>
    </row>
    <row r="189" spans="1:11" ht="27">
      <c r="A189" s="90">
        <f t="shared" si="67"/>
        <v>159</v>
      </c>
      <c r="B189" s="384" t="s">
        <v>344</v>
      </c>
      <c r="C189" s="323" t="s">
        <v>345</v>
      </c>
      <c r="D189" s="324"/>
      <c r="E189" s="462">
        <v>10441060</v>
      </c>
      <c r="F189" s="327"/>
      <c r="G189" s="358"/>
      <c r="H189" s="327"/>
      <c r="I189" s="327"/>
      <c r="J189" s="358"/>
      <c r="K189" s="454"/>
    </row>
    <row r="190" spans="1:11" ht="13.8">
      <c r="A190" s="90">
        <f t="shared" si="67"/>
        <v>160</v>
      </c>
      <c r="B190" s="383" t="str">
        <f>"Line "&amp;A189&amp;" divided by line "&amp;A185&amp;""</f>
        <v>Line 159 divided by line 155</v>
      </c>
      <c r="C190" s="326" t="s">
        <v>346</v>
      </c>
      <c r="D190" s="324"/>
      <c r="E190" s="213">
        <f>IF(E185=0,0,E189/E185)</f>
        <v>348035.33333333331</v>
      </c>
      <c r="F190" s="358"/>
      <c r="G190" s="327"/>
      <c r="H190" s="327"/>
      <c r="I190" s="327"/>
      <c r="J190" s="358"/>
      <c r="K190" s="454"/>
    </row>
    <row r="191" spans="1:11" s="446" customFormat="1" ht="14.25" customHeight="1" thickBot="1">
      <c r="A191" s="90">
        <f t="shared" si="67"/>
        <v>161</v>
      </c>
      <c r="B191" s="383" t="s">
        <v>347</v>
      </c>
      <c r="C191" s="323" t="s">
        <v>353</v>
      </c>
      <c r="D191" s="328"/>
      <c r="E191" s="456">
        <v>12</v>
      </c>
      <c r="F191" s="464" t="s">
        <v>487</v>
      </c>
      <c r="G191" s="331"/>
      <c r="H191" s="331"/>
      <c r="I191" s="331"/>
      <c r="J191" s="357"/>
      <c r="K191" s="458"/>
    </row>
    <row r="192" spans="1:11" ht="27.6">
      <c r="A192" s="90">
        <f t="shared" si="67"/>
        <v>162</v>
      </c>
      <c r="C192" s="332"/>
      <c r="D192" s="339" t="s">
        <v>348</v>
      </c>
      <c r="E192" s="336" t="s">
        <v>349</v>
      </c>
      <c r="F192" s="337" t="s">
        <v>265</v>
      </c>
      <c r="G192" s="337" t="s">
        <v>350</v>
      </c>
      <c r="H192" s="343" t="s">
        <v>436</v>
      </c>
      <c r="I192" s="343" t="s">
        <v>435</v>
      </c>
      <c r="J192" s="343" t="s">
        <v>440</v>
      </c>
      <c r="K192" s="338" t="s">
        <v>441</v>
      </c>
    </row>
    <row r="193" spans="1:11" ht="13.8">
      <c r="A193" s="90">
        <f t="shared" si="67"/>
        <v>163</v>
      </c>
      <c r="C193" s="363"/>
      <c r="D193" s="373">
        <v>2012</v>
      </c>
      <c r="E193" s="365">
        <f>+E189</f>
        <v>10441060</v>
      </c>
      <c r="F193" s="375">
        <f>+E$190/12*(13-E$191)</f>
        <v>29002.944444444442</v>
      </c>
      <c r="G193" s="375">
        <f>+E193-F193</f>
        <v>10412057.055555556</v>
      </c>
      <c r="H193" s="375"/>
      <c r="I193" s="367"/>
      <c r="J193" s="367"/>
      <c r="K193" s="368"/>
    </row>
    <row r="194" spans="1:11" ht="13.8">
      <c r="A194" s="90">
        <f t="shared" si="67"/>
        <v>164</v>
      </c>
      <c r="C194" s="363"/>
      <c r="D194" s="371">
        <f>D193+1</f>
        <v>2013</v>
      </c>
      <c r="E194" s="365">
        <f>G193</f>
        <v>10412057.055555556</v>
      </c>
      <c r="F194" s="375">
        <f>E$190</f>
        <v>348035.33333333331</v>
      </c>
      <c r="G194" s="375">
        <f>+E194-F194</f>
        <v>10064021.722222222</v>
      </c>
      <c r="H194" s="375"/>
      <c r="I194" s="367"/>
      <c r="J194" s="367"/>
      <c r="K194" s="368"/>
    </row>
    <row r="195" spans="1:11" ht="13.8">
      <c r="A195" s="90">
        <f t="shared" si="67"/>
        <v>165</v>
      </c>
      <c r="C195" s="363"/>
      <c r="D195" s="371">
        <f t="shared" ref="D195:D198" si="68">D194+1</f>
        <v>2014</v>
      </c>
      <c r="E195" s="365">
        <f>G194</f>
        <v>10064021.722222222</v>
      </c>
      <c r="F195" s="375">
        <f>E$190</f>
        <v>348035.33333333331</v>
      </c>
      <c r="G195" s="375">
        <f>+E195-F195</f>
        <v>9715986.3888888881</v>
      </c>
      <c r="H195" s="375"/>
      <c r="I195" s="367"/>
      <c r="J195" s="367"/>
      <c r="K195" s="368"/>
    </row>
    <row r="196" spans="1:11" ht="13.8">
      <c r="A196" s="90">
        <f t="shared" si="67"/>
        <v>166</v>
      </c>
      <c r="C196" s="363"/>
      <c r="D196" s="371">
        <f t="shared" si="68"/>
        <v>2015</v>
      </c>
      <c r="E196" s="365">
        <f t="shared" ref="E196" si="69">G195</f>
        <v>9715986.3888888881</v>
      </c>
      <c r="F196" s="375">
        <f t="shared" ref="F196" si="70">E$190</f>
        <v>348035.33333333331</v>
      </c>
      <c r="G196" s="375">
        <f t="shared" ref="G196" si="71">+E196-F196</f>
        <v>9367951.0555555541</v>
      </c>
      <c r="H196" s="375"/>
      <c r="I196" s="367"/>
      <c r="J196" s="367"/>
      <c r="K196" s="368"/>
    </row>
    <row r="197" spans="1:11" ht="13.8">
      <c r="A197" s="90">
        <f t="shared" si="67"/>
        <v>167</v>
      </c>
      <c r="C197" s="363"/>
      <c r="D197" s="371">
        <f t="shared" si="68"/>
        <v>2016</v>
      </c>
      <c r="E197" s="365">
        <f t="shared" ref="E197:E198" si="72">G196</f>
        <v>9367951.0555555541</v>
      </c>
      <c r="F197" s="375">
        <f t="shared" ref="F197:F198" si="73">E$190</f>
        <v>348035.33333333331</v>
      </c>
      <c r="G197" s="375">
        <f t="shared" ref="G197:G198" si="74">+E197-F197</f>
        <v>9019915.7222222202</v>
      </c>
      <c r="H197" s="375"/>
      <c r="I197" s="367"/>
      <c r="J197" s="367"/>
      <c r="K197" s="368"/>
    </row>
    <row r="198" spans="1:11" ht="13.8">
      <c r="A198" s="90">
        <f t="shared" si="67"/>
        <v>168</v>
      </c>
      <c r="C198" s="363" t="s">
        <v>351</v>
      </c>
      <c r="D198" s="371">
        <f t="shared" si="68"/>
        <v>2017</v>
      </c>
      <c r="E198" s="365">
        <f t="shared" si="72"/>
        <v>9019915.7222222202</v>
      </c>
      <c r="F198" s="375">
        <f t="shared" si="73"/>
        <v>348035.33333333331</v>
      </c>
      <c r="G198" s="375">
        <f t="shared" si="74"/>
        <v>8671880.3888888862</v>
      </c>
      <c r="H198" s="375">
        <f>ROUND(+E$188*((G198+E198)/2),0)</f>
        <v>1287963</v>
      </c>
      <c r="I198" s="367"/>
      <c r="J198" s="367"/>
      <c r="K198" s="368"/>
    </row>
    <row r="199" spans="1:11" ht="14.4" thickBot="1">
      <c r="A199" s="90">
        <f t="shared" si="67"/>
        <v>169</v>
      </c>
      <c r="C199" s="345" t="s">
        <v>352</v>
      </c>
      <c r="D199" s="364">
        <f>D198</f>
        <v>2017</v>
      </c>
      <c r="E199" s="346">
        <f>E198</f>
        <v>9019915.7222222202</v>
      </c>
      <c r="F199" s="376">
        <f>E$190</f>
        <v>348035.33333333331</v>
      </c>
      <c r="G199" s="376">
        <f>G198</f>
        <v>8671880.3888888862</v>
      </c>
      <c r="H199" s="376">
        <f>ROUND(+E$188*((G199+E199)/2),0)</f>
        <v>1287963</v>
      </c>
      <c r="I199" s="465">
        <v>0</v>
      </c>
      <c r="J199" s="349">
        <f>+ROUND(IF(I199=0,0,H199-I199),0)</f>
        <v>0</v>
      </c>
      <c r="K199" s="347">
        <f>+ROUND(J199*(1+('Worksheet K'!H$32/12*24)),0)</f>
        <v>0</v>
      </c>
    </row>
    <row r="200" spans="1:11" ht="13.8">
      <c r="I200" s="327"/>
    </row>
    <row r="201" spans="1:11" ht="14.4" thickBot="1">
      <c r="I201" s="327"/>
    </row>
    <row r="202" spans="1:11" ht="13.5" customHeight="1" thickBot="1">
      <c r="A202" s="382"/>
      <c r="B202" s="359"/>
      <c r="C202" s="321" t="s">
        <v>334</v>
      </c>
      <c r="D202" s="322"/>
      <c r="E202" s="467" t="s">
        <v>498</v>
      </c>
      <c r="F202" s="468"/>
      <c r="G202" s="468"/>
      <c r="H202" s="468"/>
      <c r="I202" s="468"/>
      <c r="J202" s="469"/>
      <c r="K202" s="470"/>
    </row>
    <row r="203" spans="1:11" ht="13.8">
      <c r="A203" s="382">
        <v>170</v>
      </c>
      <c r="B203" s="383" t="s">
        <v>354</v>
      </c>
      <c r="C203" s="323" t="s">
        <v>336</v>
      </c>
      <c r="D203" s="324" t="s">
        <v>337</v>
      </c>
      <c r="E203" s="451" t="s">
        <v>338</v>
      </c>
      <c r="F203" s="358"/>
      <c r="G203" s="406"/>
      <c r="H203" s="406"/>
      <c r="I203" s="406"/>
      <c r="J203" s="358"/>
      <c r="K203" s="452"/>
    </row>
    <row r="204" spans="1:11" ht="13.8">
      <c r="A204" s="382">
        <f>A203+1</f>
        <v>171</v>
      </c>
      <c r="B204" s="383" t="s">
        <v>339</v>
      </c>
      <c r="C204" s="323" t="s">
        <v>340</v>
      </c>
      <c r="D204" s="324"/>
      <c r="E204" s="453">
        <v>30</v>
      </c>
      <c r="F204" s="460"/>
      <c r="G204" s="324"/>
      <c r="H204" s="324"/>
      <c r="I204" s="324"/>
      <c r="J204" s="358"/>
      <c r="K204" s="454"/>
    </row>
    <row r="205" spans="1:11" ht="13.8">
      <c r="A205" s="382">
        <f t="shared" ref="A205:A215" si="75">A204+1</f>
        <v>172</v>
      </c>
      <c r="B205" s="383" t="s">
        <v>341</v>
      </c>
      <c r="C205" s="323" t="s">
        <v>342</v>
      </c>
      <c r="D205" s="324"/>
      <c r="E205" s="451">
        <v>0</v>
      </c>
      <c r="F205" s="461"/>
      <c r="G205" s="328"/>
      <c r="H205" s="341"/>
      <c r="I205" s="341"/>
      <c r="J205" s="358"/>
      <c r="K205" s="454"/>
    </row>
    <row r="206" spans="1:11" ht="13.8">
      <c r="A206" s="382">
        <f t="shared" si="75"/>
        <v>173</v>
      </c>
      <c r="B206" s="383" t="str">
        <f>+"Line "&amp;$A$10&amp;""</f>
        <v>Line 5</v>
      </c>
      <c r="C206" s="323" t="s">
        <v>144</v>
      </c>
      <c r="D206" s="328"/>
      <c r="E206" s="329">
        <f>+$E$10</f>
        <v>0.14560000000000001</v>
      </c>
      <c r="F206" s="358"/>
      <c r="G206" s="330"/>
      <c r="H206" s="342"/>
      <c r="I206" s="342"/>
      <c r="J206" s="358"/>
      <c r="K206" s="454"/>
    </row>
    <row r="207" spans="1:11" ht="13.8">
      <c r="A207" s="382">
        <f t="shared" si="75"/>
        <v>174</v>
      </c>
      <c r="B207" s="383" t="str">
        <f>"Line "&amp;A206&amp;" plus line "&amp;$A$13&amp;" times (line "&amp;A205&amp;"/100)"</f>
        <v>Line 173 plus line 8 times (line 172/100)</v>
      </c>
      <c r="C207" s="323" t="s">
        <v>343</v>
      </c>
      <c r="D207" s="328"/>
      <c r="E207" s="329">
        <f>(E205/100*$E$13)+E206</f>
        <v>0.14560000000000001</v>
      </c>
      <c r="F207" s="358"/>
      <c r="G207" s="325"/>
      <c r="H207" s="333"/>
      <c r="I207" s="333"/>
      <c r="J207" s="358"/>
      <c r="K207" s="454"/>
    </row>
    <row r="208" spans="1:11" ht="27">
      <c r="A208" s="382">
        <f t="shared" si="75"/>
        <v>175</v>
      </c>
      <c r="B208" s="384" t="s">
        <v>344</v>
      </c>
      <c r="C208" s="323" t="s">
        <v>345</v>
      </c>
      <c r="D208" s="324"/>
      <c r="E208" s="462">
        <v>1412084</v>
      </c>
      <c r="F208" s="327"/>
      <c r="G208" s="358"/>
      <c r="H208" s="327"/>
      <c r="I208" s="327"/>
      <c r="J208" s="358"/>
      <c r="K208" s="454"/>
    </row>
    <row r="209" spans="1:11" ht="13.8">
      <c r="A209" s="382">
        <f t="shared" si="75"/>
        <v>176</v>
      </c>
      <c r="B209" s="383" t="str">
        <f>"Line "&amp;A208&amp;" divided by line "&amp;A204&amp;""</f>
        <v>Line 175 divided by line 171</v>
      </c>
      <c r="C209" s="326" t="s">
        <v>346</v>
      </c>
      <c r="D209" s="324"/>
      <c r="E209" s="213">
        <f>IF(E204=0,0,E208/E204)</f>
        <v>47069.466666666667</v>
      </c>
      <c r="F209" s="358"/>
      <c r="G209" s="327"/>
      <c r="H209" s="327"/>
      <c r="I209" s="327"/>
      <c r="J209" s="358"/>
      <c r="K209" s="454"/>
    </row>
    <row r="210" spans="1:11" ht="14.4" thickBot="1">
      <c r="A210" s="382">
        <f t="shared" si="75"/>
        <v>177</v>
      </c>
      <c r="B210" s="383" t="s">
        <v>347</v>
      </c>
      <c r="C210" s="323" t="s">
        <v>353</v>
      </c>
      <c r="D210" s="328"/>
      <c r="E210" s="456">
        <v>9</v>
      </c>
      <c r="F210" s="464" t="s">
        <v>511</v>
      </c>
      <c r="G210" s="331"/>
      <c r="H210" s="331"/>
      <c r="I210" s="331"/>
      <c r="J210" s="357"/>
      <c r="K210" s="458"/>
    </row>
    <row r="211" spans="1:11" ht="27.6">
      <c r="A211" s="382">
        <f t="shared" si="75"/>
        <v>178</v>
      </c>
      <c r="B211" s="359"/>
      <c r="C211" s="332"/>
      <c r="D211" s="339" t="s">
        <v>348</v>
      </c>
      <c r="E211" s="336" t="s">
        <v>349</v>
      </c>
      <c r="F211" s="337" t="s">
        <v>265</v>
      </c>
      <c r="G211" s="337" t="s">
        <v>350</v>
      </c>
      <c r="H211" s="343" t="s">
        <v>436</v>
      </c>
      <c r="I211" s="343" t="s">
        <v>435</v>
      </c>
      <c r="J211" s="343" t="s">
        <v>440</v>
      </c>
      <c r="K211" s="338" t="s">
        <v>441</v>
      </c>
    </row>
    <row r="212" spans="1:11" ht="13.8">
      <c r="A212" s="382">
        <f t="shared" si="75"/>
        <v>179</v>
      </c>
      <c r="B212" s="359"/>
      <c r="C212" s="363"/>
      <c r="D212" s="371">
        <v>2015</v>
      </c>
      <c r="E212" s="365">
        <f>+E208</f>
        <v>1412084</v>
      </c>
      <c r="F212" s="375">
        <f>+E209/12*(13-E210)</f>
        <v>15689.822222222223</v>
      </c>
      <c r="G212" s="375">
        <f>+E212-F212</f>
        <v>1396394.1777777779</v>
      </c>
      <c r="H212" s="375"/>
      <c r="I212" s="367"/>
      <c r="J212" s="367"/>
      <c r="K212" s="368"/>
    </row>
    <row r="213" spans="1:11" ht="13.8">
      <c r="A213" s="382">
        <f t="shared" si="75"/>
        <v>180</v>
      </c>
      <c r="B213" s="359"/>
      <c r="C213" s="363"/>
      <c r="D213" s="369">
        <f>D212+1</f>
        <v>2016</v>
      </c>
      <c r="E213" s="365">
        <f>G212</f>
        <v>1396394.1777777779</v>
      </c>
      <c r="F213" s="375">
        <f>$E$209</f>
        <v>47069.466666666667</v>
      </c>
      <c r="G213" s="375">
        <f>+E213-F213</f>
        <v>1349324.7111111113</v>
      </c>
      <c r="H213" s="375"/>
      <c r="I213" s="367"/>
      <c r="J213" s="367"/>
      <c r="K213" s="368"/>
    </row>
    <row r="214" spans="1:11" ht="13.8">
      <c r="A214" s="382">
        <f t="shared" si="75"/>
        <v>181</v>
      </c>
      <c r="B214" s="359"/>
      <c r="C214" s="363" t="s">
        <v>351</v>
      </c>
      <c r="D214" s="369">
        <f>D213+1</f>
        <v>2017</v>
      </c>
      <c r="E214" s="365">
        <f>G213</f>
        <v>1349324.7111111113</v>
      </c>
      <c r="F214" s="375">
        <f>$E$209</f>
        <v>47069.466666666667</v>
      </c>
      <c r="G214" s="375">
        <f>+E214-F214</f>
        <v>1302255.2444444448</v>
      </c>
      <c r="H214" s="375">
        <f>ROUND(+E$207*((G214+E214)/2),0)</f>
        <v>193035</v>
      </c>
      <c r="I214" s="367"/>
      <c r="J214" s="367"/>
      <c r="K214" s="368"/>
    </row>
    <row r="215" spans="1:11" ht="14.4" thickBot="1">
      <c r="A215" s="382">
        <f t="shared" si="75"/>
        <v>182</v>
      </c>
      <c r="B215" s="359"/>
      <c r="C215" s="345" t="s">
        <v>352</v>
      </c>
      <c r="D215" s="364">
        <f>D214</f>
        <v>2017</v>
      </c>
      <c r="E215" s="346">
        <f>E214</f>
        <v>1349324.7111111113</v>
      </c>
      <c r="F215" s="376">
        <f>$E$209</f>
        <v>47069.466666666667</v>
      </c>
      <c r="G215" s="376">
        <f>+E215-F215</f>
        <v>1302255.2444444448</v>
      </c>
      <c r="H215" s="376">
        <f>ROUND(+E$207*((G215+E215)/2),0)</f>
        <v>193035</v>
      </c>
      <c r="I215" s="465">
        <v>0</v>
      </c>
      <c r="J215" s="349">
        <f>+ROUND(IF(I215=0,0,H215-I215),0)</f>
        <v>0</v>
      </c>
      <c r="K215" s="347">
        <f>+ROUND(J215*(1+('Worksheet K'!H$32/12*24)),0)</f>
        <v>0</v>
      </c>
    </row>
    <row r="216" spans="1:11" ht="13.8">
      <c r="I216" s="327"/>
    </row>
    <row r="217" spans="1:11" ht="14.4" thickBot="1">
      <c r="I217" s="327"/>
    </row>
    <row r="218" spans="1:11" ht="14.4" thickBot="1">
      <c r="C218" s="321" t="s">
        <v>334</v>
      </c>
      <c r="D218" s="322"/>
      <c r="E218" s="569" t="s">
        <v>494</v>
      </c>
      <c r="F218" s="570"/>
      <c r="G218" s="570"/>
      <c r="H218" s="570"/>
      <c r="I218" s="570"/>
      <c r="J218" s="571"/>
      <c r="K218" s="572"/>
    </row>
    <row r="219" spans="1:11" ht="13.8">
      <c r="A219" s="90">
        <v>183</v>
      </c>
      <c r="B219" s="383" t="s">
        <v>354</v>
      </c>
      <c r="C219" s="323" t="s">
        <v>336</v>
      </c>
      <c r="D219" s="324" t="s">
        <v>337</v>
      </c>
      <c r="E219" s="451" t="s">
        <v>338</v>
      </c>
      <c r="F219" s="331"/>
      <c r="G219" s="406"/>
      <c r="H219" s="406"/>
      <c r="I219" s="406"/>
      <c r="J219" s="358"/>
      <c r="K219" s="452"/>
    </row>
    <row r="220" spans="1:11" ht="13.8">
      <c r="A220" s="90">
        <f>A219+1</f>
        <v>184</v>
      </c>
      <c r="B220" s="383" t="s">
        <v>339</v>
      </c>
      <c r="C220" s="323" t="s">
        <v>340</v>
      </c>
      <c r="D220" s="324"/>
      <c r="E220" s="453">
        <v>30</v>
      </c>
      <c r="F220" s="460"/>
      <c r="G220" s="324"/>
      <c r="H220" s="324"/>
      <c r="I220" s="324"/>
      <c r="J220" s="358"/>
      <c r="K220" s="454"/>
    </row>
    <row r="221" spans="1:11" ht="13.8">
      <c r="A221" s="90">
        <f t="shared" ref="A221:A235" si="76">A220+1</f>
        <v>185</v>
      </c>
      <c r="B221" s="383" t="s">
        <v>341</v>
      </c>
      <c r="C221" s="323" t="s">
        <v>342</v>
      </c>
      <c r="D221" s="324"/>
      <c r="E221" s="451">
        <v>0</v>
      </c>
      <c r="F221" s="461"/>
      <c r="G221" s="328"/>
      <c r="H221" s="341"/>
      <c r="I221" s="341"/>
      <c r="J221" s="358"/>
      <c r="K221" s="454"/>
    </row>
    <row r="222" spans="1:11" ht="13.8">
      <c r="A222" s="90">
        <f t="shared" si="76"/>
        <v>186</v>
      </c>
      <c r="B222" s="383" t="str">
        <f>+"Line "&amp;$A$10&amp;""</f>
        <v>Line 5</v>
      </c>
      <c r="C222" s="323" t="s">
        <v>144</v>
      </c>
      <c r="D222" s="328"/>
      <c r="E222" s="329">
        <f>+$E$10</f>
        <v>0.14560000000000001</v>
      </c>
      <c r="F222" s="358"/>
      <c r="G222" s="330"/>
      <c r="H222" s="342"/>
      <c r="I222" s="342"/>
      <c r="J222" s="358"/>
      <c r="K222" s="454"/>
    </row>
    <row r="223" spans="1:11" ht="13.8">
      <c r="A223" s="90">
        <f t="shared" si="76"/>
        <v>187</v>
      </c>
      <c r="B223" s="383" t="str">
        <f>"Line "&amp;A222&amp;" plus line "&amp;$A$13&amp;" times (line "&amp;A221&amp;"/100)"</f>
        <v>Line 186 plus line 8 times (line 185/100)</v>
      </c>
      <c r="C223" s="323" t="s">
        <v>343</v>
      </c>
      <c r="D223" s="328"/>
      <c r="E223" s="329">
        <f>(E221/100*$E$13)+E222</f>
        <v>0.14560000000000001</v>
      </c>
      <c r="F223" s="358"/>
      <c r="G223" s="325"/>
      <c r="H223" s="333"/>
      <c r="I223" s="333"/>
      <c r="J223" s="358"/>
      <c r="K223" s="454"/>
    </row>
    <row r="224" spans="1:11" ht="27">
      <c r="A224" s="90">
        <f t="shared" si="76"/>
        <v>188</v>
      </c>
      <c r="B224" s="384" t="s">
        <v>344</v>
      </c>
      <c r="C224" s="323" t="s">
        <v>345</v>
      </c>
      <c r="D224" s="324"/>
      <c r="E224" s="462">
        <v>844954</v>
      </c>
      <c r="F224" s="327"/>
      <c r="G224" s="358"/>
      <c r="H224" s="327"/>
      <c r="I224" s="327"/>
      <c r="J224" s="358"/>
      <c r="K224" s="454"/>
    </row>
    <row r="225" spans="1:11" ht="13.8">
      <c r="A225" s="90">
        <f t="shared" si="76"/>
        <v>189</v>
      </c>
      <c r="B225" s="383" t="str">
        <f>"Line "&amp;A224&amp;" divided by line "&amp;A220&amp;""</f>
        <v>Line 188 divided by line 184</v>
      </c>
      <c r="C225" s="326" t="s">
        <v>346</v>
      </c>
      <c r="D225" s="324"/>
      <c r="E225" s="213">
        <f>IF(E220=0,0,E224/E220)</f>
        <v>28165.133333333335</v>
      </c>
      <c r="F225" s="358"/>
      <c r="G225" s="327"/>
      <c r="H225" s="327"/>
      <c r="I225" s="327"/>
      <c r="J225" s="358"/>
      <c r="K225" s="454"/>
    </row>
    <row r="226" spans="1:11" ht="14.4" thickBot="1">
      <c r="A226" s="90">
        <f t="shared" si="76"/>
        <v>190</v>
      </c>
      <c r="B226" s="383" t="s">
        <v>347</v>
      </c>
      <c r="C226" s="323" t="s">
        <v>353</v>
      </c>
      <c r="D226" s="328"/>
      <c r="E226" s="456">
        <v>8</v>
      </c>
      <c r="F226" s="464" t="s">
        <v>482</v>
      </c>
      <c r="G226" s="331"/>
      <c r="H226" s="331"/>
      <c r="I226" s="331"/>
      <c r="J226" s="357"/>
      <c r="K226" s="458"/>
    </row>
    <row r="227" spans="1:11" ht="27.6">
      <c r="A227" s="90">
        <f t="shared" si="76"/>
        <v>191</v>
      </c>
      <c r="C227" s="332"/>
      <c r="D227" s="339" t="s">
        <v>348</v>
      </c>
      <c r="E227" s="336" t="s">
        <v>349</v>
      </c>
      <c r="F227" s="337" t="s">
        <v>265</v>
      </c>
      <c r="G227" s="337" t="s">
        <v>350</v>
      </c>
      <c r="H227" s="343" t="s">
        <v>436</v>
      </c>
      <c r="I227" s="343" t="s">
        <v>435</v>
      </c>
      <c r="J227" s="343" t="s">
        <v>440</v>
      </c>
      <c r="K227" s="338" t="s">
        <v>441</v>
      </c>
    </row>
    <row r="228" spans="1:11" ht="13.8">
      <c r="A228" s="90">
        <f t="shared" si="76"/>
        <v>192</v>
      </c>
      <c r="C228" s="363"/>
      <c r="D228" s="373">
        <v>2011</v>
      </c>
      <c r="E228" s="365">
        <f>+E224</f>
        <v>844954</v>
      </c>
      <c r="F228" s="375">
        <f>+E225/12*(13-E226)</f>
        <v>11735.472222222223</v>
      </c>
      <c r="G228" s="375">
        <f>+E228-F228</f>
        <v>833218.52777777775</v>
      </c>
      <c r="H228" s="375"/>
      <c r="I228" s="367"/>
      <c r="J228" s="367"/>
      <c r="K228" s="368"/>
    </row>
    <row r="229" spans="1:11" ht="13.8">
      <c r="A229" s="90">
        <f t="shared" si="76"/>
        <v>193</v>
      </c>
      <c r="C229" s="363"/>
      <c r="D229" s="373">
        <f>D228+1</f>
        <v>2012</v>
      </c>
      <c r="E229" s="365">
        <f>G228</f>
        <v>833218.52777777775</v>
      </c>
      <c r="F229" s="375">
        <f>E$225</f>
        <v>28165.133333333335</v>
      </c>
      <c r="G229" s="375">
        <f>+E229-F229</f>
        <v>805053.39444444445</v>
      </c>
      <c r="H229" s="375"/>
      <c r="I229" s="367"/>
      <c r="J229" s="367"/>
      <c r="K229" s="368"/>
    </row>
    <row r="230" spans="1:11" ht="13.8">
      <c r="A230" s="90">
        <f t="shared" si="76"/>
        <v>194</v>
      </c>
      <c r="C230" s="363"/>
      <c r="D230" s="373">
        <f t="shared" ref="D230:D234" si="77">D229+1</f>
        <v>2013</v>
      </c>
      <c r="E230" s="365">
        <f t="shared" ref="E230" si="78">G229</f>
        <v>805053.39444444445</v>
      </c>
      <c r="F230" s="375">
        <f>E$225</f>
        <v>28165.133333333335</v>
      </c>
      <c r="G230" s="375">
        <f t="shared" ref="G230" si="79">+E230-F230</f>
        <v>776888.26111111115</v>
      </c>
      <c r="H230" s="375"/>
      <c r="I230" s="367"/>
      <c r="J230" s="367"/>
      <c r="K230" s="368"/>
    </row>
    <row r="231" spans="1:11" ht="13.8">
      <c r="A231" s="90">
        <f t="shared" si="76"/>
        <v>195</v>
      </c>
      <c r="C231" s="363"/>
      <c r="D231" s="373">
        <f t="shared" si="77"/>
        <v>2014</v>
      </c>
      <c r="E231" s="365">
        <f t="shared" ref="E231:E232" si="80">G230</f>
        <v>776888.26111111115</v>
      </c>
      <c r="F231" s="375">
        <f>E$225</f>
        <v>28165.133333333335</v>
      </c>
      <c r="G231" s="375">
        <f t="shared" ref="G231:G232" si="81">+E231-F231</f>
        <v>748723.12777777785</v>
      </c>
      <c r="H231" s="375"/>
      <c r="I231" s="367"/>
      <c r="J231" s="367"/>
      <c r="K231" s="368"/>
    </row>
    <row r="232" spans="1:11" ht="13.8">
      <c r="A232" s="90">
        <f t="shared" si="76"/>
        <v>196</v>
      </c>
      <c r="C232" s="363"/>
      <c r="D232" s="373">
        <f t="shared" si="77"/>
        <v>2015</v>
      </c>
      <c r="E232" s="365">
        <f t="shared" si="80"/>
        <v>748723.12777777785</v>
      </c>
      <c r="F232" s="375">
        <f t="shared" ref="F232" si="82">E$225</f>
        <v>28165.133333333335</v>
      </c>
      <c r="G232" s="375">
        <f t="shared" si="81"/>
        <v>720557.99444444454</v>
      </c>
      <c r="H232" s="375"/>
      <c r="I232" s="367"/>
      <c r="J232" s="367"/>
      <c r="K232" s="368"/>
    </row>
    <row r="233" spans="1:11" ht="13.8">
      <c r="A233" s="90">
        <f t="shared" si="76"/>
        <v>197</v>
      </c>
      <c r="C233" s="363"/>
      <c r="D233" s="373">
        <f t="shared" si="77"/>
        <v>2016</v>
      </c>
      <c r="E233" s="365">
        <f t="shared" ref="E233:E234" si="83">G232</f>
        <v>720557.99444444454</v>
      </c>
      <c r="F233" s="375">
        <f t="shared" ref="F233:F234" si="84">E$225</f>
        <v>28165.133333333335</v>
      </c>
      <c r="G233" s="375">
        <f t="shared" ref="G233:G234" si="85">+E233-F233</f>
        <v>692392.86111111124</v>
      </c>
      <c r="H233" s="375"/>
      <c r="I233" s="367"/>
      <c r="J233" s="367"/>
      <c r="K233" s="368"/>
    </row>
    <row r="234" spans="1:11" ht="13.8">
      <c r="A234" s="90">
        <f t="shared" si="76"/>
        <v>198</v>
      </c>
      <c r="C234" s="363" t="s">
        <v>351</v>
      </c>
      <c r="D234" s="373">
        <f t="shared" si="77"/>
        <v>2017</v>
      </c>
      <c r="E234" s="365">
        <f t="shared" si="83"/>
        <v>692392.86111111124</v>
      </c>
      <c r="F234" s="375">
        <f t="shared" si="84"/>
        <v>28165.133333333335</v>
      </c>
      <c r="G234" s="375">
        <f t="shared" si="85"/>
        <v>664227.72777777794</v>
      </c>
      <c r="H234" s="375">
        <f>ROUND(+E$223*((G234+E234)/2),0)</f>
        <v>98762</v>
      </c>
      <c r="I234" s="367"/>
      <c r="J234" s="367"/>
      <c r="K234" s="368"/>
    </row>
    <row r="235" spans="1:11" ht="14.4" thickBot="1">
      <c r="A235" s="90">
        <f t="shared" si="76"/>
        <v>199</v>
      </c>
      <c r="C235" s="345" t="s">
        <v>352</v>
      </c>
      <c r="D235" s="364">
        <f>D234</f>
        <v>2017</v>
      </c>
      <c r="E235" s="346">
        <f>E234</f>
        <v>692392.86111111124</v>
      </c>
      <c r="F235" s="376">
        <f>E$225</f>
        <v>28165.133333333335</v>
      </c>
      <c r="G235" s="376">
        <f>G234</f>
        <v>664227.72777777794</v>
      </c>
      <c r="H235" s="376">
        <f>ROUND(+E$223*((G235+E235)/2),0)</f>
        <v>98762</v>
      </c>
      <c r="I235" s="465">
        <v>0</v>
      </c>
      <c r="J235" s="349">
        <f>+ROUND(IF(I235=0,0,H235-I235),0)</f>
        <v>0</v>
      </c>
      <c r="K235" s="347">
        <f>+ROUND(J235*(1+('Worksheet K'!H$32/12*24)),0)</f>
        <v>0</v>
      </c>
    </row>
    <row r="236" spans="1:11" ht="13.8">
      <c r="I236" s="327"/>
    </row>
    <row r="237" spans="1:11" ht="14.4" thickBot="1">
      <c r="I237" s="327"/>
    </row>
    <row r="238" spans="1:11" ht="14.4" thickBot="1">
      <c r="A238" s="382"/>
      <c r="B238" s="359"/>
      <c r="C238" s="321" t="s">
        <v>334</v>
      </c>
      <c r="D238" s="322"/>
      <c r="E238" s="569" t="s">
        <v>505</v>
      </c>
      <c r="F238" s="570"/>
      <c r="G238" s="570"/>
      <c r="H238" s="570"/>
      <c r="I238" s="570"/>
      <c r="J238" s="570"/>
      <c r="K238" s="573"/>
    </row>
    <row r="239" spans="1:11" ht="13.8">
      <c r="A239" s="382">
        <v>200</v>
      </c>
      <c r="B239" s="383" t="s">
        <v>354</v>
      </c>
      <c r="C239" s="323" t="s">
        <v>336</v>
      </c>
      <c r="D239" s="324" t="s">
        <v>337</v>
      </c>
      <c r="E239" s="451" t="s">
        <v>338</v>
      </c>
      <c r="F239" s="358"/>
      <c r="G239" s="406"/>
      <c r="H239" s="406"/>
      <c r="I239" s="406"/>
      <c r="J239" s="358"/>
      <c r="K239" s="452"/>
    </row>
    <row r="240" spans="1:11" ht="13.8">
      <c r="A240" s="382">
        <f>A239+1</f>
        <v>201</v>
      </c>
      <c r="B240" s="383" t="s">
        <v>339</v>
      </c>
      <c r="C240" s="323" t="s">
        <v>340</v>
      </c>
      <c r="D240" s="324"/>
      <c r="E240" s="453">
        <v>30</v>
      </c>
      <c r="F240" s="460"/>
      <c r="G240" s="324"/>
      <c r="H240" s="324"/>
      <c r="I240" s="324"/>
      <c r="J240" s="358"/>
      <c r="K240" s="454"/>
    </row>
    <row r="241" spans="1:11" ht="13.8">
      <c r="A241" s="382">
        <f t="shared" ref="A241:A253" si="86">A240+1</f>
        <v>202</v>
      </c>
      <c r="B241" s="383" t="s">
        <v>341</v>
      </c>
      <c r="C241" s="323" t="s">
        <v>342</v>
      </c>
      <c r="D241" s="324"/>
      <c r="E241" s="451">
        <v>0</v>
      </c>
      <c r="F241" s="461"/>
      <c r="G241" s="328"/>
      <c r="H241" s="341"/>
      <c r="I241" s="341"/>
      <c r="J241" s="358"/>
      <c r="K241" s="454"/>
    </row>
    <row r="242" spans="1:11" ht="13.8">
      <c r="A242" s="382">
        <f t="shared" si="86"/>
        <v>203</v>
      </c>
      <c r="B242" s="383" t="str">
        <f>+"Line "&amp;$A$10&amp;""</f>
        <v>Line 5</v>
      </c>
      <c r="C242" s="323" t="s">
        <v>144</v>
      </c>
      <c r="D242" s="328"/>
      <c r="E242" s="329">
        <f>+$E$10</f>
        <v>0.14560000000000001</v>
      </c>
      <c r="F242" s="358"/>
      <c r="G242" s="330"/>
      <c r="H242" s="342"/>
      <c r="I242" s="342"/>
      <c r="J242" s="358"/>
      <c r="K242" s="454"/>
    </row>
    <row r="243" spans="1:11" ht="13.8">
      <c r="A243" s="382">
        <f t="shared" si="86"/>
        <v>204</v>
      </c>
      <c r="B243" s="383" t="str">
        <f>"Line "&amp;A242&amp;" plus line "&amp;$A$13&amp;" times (line "&amp;A241&amp;"/100)"</f>
        <v>Line 203 plus line 8 times (line 202/100)</v>
      </c>
      <c r="C243" s="323" t="s">
        <v>343</v>
      </c>
      <c r="D243" s="328"/>
      <c r="E243" s="329">
        <f>(E241/100*$E$13)+E242</f>
        <v>0.14560000000000001</v>
      </c>
      <c r="F243" s="358"/>
      <c r="G243" s="325"/>
      <c r="H243" s="333"/>
      <c r="I243" s="333"/>
      <c r="J243" s="358"/>
      <c r="K243" s="454"/>
    </row>
    <row r="244" spans="1:11" ht="27">
      <c r="A244" s="382">
        <f t="shared" si="86"/>
        <v>205</v>
      </c>
      <c r="B244" s="384" t="s">
        <v>344</v>
      </c>
      <c r="C244" s="323" t="s">
        <v>345</v>
      </c>
      <c r="D244" s="324"/>
      <c r="E244" s="462">
        <v>369074</v>
      </c>
      <c r="F244" s="327"/>
      <c r="G244" s="358"/>
      <c r="H244" s="327"/>
      <c r="I244" s="327"/>
      <c r="J244" s="358"/>
      <c r="K244" s="454"/>
    </row>
    <row r="245" spans="1:11" ht="13.8">
      <c r="A245" s="382">
        <f t="shared" si="86"/>
        <v>206</v>
      </c>
      <c r="B245" s="383" t="str">
        <f>"Line "&amp;A244&amp;" divided by line "&amp;A240&amp;""</f>
        <v>Line 205 divided by line 201</v>
      </c>
      <c r="C245" s="326" t="s">
        <v>346</v>
      </c>
      <c r="D245" s="324"/>
      <c r="E245" s="213">
        <f>IF(E240=0,0,E244/E240)</f>
        <v>12302.466666666667</v>
      </c>
      <c r="F245" s="358"/>
      <c r="G245" s="327"/>
      <c r="H245" s="327"/>
      <c r="I245" s="327"/>
      <c r="J245" s="358"/>
      <c r="K245" s="454"/>
    </row>
    <row r="246" spans="1:11" ht="14.4" thickBot="1">
      <c r="A246" s="382">
        <f t="shared" si="86"/>
        <v>207</v>
      </c>
      <c r="B246" s="383" t="s">
        <v>347</v>
      </c>
      <c r="C246" s="323" t="s">
        <v>353</v>
      </c>
      <c r="D246" s="328"/>
      <c r="E246" s="456">
        <v>11</v>
      </c>
      <c r="F246" s="464" t="s">
        <v>496</v>
      </c>
      <c r="G246" s="331"/>
      <c r="H246" s="331"/>
      <c r="I246" s="331"/>
      <c r="J246" s="357"/>
      <c r="K246" s="458"/>
    </row>
    <row r="247" spans="1:11" ht="27.6">
      <c r="A247" s="382">
        <f t="shared" si="86"/>
        <v>208</v>
      </c>
      <c r="B247" s="359"/>
      <c r="C247" s="332"/>
      <c r="D247" s="339" t="s">
        <v>348</v>
      </c>
      <c r="E247" s="336" t="s">
        <v>349</v>
      </c>
      <c r="F247" s="337" t="s">
        <v>265</v>
      </c>
      <c r="G247" s="337" t="s">
        <v>350</v>
      </c>
      <c r="H247" s="343" t="s">
        <v>436</v>
      </c>
      <c r="I247" s="343" t="s">
        <v>435</v>
      </c>
      <c r="J247" s="343" t="s">
        <v>440</v>
      </c>
      <c r="K247" s="338" t="s">
        <v>441</v>
      </c>
    </row>
    <row r="248" spans="1:11" ht="13.8">
      <c r="A248" s="382">
        <f t="shared" si="86"/>
        <v>209</v>
      </c>
      <c r="B248" s="359"/>
      <c r="C248" s="363"/>
      <c r="D248" s="371">
        <v>2013</v>
      </c>
      <c r="E248" s="365">
        <f>+E244</f>
        <v>369074</v>
      </c>
      <c r="F248" s="375">
        <f>+E245/12*(13-E246)</f>
        <v>2050.411111111111</v>
      </c>
      <c r="G248" s="375">
        <f>+E248-F248</f>
        <v>367023.58888888889</v>
      </c>
      <c r="H248" s="367"/>
      <c r="I248" s="367"/>
      <c r="J248" s="367"/>
      <c r="K248" s="368"/>
    </row>
    <row r="249" spans="1:11" ht="13.8">
      <c r="A249" s="382">
        <f t="shared" si="86"/>
        <v>210</v>
      </c>
      <c r="B249" s="359"/>
      <c r="C249" s="363"/>
      <c r="D249" s="371">
        <f>D248+1</f>
        <v>2014</v>
      </c>
      <c r="E249" s="365">
        <f t="shared" ref="E249:E250" si="87">G248</f>
        <v>367023.58888888889</v>
      </c>
      <c r="F249" s="375">
        <f>E$245</f>
        <v>12302.466666666667</v>
      </c>
      <c r="G249" s="375">
        <f t="shared" ref="G249:G250" si="88">+E249-F249</f>
        <v>354721.12222222221</v>
      </c>
      <c r="H249" s="367"/>
      <c r="I249" s="367"/>
      <c r="J249" s="367"/>
      <c r="K249" s="368"/>
    </row>
    <row r="250" spans="1:11" ht="13.8">
      <c r="A250" s="382">
        <f t="shared" si="86"/>
        <v>211</v>
      </c>
      <c r="B250" s="359"/>
      <c r="C250" s="363"/>
      <c r="D250" s="371">
        <f t="shared" ref="D250:D252" si="89">D249+1</f>
        <v>2015</v>
      </c>
      <c r="E250" s="365">
        <f t="shared" si="87"/>
        <v>354721.12222222221</v>
      </c>
      <c r="F250" s="375">
        <f t="shared" ref="F250" si="90">E$245</f>
        <v>12302.466666666667</v>
      </c>
      <c r="G250" s="375">
        <f t="shared" si="88"/>
        <v>342418.65555555554</v>
      </c>
      <c r="H250" s="367"/>
      <c r="I250" s="367"/>
      <c r="J250" s="367"/>
      <c r="K250" s="368"/>
    </row>
    <row r="251" spans="1:11" ht="13.8">
      <c r="A251" s="382">
        <f t="shared" si="86"/>
        <v>212</v>
      </c>
      <c r="B251" s="359"/>
      <c r="C251" s="363"/>
      <c r="D251" s="371">
        <f t="shared" si="89"/>
        <v>2016</v>
      </c>
      <c r="E251" s="365">
        <f t="shared" ref="E251:E252" si="91">G250</f>
        <v>342418.65555555554</v>
      </c>
      <c r="F251" s="375">
        <f t="shared" ref="F251:F252" si="92">E$245</f>
        <v>12302.466666666667</v>
      </c>
      <c r="G251" s="375">
        <f t="shared" ref="G251:G252" si="93">+E251-F251</f>
        <v>330116.18888888886</v>
      </c>
      <c r="H251" s="367"/>
      <c r="I251" s="367"/>
      <c r="J251" s="367"/>
      <c r="K251" s="368"/>
    </row>
    <row r="252" spans="1:11" ht="13.8">
      <c r="A252" s="382">
        <f t="shared" si="86"/>
        <v>213</v>
      </c>
      <c r="B252" s="359"/>
      <c r="C252" s="363" t="s">
        <v>351</v>
      </c>
      <c r="D252" s="371">
        <f t="shared" si="89"/>
        <v>2017</v>
      </c>
      <c r="E252" s="365">
        <f t="shared" si="91"/>
        <v>330116.18888888886</v>
      </c>
      <c r="F252" s="375">
        <f t="shared" si="92"/>
        <v>12302.466666666667</v>
      </c>
      <c r="G252" s="375">
        <f t="shared" si="93"/>
        <v>317813.72222222219</v>
      </c>
      <c r="H252" s="375">
        <f>ROUND(+E$243*((G252+E252)/2),0)</f>
        <v>47169</v>
      </c>
      <c r="I252" s="375"/>
      <c r="J252" s="375"/>
      <c r="K252" s="454"/>
    </row>
    <row r="253" spans="1:11" ht="14.4" thickBot="1">
      <c r="A253" s="382">
        <f t="shared" si="86"/>
        <v>214</v>
      </c>
      <c r="B253" s="359"/>
      <c r="C253" s="345" t="s">
        <v>352</v>
      </c>
      <c r="D253" s="364">
        <f>D252</f>
        <v>2017</v>
      </c>
      <c r="E253" s="346">
        <f>E252</f>
        <v>330116.18888888886</v>
      </c>
      <c r="F253" s="376">
        <f>E$245</f>
        <v>12302.466666666667</v>
      </c>
      <c r="G253" s="376">
        <f>G252</f>
        <v>317813.72222222219</v>
      </c>
      <c r="H253" s="376">
        <f>ROUND(+E$243*((G253+E253)/2),0)</f>
        <v>47169</v>
      </c>
      <c r="I253" s="465">
        <v>0</v>
      </c>
      <c r="J253" s="349">
        <f>+ROUND(IF(I253=0,0,H253-I253),0)</f>
        <v>0</v>
      </c>
      <c r="K253" s="347">
        <f>+ROUND(J253*(1+('Worksheet K'!H$32/12*24)),0)</f>
        <v>0</v>
      </c>
    </row>
    <row r="254" spans="1:11" ht="13.8">
      <c r="I254" s="327"/>
    </row>
    <row r="255" spans="1:11" ht="14.4" thickBot="1">
      <c r="I255" s="327"/>
    </row>
    <row r="256" spans="1:11" ht="14.4" thickBot="1">
      <c r="C256" s="321" t="s">
        <v>334</v>
      </c>
      <c r="D256" s="322"/>
      <c r="E256" s="569" t="s">
        <v>484</v>
      </c>
      <c r="F256" s="570"/>
      <c r="G256" s="570"/>
      <c r="H256" s="570"/>
      <c r="I256" s="570"/>
      <c r="J256" s="571"/>
      <c r="K256" s="572"/>
    </row>
    <row r="257" spans="1:11" ht="13.8">
      <c r="A257" s="90">
        <v>215</v>
      </c>
      <c r="B257" s="383" t="s">
        <v>354</v>
      </c>
      <c r="C257" s="323" t="s">
        <v>336</v>
      </c>
      <c r="D257" s="324" t="s">
        <v>337</v>
      </c>
      <c r="E257" s="451" t="s">
        <v>338</v>
      </c>
      <c r="F257" s="331"/>
      <c r="G257" s="406"/>
      <c r="H257" s="406"/>
      <c r="I257" s="406"/>
      <c r="J257" s="358"/>
      <c r="K257" s="452"/>
    </row>
    <row r="258" spans="1:11" ht="13.8">
      <c r="A258" s="90">
        <f>A257+1</f>
        <v>216</v>
      </c>
      <c r="B258" s="383" t="s">
        <v>339</v>
      </c>
      <c r="C258" s="323" t="s">
        <v>340</v>
      </c>
      <c r="D258" s="324"/>
      <c r="E258" s="453">
        <v>30</v>
      </c>
      <c r="F258" s="460"/>
      <c r="G258" s="324"/>
      <c r="H258" s="324"/>
      <c r="I258" s="324"/>
      <c r="J258" s="358"/>
      <c r="K258" s="454"/>
    </row>
    <row r="259" spans="1:11" ht="13.8">
      <c r="A259" s="90">
        <f t="shared" ref="A259:A274" si="94">A258+1</f>
        <v>217</v>
      </c>
      <c r="B259" s="383" t="s">
        <v>341</v>
      </c>
      <c r="C259" s="323" t="s">
        <v>342</v>
      </c>
      <c r="D259" s="324"/>
      <c r="E259" s="451">
        <v>0</v>
      </c>
      <c r="F259" s="461"/>
      <c r="G259" s="328"/>
      <c r="H259" s="341"/>
      <c r="I259" s="341"/>
      <c r="J259" s="358"/>
      <c r="K259" s="454"/>
    </row>
    <row r="260" spans="1:11" ht="13.8">
      <c r="A260" s="90">
        <f t="shared" si="94"/>
        <v>218</v>
      </c>
      <c r="B260" s="383" t="str">
        <f>+"Line "&amp;$A$10&amp;""</f>
        <v>Line 5</v>
      </c>
      <c r="C260" s="323" t="s">
        <v>144</v>
      </c>
      <c r="D260" s="328"/>
      <c r="E260" s="329">
        <f>+$E$10</f>
        <v>0.14560000000000001</v>
      </c>
      <c r="F260" s="358"/>
      <c r="G260" s="330"/>
      <c r="H260" s="342"/>
      <c r="I260" s="342"/>
      <c r="J260" s="358"/>
      <c r="K260" s="454"/>
    </row>
    <row r="261" spans="1:11" ht="13.8">
      <c r="A261" s="90">
        <f t="shared" si="94"/>
        <v>219</v>
      </c>
      <c r="B261" s="383" t="str">
        <f>"Line "&amp;A260&amp;" plus line "&amp;$A$13&amp;" times (line "&amp;A259&amp;"/100)"</f>
        <v>Line 218 plus line 8 times (line 217/100)</v>
      </c>
      <c r="C261" s="323" t="s">
        <v>343</v>
      </c>
      <c r="D261" s="328"/>
      <c r="E261" s="329">
        <f>(E259/100*$E$13)+E260</f>
        <v>0.14560000000000001</v>
      </c>
      <c r="F261" s="358"/>
      <c r="G261" s="325"/>
      <c r="H261" s="333"/>
      <c r="I261" s="333"/>
      <c r="J261" s="358"/>
      <c r="K261" s="454"/>
    </row>
    <row r="262" spans="1:11" ht="27">
      <c r="A262" s="90">
        <f t="shared" si="94"/>
        <v>220</v>
      </c>
      <c r="B262" s="384" t="s">
        <v>344</v>
      </c>
      <c r="C262" s="323" t="s">
        <v>345</v>
      </c>
      <c r="D262" s="324"/>
      <c r="E262" s="462">
        <v>1509014</v>
      </c>
      <c r="F262" s="327"/>
      <c r="G262" s="358"/>
      <c r="H262" s="327"/>
      <c r="I262" s="327"/>
      <c r="J262" s="358"/>
      <c r="K262" s="454"/>
    </row>
    <row r="263" spans="1:11" ht="13.8">
      <c r="A263" s="90">
        <f t="shared" si="94"/>
        <v>221</v>
      </c>
      <c r="B263" s="383" t="str">
        <f>"Line "&amp;A262&amp;" divided by line "&amp;A258&amp;""</f>
        <v>Line 220 divided by line 216</v>
      </c>
      <c r="C263" s="326" t="s">
        <v>346</v>
      </c>
      <c r="D263" s="324"/>
      <c r="E263" s="213">
        <f>IF(E258=0,0,E262/E258)</f>
        <v>50300.466666666667</v>
      </c>
      <c r="F263" s="358"/>
      <c r="G263" s="327"/>
      <c r="H263" s="327"/>
      <c r="I263" s="327"/>
      <c r="J263" s="358"/>
      <c r="K263" s="454"/>
    </row>
    <row r="264" spans="1:11" s="446" customFormat="1" ht="14.25" customHeight="1" thickBot="1">
      <c r="A264" s="90">
        <f t="shared" si="94"/>
        <v>222</v>
      </c>
      <c r="B264" s="383" t="s">
        <v>347</v>
      </c>
      <c r="C264" s="323" t="s">
        <v>353</v>
      </c>
      <c r="D264" s="328"/>
      <c r="E264" s="456">
        <v>6</v>
      </c>
      <c r="F264" s="464" t="s">
        <v>480</v>
      </c>
      <c r="G264" s="331"/>
      <c r="H264" s="331"/>
      <c r="I264" s="331"/>
      <c r="J264" s="357"/>
      <c r="K264" s="458"/>
    </row>
    <row r="265" spans="1:11" ht="27.6">
      <c r="A265" s="90">
        <f t="shared" si="94"/>
        <v>223</v>
      </c>
      <c r="C265" s="332"/>
      <c r="D265" s="339" t="s">
        <v>348</v>
      </c>
      <c r="E265" s="336" t="s">
        <v>349</v>
      </c>
      <c r="F265" s="337" t="s">
        <v>265</v>
      </c>
      <c r="G265" s="337" t="s">
        <v>350</v>
      </c>
      <c r="H265" s="343" t="s">
        <v>436</v>
      </c>
      <c r="I265" s="343" t="s">
        <v>435</v>
      </c>
      <c r="J265" s="343" t="s">
        <v>440</v>
      </c>
      <c r="K265" s="338" t="s">
        <v>441</v>
      </c>
    </row>
    <row r="266" spans="1:11" ht="13.8">
      <c r="A266" s="90">
        <f t="shared" si="94"/>
        <v>224</v>
      </c>
      <c r="C266" s="363"/>
      <c r="D266" s="373">
        <v>2010</v>
      </c>
      <c r="E266" s="313">
        <f>E262</f>
        <v>1509014</v>
      </c>
      <c r="F266" s="375">
        <f>+E263/12*(13-E264)</f>
        <v>29341.938888888886</v>
      </c>
      <c r="G266" s="375">
        <f>+E266-F266</f>
        <v>1479672.0611111112</v>
      </c>
      <c r="H266" s="367"/>
      <c r="I266" s="367"/>
      <c r="J266" s="367"/>
      <c r="K266" s="368"/>
    </row>
    <row r="267" spans="1:11" ht="13.8">
      <c r="A267" s="90">
        <f t="shared" si="94"/>
        <v>225</v>
      </c>
      <c r="C267" s="363"/>
      <c r="D267" s="371">
        <f>D266+1</f>
        <v>2011</v>
      </c>
      <c r="E267" s="365">
        <f>G266</f>
        <v>1479672.0611111112</v>
      </c>
      <c r="F267" s="372">
        <f t="shared" ref="F267:F274" si="95">E$263</f>
        <v>50300.466666666667</v>
      </c>
      <c r="G267" s="375">
        <f>+E267-F267</f>
        <v>1429371.5944444446</v>
      </c>
      <c r="H267" s="375"/>
      <c r="I267" s="375"/>
      <c r="J267" s="375"/>
      <c r="K267" s="454"/>
    </row>
    <row r="268" spans="1:11" ht="13.8">
      <c r="A268" s="90">
        <f t="shared" si="94"/>
        <v>226</v>
      </c>
      <c r="C268" s="363"/>
      <c r="D268" s="371">
        <f>D267+1</f>
        <v>2012</v>
      </c>
      <c r="E268" s="365">
        <f>G267</f>
        <v>1429371.5944444446</v>
      </c>
      <c r="F268" s="372">
        <f t="shared" si="95"/>
        <v>50300.466666666667</v>
      </c>
      <c r="G268" s="375">
        <f>+E268-F268</f>
        <v>1379071.1277777781</v>
      </c>
      <c r="H268" s="375"/>
      <c r="I268" s="375"/>
      <c r="J268" s="375"/>
      <c r="K268" s="454"/>
    </row>
    <row r="269" spans="1:11" ht="13.8">
      <c r="A269" s="90">
        <f t="shared" si="94"/>
        <v>227</v>
      </c>
      <c r="C269" s="363"/>
      <c r="D269" s="371">
        <f t="shared" ref="D269:D273" si="96">D268+1</f>
        <v>2013</v>
      </c>
      <c r="E269" s="365">
        <f t="shared" ref="E269" si="97">G268</f>
        <v>1379071.1277777781</v>
      </c>
      <c r="F269" s="375">
        <f t="shared" si="95"/>
        <v>50300.466666666667</v>
      </c>
      <c r="G269" s="375">
        <f t="shared" ref="G269" si="98">+E269-F269</f>
        <v>1328770.6611111115</v>
      </c>
      <c r="H269" s="375"/>
      <c r="I269" s="375"/>
      <c r="J269" s="375"/>
      <c r="K269" s="454"/>
    </row>
    <row r="270" spans="1:11" ht="13.8">
      <c r="A270" s="90">
        <f t="shared" si="94"/>
        <v>228</v>
      </c>
      <c r="C270" s="363"/>
      <c r="D270" s="371">
        <f t="shared" si="96"/>
        <v>2014</v>
      </c>
      <c r="E270" s="365">
        <f t="shared" ref="E270:E271" si="99">G269</f>
        <v>1328770.6611111115</v>
      </c>
      <c r="F270" s="375">
        <f t="shared" si="95"/>
        <v>50300.466666666667</v>
      </c>
      <c r="G270" s="375">
        <f t="shared" ref="G270:G271" si="100">+E270-F270</f>
        <v>1278470.194444445</v>
      </c>
      <c r="H270" s="375"/>
      <c r="I270" s="375"/>
      <c r="J270" s="375"/>
      <c r="K270" s="454"/>
    </row>
    <row r="271" spans="1:11" ht="13.8">
      <c r="A271" s="90">
        <f t="shared" si="94"/>
        <v>229</v>
      </c>
      <c r="C271" s="363"/>
      <c r="D271" s="371">
        <f t="shared" si="96"/>
        <v>2015</v>
      </c>
      <c r="E271" s="365">
        <f t="shared" si="99"/>
        <v>1278470.194444445</v>
      </c>
      <c r="F271" s="375">
        <f t="shared" si="95"/>
        <v>50300.466666666667</v>
      </c>
      <c r="G271" s="375">
        <f t="shared" si="100"/>
        <v>1228169.7277777784</v>
      </c>
      <c r="H271" s="375"/>
      <c r="I271" s="375"/>
      <c r="J271" s="375"/>
      <c r="K271" s="454"/>
    </row>
    <row r="272" spans="1:11" ht="13.8">
      <c r="A272" s="90">
        <f t="shared" si="94"/>
        <v>230</v>
      </c>
      <c r="C272" s="363"/>
      <c r="D272" s="371">
        <f t="shared" si="96"/>
        <v>2016</v>
      </c>
      <c r="E272" s="365">
        <f t="shared" ref="E272:E273" si="101">G271</f>
        <v>1228169.7277777784</v>
      </c>
      <c r="F272" s="375">
        <f t="shared" ref="F272:F273" si="102">E$263</f>
        <v>50300.466666666667</v>
      </c>
      <c r="G272" s="375">
        <f t="shared" ref="G272:G273" si="103">+E272-F272</f>
        <v>1177869.2611111118</v>
      </c>
      <c r="H272" s="375"/>
      <c r="I272" s="375"/>
      <c r="J272" s="375"/>
      <c r="K272" s="454"/>
    </row>
    <row r="273" spans="1:11" ht="13.8">
      <c r="A273" s="90">
        <f t="shared" si="94"/>
        <v>231</v>
      </c>
      <c r="C273" s="363" t="s">
        <v>351</v>
      </c>
      <c r="D273" s="371">
        <f t="shared" si="96"/>
        <v>2017</v>
      </c>
      <c r="E273" s="365">
        <f t="shared" si="101"/>
        <v>1177869.2611111118</v>
      </c>
      <c r="F273" s="375">
        <f t="shared" si="102"/>
        <v>50300.466666666667</v>
      </c>
      <c r="G273" s="375">
        <f t="shared" si="103"/>
        <v>1127568.7944444453</v>
      </c>
      <c r="H273" s="375">
        <f>ROUND(+E$261*((G273+E273)/2),0)</f>
        <v>167836</v>
      </c>
      <c r="I273" s="375"/>
      <c r="J273" s="375"/>
      <c r="K273" s="454"/>
    </row>
    <row r="274" spans="1:11" ht="14.4" thickBot="1">
      <c r="A274" s="90">
        <f t="shared" si="94"/>
        <v>232</v>
      </c>
      <c r="C274" s="345" t="s">
        <v>352</v>
      </c>
      <c r="D274" s="364">
        <f>D273</f>
        <v>2017</v>
      </c>
      <c r="E274" s="346">
        <f>E273</f>
        <v>1177869.2611111118</v>
      </c>
      <c r="F274" s="376">
        <f t="shared" si="95"/>
        <v>50300.466666666667</v>
      </c>
      <c r="G274" s="376">
        <f>G273</f>
        <v>1127568.7944444453</v>
      </c>
      <c r="H274" s="376">
        <f>ROUND(+E$261*((G274+E274)/2),0)</f>
        <v>167836</v>
      </c>
      <c r="I274" s="465">
        <v>0</v>
      </c>
      <c r="J274" s="349">
        <f>+ROUND(IF(I274=0,0,H274-I274),0)</f>
        <v>0</v>
      </c>
      <c r="K274" s="347">
        <f>+ROUND(J274*(1+('Worksheet K'!H$32/12*24)),0)</f>
        <v>0</v>
      </c>
    </row>
    <row r="275" spans="1:11" ht="13.8">
      <c r="I275" s="327"/>
    </row>
    <row r="276" spans="1:11" ht="14.4" thickBot="1">
      <c r="I276" s="327"/>
    </row>
    <row r="277" spans="1:11" ht="14.4" thickBot="1">
      <c r="C277" s="321" t="s">
        <v>334</v>
      </c>
      <c r="D277" s="322"/>
      <c r="E277" s="569" t="s">
        <v>495</v>
      </c>
      <c r="F277" s="570"/>
      <c r="G277" s="570"/>
      <c r="H277" s="570"/>
      <c r="I277" s="570"/>
      <c r="J277" s="571"/>
      <c r="K277" s="572"/>
    </row>
    <row r="278" spans="1:11" ht="13.8">
      <c r="A278" s="90">
        <v>233</v>
      </c>
      <c r="B278" s="383" t="s">
        <v>354</v>
      </c>
      <c r="C278" s="323" t="s">
        <v>336</v>
      </c>
      <c r="D278" s="324" t="s">
        <v>337</v>
      </c>
      <c r="E278" s="451" t="s">
        <v>338</v>
      </c>
      <c r="F278" s="331"/>
      <c r="G278" s="406"/>
      <c r="H278" s="406"/>
      <c r="I278" s="406"/>
      <c r="J278" s="358"/>
      <c r="K278" s="452"/>
    </row>
    <row r="279" spans="1:11" ht="13.8">
      <c r="A279" s="90">
        <f>A278+1</f>
        <v>234</v>
      </c>
      <c r="B279" s="383" t="s">
        <v>339</v>
      </c>
      <c r="C279" s="323" t="s">
        <v>340</v>
      </c>
      <c r="D279" s="324"/>
      <c r="E279" s="453">
        <v>30</v>
      </c>
      <c r="F279" s="460"/>
      <c r="G279" s="324"/>
      <c r="H279" s="324"/>
      <c r="I279" s="324"/>
      <c r="J279" s="358"/>
      <c r="K279" s="454"/>
    </row>
    <row r="280" spans="1:11" ht="13.8">
      <c r="A280" s="90">
        <f t="shared" ref="A280:A293" si="104">A279+1</f>
        <v>235</v>
      </c>
      <c r="B280" s="383" t="s">
        <v>341</v>
      </c>
      <c r="C280" s="323" t="s">
        <v>342</v>
      </c>
      <c r="D280" s="324"/>
      <c r="E280" s="451">
        <v>0</v>
      </c>
      <c r="F280" s="461"/>
      <c r="G280" s="328"/>
      <c r="H280" s="341"/>
      <c r="I280" s="341"/>
      <c r="J280" s="358"/>
      <c r="K280" s="454"/>
    </row>
    <row r="281" spans="1:11" ht="13.8">
      <c r="A281" s="90">
        <f t="shared" si="104"/>
        <v>236</v>
      </c>
      <c r="B281" s="383" t="str">
        <f>+"Line "&amp;$A$10&amp;""</f>
        <v>Line 5</v>
      </c>
      <c r="C281" s="323" t="s">
        <v>144</v>
      </c>
      <c r="D281" s="328"/>
      <c r="E281" s="329">
        <f>+$E$10</f>
        <v>0.14560000000000001</v>
      </c>
      <c r="F281" s="358"/>
      <c r="G281" s="330"/>
      <c r="H281" s="342"/>
      <c r="I281" s="342"/>
      <c r="J281" s="358"/>
      <c r="K281" s="454"/>
    </row>
    <row r="282" spans="1:11" ht="13.8">
      <c r="A282" s="90">
        <f t="shared" si="104"/>
        <v>237</v>
      </c>
      <c r="B282" s="383" t="str">
        <f>"Line "&amp;A281&amp;" plus line "&amp;$A$13&amp;" times (line "&amp;A280&amp;"/100)"</f>
        <v>Line 236 plus line 8 times (line 235/100)</v>
      </c>
      <c r="C282" s="323" t="s">
        <v>343</v>
      </c>
      <c r="D282" s="328"/>
      <c r="E282" s="329">
        <f>(E280/100*$E$13)+E281</f>
        <v>0.14560000000000001</v>
      </c>
      <c r="F282" s="358"/>
      <c r="G282" s="325"/>
      <c r="H282" s="333"/>
      <c r="I282" s="333"/>
      <c r="J282" s="358"/>
      <c r="K282" s="454"/>
    </row>
    <row r="283" spans="1:11" ht="27">
      <c r="A283" s="90">
        <f t="shared" si="104"/>
        <v>238</v>
      </c>
      <c r="B283" s="384" t="s">
        <v>344</v>
      </c>
      <c r="C283" s="323" t="s">
        <v>345</v>
      </c>
      <c r="D283" s="324"/>
      <c r="E283" s="462">
        <v>309972</v>
      </c>
      <c r="F283" s="327"/>
      <c r="G283" s="358"/>
      <c r="H283" s="327"/>
      <c r="I283" s="327"/>
      <c r="J283" s="358"/>
      <c r="K283" s="454"/>
    </row>
    <row r="284" spans="1:11" ht="13.8">
      <c r="A284" s="90">
        <f t="shared" si="104"/>
        <v>239</v>
      </c>
      <c r="B284" s="383" t="str">
        <f>"Line "&amp;A283&amp;" divided by line "&amp;A279&amp;""</f>
        <v>Line 238 divided by line 234</v>
      </c>
      <c r="C284" s="326" t="s">
        <v>346</v>
      </c>
      <c r="D284" s="324"/>
      <c r="E284" s="213">
        <f>IF(E279=0,0,E283/E279)</f>
        <v>10332.4</v>
      </c>
      <c r="F284" s="358"/>
      <c r="G284" s="327"/>
      <c r="H284" s="327"/>
      <c r="I284" s="327"/>
      <c r="J284" s="358"/>
      <c r="K284" s="454"/>
    </row>
    <row r="285" spans="1:11" s="446" customFormat="1" ht="14.25" customHeight="1" thickBot="1">
      <c r="A285" s="90">
        <f t="shared" si="104"/>
        <v>240</v>
      </c>
      <c r="B285" s="383" t="s">
        <v>347</v>
      </c>
      <c r="C285" s="323" t="s">
        <v>353</v>
      </c>
      <c r="D285" s="328"/>
      <c r="E285" s="456">
        <v>9</v>
      </c>
      <c r="F285" s="464" t="s">
        <v>487</v>
      </c>
      <c r="G285" s="331"/>
      <c r="H285" s="331"/>
      <c r="I285" s="331"/>
      <c r="J285" s="357"/>
      <c r="K285" s="458"/>
    </row>
    <row r="286" spans="1:11" ht="27.6">
      <c r="A286" s="90">
        <f t="shared" si="104"/>
        <v>241</v>
      </c>
      <c r="C286" s="332"/>
      <c r="D286" s="339" t="s">
        <v>348</v>
      </c>
      <c r="E286" s="336" t="s">
        <v>349</v>
      </c>
      <c r="F286" s="337" t="s">
        <v>265</v>
      </c>
      <c r="G286" s="337" t="s">
        <v>350</v>
      </c>
      <c r="H286" s="343" t="s">
        <v>436</v>
      </c>
      <c r="I286" s="343" t="s">
        <v>435</v>
      </c>
      <c r="J286" s="343" t="s">
        <v>440</v>
      </c>
      <c r="K286" s="338" t="s">
        <v>441</v>
      </c>
    </row>
    <row r="287" spans="1:11" ht="13.8">
      <c r="A287" s="90">
        <f t="shared" si="104"/>
        <v>242</v>
      </c>
      <c r="C287" s="363"/>
      <c r="D287" s="373">
        <v>2012</v>
      </c>
      <c r="E287" s="313">
        <f>E283</f>
        <v>309972</v>
      </c>
      <c r="F287" s="375">
        <f>+E284/12*(13-E285)</f>
        <v>3444.1333333333332</v>
      </c>
      <c r="G287" s="375">
        <f>+E287-F287</f>
        <v>306527.86666666664</v>
      </c>
      <c r="H287" s="375"/>
      <c r="I287" s="367"/>
      <c r="J287" s="367"/>
      <c r="K287" s="368"/>
    </row>
    <row r="288" spans="1:11" ht="13.8">
      <c r="A288" s="90">
        <f t="shared" si="104"/>
        <v>243</v>
      </c>
      <c r="C288" s="363"/>
      <c r="D288" s="366">
        <f>D287+1</f>
        <v>2013</v>
      </c>
      <c r="E288" s="365">
        <f t="shared" ref="E288" si="105">G287</f>
        <v>306527.86666666664</v>
      </c>
      <c r="F288" s="375">
        <f>E$284</f>
        <v>10332.4</v>
      </c>
      <c r="G288" s="375">
        <f t="shared" ref="G288" si="106">+E288-F288</f>
        <v>296195.46666666662</v>
      </c>
      <c r="H288" s="375"/>
      <c r="I288" s="367"/>
      <c r="J288" s="367"/>
      <c r="K288" s="368"/>
    </row>
    <row r="289" spans="1:11" ht="13.8">
      <c r="A289" s="90">
        <f t="shared" si="104"/>
        <v>244</v>
      </c>
      <c r="C289" s="363"/>
      <c r="D289" s="366">
        <f t="shared" ref="D289:D292" si="107">D288+1</f>
        <v>2014</v>
      </c>
      <c r="E289" s="365">
        <f t="shared" ref="E289:E290" si="108">G288</f>
        <v>296195.46666666662</v>
      </c>
      <c r="F289" s="375">
        <f>E$284</f>
        <v>10332.4</v>
      </c>
      <c r="G289" s="375">
        <f t="shared" ref="G289:G290" si="109">+E289-F289</f>
        <v>285863.06666666659</v>
      </c>
      <c r="H289" s="375"/>
      <c r="I289" s="367"/>
      <c r="J289" s="367"/>
      <c r="K289" s="368"/>
    </row>
    <row r="290" spans="1:11" ht="13.8">
      <c r="A290" s="90">
        <f t="shared" si="104"/>
        <v>245</v>
      </c>
      <c r="C290" s="363"/>
      <c r="D290" s="366">
        <f t="shared" si="107"/>
        <v>2015</v>
      </c>
      <c r="E290" s="365">
        <f t="shared" si="108"/>
        <v>285863.06666666659</v>
      </c>
      <c r="F290" s="375">
        <f t="shared" ref="F290" si="110">E$284</f>
        <v>10332.4</v>
      </c>
      <c r="G290" s="375">
        <f t="shared" si="109"/>
        <v>275530.66666666657</v>
      </c>
      <c r="H290" s="375"/>
      <c r="I290" s="367"/>
      <c r="J290" s="367"/>
      <c r="K290" s="368"/>
    </row>
    <row r="291" spans="1:11" ht="13.8">
      <c r="A291" s="90">
        <f t="shared" si="104"/>
        <v>246</v>
      </c>
      <c r="C291" s="363"/>
      <c r="D291" s="366">
        <f t="shared" si="107"/>
        <v>2016</v>
      </c>
      <c r="E291" s="365">
        <f t="shared" ref="E291:E292" si="111">G290</f>
        <v>275530.66666666657</v>
      </c>
      <c r="F291" s="375">
        <f t="shared" ref="F291:F292" si="112">E$284</f>
        <v>10332.4</v>
      </c>
      <c r="G291" s="375">
        <f t="shared" ref="G291:G292" si="113">+E291-F291</f>
        <v>265198.26666666655</v>
      </c>
      <c r="H291" s="375"/>
      <c r="I291" s="367"/>
      <c r="J291" s="367"/>
      <c r="K291" s="368"/>
    </row>
    <row r="292" spans="1:11" ht="13.8">
      <c r="A292" s="90">
        <f t="shared" si="104"/>
        <v>247</v>
      </c>
      <c r="C292" s="363" t="s">
        <v>351</v>
      </c>
      <c r="D292" s="366">
        <f t="shared" si="107"/>
        <v>2017</v>
      </c>
      <c r="E292" s="365">
        <f t="shared" si="111"/>
        <v>265198.26666666655</v>
      </c>
      <c r="F292" s="375">
        <f t="shared" si="112"/>
        <v>10332.4</v>
      </c>
      <c r="G292" s="375">
        <f t="shared" si="113"/>
        <v>254865.86666666655</v>
      </c>
      <c r="H292" s="375">
        <f>ROUND(+E$282*((G292+E292)/2),0)</f>
        <v>37861</v>
      </c>
      <c r="I292" s="367"/>
      <c r="J292" s="367"/>
      <c r="K292" s="368"/>
    </row>
    <row r="293" spans="1:11" ht="14.4" thickBot="1">
      <c r="A293" s="90">
        <f t="shared" si="104"/>
        <v>248</v>
      </c>
      <c r="C293" s="345" t="s">
        <v>352</v>
      </c>
      <c r="D293" s="364">
        <f>D292</f>
        <v>2017</v>
      </c>
      <c r="E293" s="346">
        <f>E292</f>
        <v>265198.26666666655</v>
      </c>
      <c r="F293" s="376">
        <f>E$284</f>
        <v>10332.4</v>
      </c>
      <c r="G293" s="376">
        <f>G292</f>
        <v>254865.86666666655</v>
      </c>
      <c r="H293" s="376">
        <f>ROUND(+E$282*((G293+E293)/2),0)</f>
        <v>37861</v>
      </c>
      <c r="I293" s="465">
        <v>0</v>
      </c>
      <c r="J293" s="349">
        <f>+ROUND(IF(I293=0,0,H293-I293),0)</f>
        <v>0</v>
      </c>
      <c r="K293" s="347">
        <f>+ROUND(J293*(1+('Worksheet K'!H$32/12*24)),0)</f>
        <v>0</v>
      </c>
    </row>
    <row r="294" spans="1:11" ht="13.8">
      <c r="I294" s="327"/>
    </row>
    <row r="295" spans="1:11" ht="14.4" thickBot="1">
      <c r="I295" s="327"/>
    </row>
    <row r="296" spans="1:11" ht="14.4" thickBot="1">
      <c r="C296" s="321" t="s">
        <v>334</v>
      </c>
      <c r="D296" s="322"/>
      <c r="E296" s="569" t="s">
        <v>485</v>
      </c>
      <c r="F296" s="570"/>
      <c r="G296" s="570"/>
      <c r="H296" s="570"/>
      <c r="I296" s="570"/>
      <c r="J296" s="571"/>
      <c r="K296" s="572"/>
    </row>
    <row r="297" spans="1:11" ht="13.8">
      <c r="A297" s="90">
        <v>249</v>
      </c>
      <c r="B297" s="383" t="s">
        <v>354</v>
      </c>
      <c r="C297" s="323" t="s">
        <v>336</v>
      </c>
      <c r="D297" s="324" t="s">
        <v>337</v>
      </c>
      <c r="E297" s="451" t="s">
        <v>338</v>
      </c>
      <c r="F297" s="331"/>
      <c r="G297" s="406"/>
      <c r="H297" s="406"/>
      <c r="I297" s="406"/>
      <c r="J297" s="358"/>
      <c r="K297" s="452"/>
    </row>
    <row r="298" spans="1:11" ht="13.8">
      <c r="A298" s="90">
        <f>A297+1</f>
        <v>250</v>
      </c>
      <c r="B298" s="383" t="s">
        <v>339</v>
      </c>
      <c r="C298" s="323" t="s">
        <v>340</v>
      </c>
      <c r="D298" s="324"/>
      <c r="E298" s="453">
        <v>30</v>
      </c>
      <c r="F298" s="460"/>
      <c r="G298" s="324"/>
      <c r="H298" s="324"/>
      <c r="I298" s="324"/>
      <c r="J298" s="358"/>
      <c r="K298" s="454"/>
    </row>
    <row r="299" spans="1:11" ht="13.8">
      <c r="A299" s="90">
        <f t="shared" ref="A299:A313" si="114">A298+1</f>
        <v>251</v>
      </c>
      <c r="B299" s="383" t="s">
        <v>341</v>
      </c>
      <c r="C299" s="323" t="s">
        <v>342</v>
      </c>
      <c r="D299" s="324"/>
      <c r="E299" s="451">
        <v>0</v>
      </c>
      <c r="F299" s="461"/>
      <c r="G299" s="328"/>
      <c r="H299" s="341"/>
      <c r="I299" s="341"/>
      <c r="J299" s="358"/>
      <c r="K299" s="454"/>
    </row>
    <row r="300" spans="1:11" ht="13.8">
      <c r="A300" s="90">
        <f t="shared" si="114"/>
        <v>252</v>
      </c>
      <c r="B300" s="383" t="str">
        <f>+"Line "&amp;$A$10&amp;""</f>
        <v>Line 5</v>
      </c>
      <c r="C300" s="323" t="s">
        <v>144</v>
      </c>
      <c r="D300" s="328"/>
      <c r="E300" s="329">
        <f>+$E$10</f>
        <v>0.14560000000000001</v>
      </c>
      <c r="F300" s="358"/>
      <c r="G300" s="330"/>
      <c r="H300" s="342"/>
      <c r="I300" s="342"/>
      <c r="J300" s="358"/>
      <c r="K300" s="454"/>
    </row>
    <row r="301" spans="1:11" ht="13.8">
      <c r="A301" s="90">
        <f t="shared" si="114"/>
        <v>253</v>
      </c>
      <c r="B301" s="383" t="str">
        <f>"Line "&amp;A300&amp;" plus line "&amp;$A$13&amp;" times (line "&amp;A299&amp;"/100)"</f>
        <v>Line 252 plus line 8 times (line 251/100)</v>
      </c>
      <c r="C301" s="323" t="s">
        <v>343</v>
      </c>
      <c r="D301" s="328"/>
      <c r="E301" s="329">
        <f>(E299/100*$E$13)+E300</f>
        <v>0.14560000000000001</v>
      </c>
      <c r="F301" s="358"/>
      <c r="G301" s="325"/>
      <c r="H301" s="333"/>
      <c r="I301" s="333"/>
      <c r="J301" s="358"/>
      <c r="K301" s="454"/>
    </row>
    <row r="302" spans="1:11" ht="27">
      <c r="A302" s="90">
        <f t="shared" si="114"/>
        <v>254</v>
      </c>
      <c r="B302" s="384" t="s">
        <v>344</v>
      </c>
      <c r="C302" s="323" t="s">
        <v>345</v>
      </c>
      <c r="D302" s="324"/>
      <c r="E302" s="462">
        <v>364898</v>
      </c>
      <c r="F302" s="327"/>
      <c r="G302" s="358"/>
      <c r="H302" s="327"/>
      <c r="I302" s="327"/>
      <c r="J302" s="358"/>
      <c r="K302" s="454"/>
    </row>
    <row r="303" spans="1:11" ht="13.8">
      <c r="A303" s="90">
        <f t="shared" si="114"/>
        <v>255</v>
      </c>
      <c r="B303" s="383" t="str">
        <f>"Line "&amp;A302&amp;" divided by line "&amp;A298&amp;""</f>
        <v>Line 254 divided by line 250</v>
      </c>
      <c r="C303" s="326" t="s">
        <v>346</v>
      </c>
      <c r="D303" s="324"/>
      <c r="E303" s="213">
        <f>IF(E298=0,0,E302/E298)</f>
        <v>12163.266666666666</v>
      </c>
      <c r="F303" s="358"/>
      <c r="G303" s="327"/>
      <c r="H303" s="327"/>
      <c r="I303" s="327"/>
      <c r="J303" s="358"/>
      <c r="K303" s="454"/>
    </row>
    <row r="304" spans="1:11" s="446" customFormat="1" ht="14.25" customHeight="1" thickBot="1">
      <c r="A304" s="90">
        <f t="shared" si="114"/>
        <v>256</v>
      </c>
      <c r="B304" s="383" t="s">
        <v>347</v>
      </c>
      <c r="C304" s="323" t="s">
        <v>353</v>
      </c>
      <c r="D304" s="328"/>
      <c r="E304" s="456">
        <v>6</v>
      </c>
      <c r="F304" s="464" t="s">
        <v>482</v>
      </c>
      <c r="G304" s="331"/>
      <c r="H304" s="331"/>
      <c r="I304" s="331"/>
      <c r="J304" s="357"/>
      <c r="K304" s="458"/>
    </row>
    <row r="305" spans="1:11" ht="27.6">
      <c r="A305" s="90">
        <f t="shared" si="114"/>
        <v>257</v>
      </c>
      <c r="C305" s="332"/>
      <c r="D305" s="339" t="s">
        <v>348</v>
      </c>
      <c r="E305" s="336" t="s">
        <v>349</v>
      </c>
      <c r="F305" s="337" t="s">
        <v>265</v>
      </c>
      <c r="G305" s="337" t="s">
        <v>350</v>
      </c>
      <c r="H305" s="343" t="s">
        <v>436</v>
      </c>
      <c r="I305" s="343" t="s">
        <v>435</v>
      </c>
      <c r="J305" s="343" t="s">
        <v>440</v>
      </c>
      <c r="K305" s="338" t="s">
        <v>441</v>
      </c>
    </row>
    <row r="306" spans="1:11" ht="13.8">
      <c r="A306" s="90">
        <f t="shared" si="114"/>
        <v>258</v>
      </c>
      <c r="C306" s="363"/>
      <c r="D306" s="373">
        <v>2011</v>
      </c>
      <c r="E306" s="313">
        <f>E302</f>
        <v>364898</v>
      </c>
      <c r="F306" s="375">
        <f>+E303/12*(13-E304)</f>
        <v>7095.2388888888881</v>
      </c>
      <c r="G306" s="375">
        <f>+E306-F306</f>
        <v>357802.76111111109</v>
      </c>
      <c r="H306" s="367"/>
      <c r="I306" s="367"/>
      <c r="J306" s="367"/>
      <c r="K306" s="368"/>
    </row>
    <row r="307" spans="1:11" ht="13.8">
      <c r="A307" s="90">
        <f t="shared" si="114"/>
        <v>259</v>
      </c>
      <c r="C307" s="363"/>
      <c r="D307" s="371">
        <f>D306+1</f>
        <v>2012</v>
      </c>
      <c r="E307" s="365">
        <f>G306</f>
        <v>357802.76111111109</v>
      </c>
      <c r="F307" s="372">
        <f>E$303</f>
        <v>12163.266666666666</v>
      </c>
      <c r="G307" s="375">
        <f>+E307-F307</f>
        <v>345639.49444444443</v>
      </c>
      <c r="H307" s="375"/>
      <c r="I307" s="375"/>
      <c r="J307" s="375"/>
      <c r="K307" s="454"/>
    </row>
    <row r="308" spans="1:11" ht="13.8">
      <c r="A308" s="90">
        <f t="shared" si="114"/>
        <v>260</v>
      </c>
      <c r="C308" s="363"/>
      <c r="D308" s="371">
        <f t="shared" ref="D308:D312" si="115">D307+1</f>
        <v>2013</v>
      </c>
      <c r="E308" s="365">
        <f t="shared" ref="E308" si="116">G307</f>
        <v>345639.49444444443</v>
      </c>
      <c r="F308" s="375">
        <f>E$303</f>
        <v>12163.266666666666</v>
      </c>
      <c r="G308" s="375">
        <f t="shared" ref="G308" si="117">+E308-F308</f>
        <v>333476.22777777776</v>
      </c>
      <c r="H308" s="375"/>
      <c r="I308" s="375"/>
      <c r="J308" s="375"/>
      <c r="K308" s="454"/>
    </row>
    <row r="309" spans="1:11" ht="13.8">
      <c r="A309" s="90">
        <f t="shared" si="114"/>
        <v>261</v>
      </c>
      <c r="C309" s="363"/>
      <c r="D309" s="371">
        <f t="shared" si="115"/>
        <v>2014</v>
      </c>
      <c r="E309" s="365">
        <f t="shared" ref="E309:E310" si="118">G308</f>
        <v>333476.22777777776</v>
      </c>
      <c r="F309" s="375">
        <f t="shared" ref="F309:F310" si="119">E$303</f>
        <v>12163.266666666666</v>
      </c>
      <c r="G309" s="375">
        <f t="shared" ref="G309:G310" si="120">+E309-F309</f>
        <v>321312.9611111111</v>
      </c>
      <c r="H309" s="375"/>
      <c r="I309" s="375"/>
      <c r="J309" s="375"/>
      <c r="K309" s="454"/>
    </row>
    <row r="310" spans="1:11" ht="13.8">
      <c r="A310" s="90">
        <f t="shared" si="114"/>
        <v>262</v>
      </c>
      <c r="C310" s="363"/>
      <c r="D310" s="371">
        <f t="shared" si="115"/>
        <v>2015</v>
      </c>
      <c r="E310" s="365">
        <f t="shared" si="118"/>
        <v>321312.9611111111</v>
      </c>
      <c r="F310" s="375">
        <f t="shared" si="119"/>
        <v>12163.266666666666</v>
      </c>
      <c r="G310" s="375">
        <f t="shared" si="120"/>
        <v>309149.69444444444</v>
      </c>
      <c r="H310" s="375"/>
      <c r="I310" s="375"/>
      <c r="J310" s="375"/>
      <c r="K310" s="454"/>
    </row>
    <row r="311" spans="1:11" ht="13.8">
      <c r="A311" s="90">
        <f t="shared" si="114"/>
        <v>263</v>
      </c>
      <c r="C311" s="363"/>
      <c r="D311" s="371">
        <f t="shared" si="115"/>
        <v>2016</v>
      </c>
      <c r="E311" s="365">
        <f t="shared" ref="E311:E312" si="121">G310</f>
        <v>309149.69444444444</v>
      </c>
      <c r="F311" s="375">
        <f t="shared" ref="F311:F312" si="122">E$303</f>
        <v>12163.266666666666</v>
      </c>
      <c r="G311" s="375">
        <f t="shared" ref="G311:G312" si="123">+E311-F311</f>
        <v>296986.42777777778</v>
      </c>
      <c r="H311" s="375"/>
      <c r="I311" s="375"/>
      <c r="J311" s="375"/>
      <c r="K311" s="454"/>
    </row>
    <row r="312" spans="1:11" ht="13.8">
      <c r="A312" s="90">
        <f t="shared" si="114"/>
        <v>264</v>
      </c>
      <c r="C312" s="363" t="s">
        <v>351</v>
      </c>
      <c r="D312" s="371">
        <f t="shared" si="115"/>
        <v>2017</v>
      </c>
      <c r="E312" s="365">
        <f t="shared" si="121"/>
        <v>296986.42777777778</v>
      </c>
      <c r="F312" s="375">
        <f t="shared" si="122"/>
        <v>12163.266666666666</v>
      </c>
      <c r="G312" s="375">
        <f t="shared" si="123"/>
        <v>284823.16111111111</v>
      </c>
      <c r="H312" s="375">
        <f>ROUND(+E$301*((G312+E312)/2),0)</f>
        <v>42356</v>
      </c>
      <c r="I312" s="375"/>
      <c r="J312" s="375"/>
      <c r="K312" s="454"/>
    </row>
    <row r="313" spans="1:11" ht="14.4" thickBot="1">
      <c r="A313" s="90">
        <f t="shared" si="114"/>
        <v>265</v>
      </c>
      <c r="C313" s="345" t="s">
        <v>352</v>
      </c>
      <c r="D313" s="364">
        <f>D312</f>
        <v>2017</v>
      </c>
      <c r="E313" s="346">
        <f>E312</f>
        <v>296986.42777777778</v>
      </c>
      <c r="F313" s="376">
        <f>E$303</f>
        <v>12163.266666666666</v>
      </c>
      <c r="G313" s="350">
        <f t="shared" ref="G313" si="124">E313-F313</f>
        <v>284823.16111111111</v>
      </c>
      <c r="H313" s="376">
        <f>ROUND(+E$301*((G313+E313)/2),0)</f>
        <v>42356</v>
      </c>
      <c r="I313" s="465">
        <v>0</v>
      </c>
      <c r="J313" s="349">
        <f>+ROUND(IF(I313=0,0,H313-I313),0)</f>
        <v>0</v>
      </c>
      <c r="K313" s="347">
        <f>+ROUND(J313*(1+('Worksheet K'!H$32/12*24)),0)</f>
        <v>0</v>
      </c>
    </row>
    <row r="314" spans="1:11" ht="13.8">
      <c r="I314" s="327"/>
    </row>
    <row r="315" spans="1:11" ht="14.4" thickBot="1">
      <c r="C315" s="325"/>
      <c r="D315" s="328"/>
      <c r="E315" s="375"/>
      <c r="F315" s="315"/>
      <c r="G315" s="375"/>
      <c r="H315" s="375"/>
      <c r="I315" s="459"/>
      <c r="J315" s="314"/>
      <c r="K315" s="314"/>
    </row>
    <row r="316" spans="1:11" ht="14.4" thickBot="1">
      <c r="C316" s="321" t="s">
        <v>334</v>
      </c>
      <c r="D316" s="322"/>
      <c r="E316" s="569" t="s">
        <v>483</v>
      </c>
      <c r="F316" s="570"/>
      <c r="G316" s="570"/>
      <c r="H316" s="570"/>
      <c r="I316" s="570"/>
      <c r="J316" s="571"/>
      <c r="K316" s="572"/>
    </row>
    <row r="317" spans="1:11" ht="13.8">
      <c r="A317" s="90">
        <v>266</v>
      </c>
      <c r="B317" s="383" t="s">
        <v>354</v>
      </c>
      <c r="C317" s="323" t="s">
        <v>336</v>
      </c>
      <c r="D317" s="324" t="s">
        <v>337</v>
      </c>
      <c r="E317" s="451" t="s">
        <v>338</v>
      </c>
      <c r="F317" s="331"/>
      <c r="G317" s="406"/>
      <c r="H317" s="406"/>
      <c r="I317" s="406"/>
      <c r="J317" s="358"/>
      <c r="K317" s="452"/>
    </row>
    <row r="318" spans="1:11" ht="13.8">
      <c r="A318" s="90">
        <f t="shared" ref="A318:A333" si="125">A317+1</f>
        <v>267</v>
      </c>
      <c r="B318" s="383" t="s">
        <v>339</v>
      </c>
      <c r="C318" s="323" t="s">
        <v>340</v>
      </c>
      <c r="D318" s="324"/>
      <c r="E318" s="453">
        <v>30</v>
      </c>
      <c r="F318" s="460"/>
      <c r="G318" s="324"/>
      <c r="H318" s="324"/>
      <c r="I318" s="324"/>
      <c r="J318" s="358"/>
      <c r="K318" s="454"/>
    </row>
    <row r="319" spans="1:11" ht="13.8">
      <c r="A319" s="90">
        <f t="shared" si="125"/>
        <v>268</v>
      </c>
      <c r="B319" s="383" t="s">
        <v>341</v>
      </c>
      <c r="C319" s="323" t="s">
        <v>342</v>
      </c>
      <c r="D319" s="324"/>
      <c r="E319" s="451">
        <v>0</v>
      </c>
      <c r="F319" s="461"/>
      <c r="G319" s="328"/>
      <c r="H319" s="341"/>
      <c r="I319" s="341"/>
      <c r="J319" s="358"/>
      <c r="K319" s="454"/>
    </row>
    <row r="320" spans="1:11" ht="13.8">
      <c r="A320" s="90">
        <f t="shared" si="125"/>
        <v>269</v>
      </c>
      <c r="B320" s="383" t="str">
        <f>+"Line "&amp;$A$10&amp;""</f>
        <v>Line 5</v>
      </c>
      <c r="C320" s="323" t="s">
        <v>144</v>
      </c>
      <c r="D320" s="328"/>
      <c r="E320" s="329">
        <f>+$E$10</f>
        <v>0.14560000000000001</v>
      </c>
      <c r="F320" s="358"/>
      <c r="G320" s="330"/>
      <c r="H320" s="342"/>
      <c r="I320" s="342"/>
      <c r="J320" s="358"/>
      <c r="K320" s="454"/>
    </row>
    <row r="321" spans="1:11" ht="13.8">
      <c r="A321" s="90">
        <f t="shared" si="125"/>
        <v>270</v>
      </c>
      <c r="B321" s="383" t="str">
        <f>"Line "&amp;A320&amp;" plus line "&amp;$A$13&amp;" times (line "&amp;A319&amp;"/100)"</f>
        <v>Line 269 plus line 8 times (line 268/100)</v>
      </c>
      <c r="C321" s="323" t="s">
        <v>343</v>
      </c>
      <c r="D321" s="328"/>
      <c r="E321" s="329">
        <f>(E319/100*$E$13)+E320</f>
        <v>0.14560000000000001</v>
      </c>
      <c r="F321" s="358"/>
      <c r="G321" s="325"/>
      <c r="H321" s="333"/>
      <c r="I321" s="333"/>
      <c r="J321" s="358"/>
      <c r="K321" s="454"/>
    </row>
    <row r="322" spans="1:11" ht="27">
      <c r="A322" s="90">
        <f t="shared" si="125"/>
        <v>271</v>
      </c>
      <c r="B322" s="384" t="s">
        <v>344</v>
      </c>
      <c r="C322" s="323" t="s">
        <v>345</v>
      </c>
      <c r="D322" s="324"/>
      <c r="E322" s="462">
        <v>630255</v>
      </c>
      <c r="F322" s="327"/>
      <c r="G322" s="358"/>
      <c r="H322" s="327"/>
      <c r="I322" s="327"/>
      <c r="J322" s="358"/>
      <c r="K322" s="454"/>
    </row>
    <row r="323" spans="1:11" ht="13.8">
      <c r="A323" s="90">
        <f t="shared" si="125"/>
        <v>272</v>
      </c>
      <c r="B323" s="383" t="str">
        <f>"Line "&amp;A322&amp;" divided by line "&amp;A318&amp;""</f>
        <v>Line 271 divided by line 267</v>
      </c>
      <c r="C323" s="326" t="s">
        <v>346</v>
      </c>
      <c r="D323" s="324"/>
      <c r="E323" s="213">
        <f>IF(E318=0,0,E322/E318)</f>
        <v>21008.5</v>
      </c>
      <c r="F323" s="358"/>
      <c r="G323" s="327"/>
      <c r="H323" s="327"/>
      <c r="I323" s="327"/>
      <c r="J323" s="358"/>
      <c r="K323" s="454"/>
    </row>
    <row r="324" spans="1:11" ht="14.4" thickBot="1">
      <c r="A324" s="90">
        <f t="shared" si="125"/>
        <v>273</v>
      </c>
      <c r="B324" s="383" t="s">
        <v>347</v>
      </c>
      <c r="C324" s="323" t="s">
        <v>353</v>
      </c>
      <c r="D324" s="328"/>
      <c r="E324" s="456">
        <v>9</v>
      </c>
      <c r="F324" s="464" t="s">
        <v>482</v>
      </c>
      <c r="G324" s="331"/>
      <c r="H324" s="331"/>
      <c r="I324" s="331"/>
      <c r="J324" s="357"/>
      <c r="K324" s="458"/>
    </row>
    <row r="325" spans="1:11" ht="27.6">
      <c r="A325" s="90">
        <f t="shared" si="125"/>
        <v>274</v>
      </c>
      <c r="C325" s="332"/>
      <c r="D325" s="339" t="s">
        <v>348</v>
      </c>
      <c r="E325" s="336" t="s">
        <v>349</v>
      </c>
      <c r="F325" s="337" t="s">
        <v>265</v>
      </c>
      <c r="G325" s="337" t="s">
        <v>350</v>
      </c>
      <c r="H325" s="343" t="s">
        <v>436</v>
      </c>
      <c r="I325" s="343" t="s">
        <v>435</v>
      </c>
      <c r="J325" s="343" t="s">
        <v>440</v>
      </c>
      <c r="K325" s="338" t="s">
        <v>441</v>
      </c>
    </row>
    <row r="326" spans="1:11" ht="13.8">
      <c r="A326" s="90">
        <f t="shared" si="125"/>
        <v>275</v>
      </c>
      <c r="C326" s="363"/>
      <c r="D326" s="373">
        <v>2011</v>
      </c>
      <c r="E326" s="365">
        <f>+E322</f>
        <v>630255</v>
      </c>
      <c r="F326" s="375">
        <f>+E$323/12*(13-E324)</f>
        <v>7002.833333333333</v>
      </c>
      <c r="G326" s="375">
        <f>+E326-F326</f>
        <v>623252.16666666663</v>
      </c>
      <c r="H326" s="375"/>
      <c r="I326" s="367"/>
      <c r="J326" s="367"/>
      <c r="K326" s="368"/>
    </row>
    <row r="327" spans="1:11" ht="13.8">
      <c r="A327" s="90">
        <f t="shared" si="125"/>
        <v>276</v>
      </c>
      <c r="C327" s="363"/>
      <c r="D327" s="373">
        <f>D326+1</f>
        <v>2012</v>
      </c>
      <c r="E327" s="365">
        <f>G326</f>
        <v>623252.16666666663</v>
      </c>
      <c r="F327" s="375">
        <f>E$323</f>
        <v>21008.5</v>
      </c>
      <c r="G327" s="375">
        <f>+E327-F327</f>
        <v>602243.66666666663</v>
      </c>
      <c r="H327" s="375"/>
      <c r="I327" s="367"/>
      <c r="J327" s="367"/>
      <c r="K327" s="368"/>
    </row>
    <row r="328" spans="1:11" ht="13.8">
      <c r="A328" s="90">
        <f t="shared" si="125"/>
        <v>277</v>
      </c>
      <c r="C328" s="363"/>
      <c r="D328" s="373">
        <f t="shared" ref="D328:D332" si="126">D327+1</f>
        <v>2013</v>
      </c>
      <c r="E328" s="365">
        <f t="shared" ref="E328" si="127">G327</f>
        <v>602243.66666666663</v>
      </c>
      <c r="F328" s="375">
        <f>E$323</f>
        <v>21008.5</v>
      </c>
      <c r="G328" s="375">
        <f t="shared" ref="G328" si="128">+E328-F328</f>
        <v>581235.16666666663</v>
      </c>
      <c r="H328" s="375"/>
      <c r="I328" s="367"/>
      <c r="J328" s="367"/>
      <c r="K328" s="368"/>
    </row>
    <row r="329" spans="1:11" ht="13.8">
      <c r="A329" s="90">
        <f t="shared" si="125"/>
        <v>278</v>
      </c>
      <c r="C329" s="363"/>
      <c r="D329" s="373">
        <f t="shared" si="126"/>
        <v>2014</v>
      </c>
      <c r="E329" s="365">
        <f t="shared" ref="E329:E330" si="129">G328</f>
        <v>581235.16666666663</v>
      </c>
      <c r="F329" s="375">
        <f t="shared" ref="F329:F330" si="130">E$323</f>
        <v>21008.5</v>
      </c>
      <c r="G329" s="375">
        <f t="shared" ref="G329:G330" si="131">+E329-F329</f>
        <v>560226.66666666663</v>
      </c>
      <c r="H329" s="375"/>
      <c r="I329" s="367"/>
      <c r="J329" s="367"/>
      <c r="K329" s="368"/>
    </row>
    <row r="330" spans="1:11" ht="13.8">
      <c r="A330" s="90">
        <f t="shared" si="125"/>
        <v>279</v>
      </c>
      <c r="C330" s="363"/>
      <c r="D330" s="373">
        <f t="shared" si="126"/>
        <v>2015</v>
      </c>
      <c r="E330" s="365">
        <f t="shared" si="129"/>
        <v>560226.66666666663</v>
      </c>
      <c r="F330" s="375">
        <f t="shared" si="130"/>
        <v>21008.5</v>
      </c>
      <c r="G330" s="375">
        <f t="shared" si="131"/>
        <v>539218.16666666663</v>
      </c>
      <c r="H330" s="375"/>
      <c r="I330" s="367"/>
      <c r="J330" s="367"/>
      <c r="K330" s="368"/>
    </row>
    <row r="331" spans="1:11" ht="13.8">
      <c r="A331" s="90">
        <f t="shared" si="125"/>
        <v>280</v>
      </c>
      <c r="C331" s="363"/>
      <c r="D331" s="373">
        <f t="shared" si="126"/>
        <v>2016</v>
      </c>
      <c r="E331" s="365">
        <f t="shared" ref="E331:E332" si="132">G330</f>
        <v>539218.16666666663</v>
      </c>
      <c r="F331" s="375">
        <f t="shared" ref="F331:F332" si="133">E$323</f>
        <v>21008.5</v>
      </c>
      <c r="G331" s="375">
        <f t="shared" ref="G331:G332" si="134">+E331-F331</f>
        <v>518209.66666666663</v>
      </c>
      <c r="H331" s="375"/>
      <c r="I331" s="367"/>
      <c r="J331" s="367"/>
      <c r="K331" s="368"/>
    </row>
    <row r="332" spans="1:11" ht="13.8">
      <c r="A332" s="90">
        <f t="shared" si="125"/>
        <v>281</v>
      </c>
      <c r="C332" s="363" t="s">
        <v>351</v>
      </c>
      <c r="D332" s="373">
        <f t="shared" si="126"/>
        <v>2017</v>
      </c>
      <c r="E332" s="365">
        <f t="shared" si="132"/>
        <v>518209.66666666663</v>
      </c>
      <c r="F332" s="375">
        <f t="shared" si="133"/>
        <v>21008.5</v>
      </c>
      <c r="G332" s="375">
        <f t="shared" si="134"/>
        <v>497201.16666666663</v>
      </c>
      <c r="H332" s="375">
        <f>ROUND(+E$321*((G332+E332)/2),0)</f>
        <v>73922</v>
      </c>
      <c r="I332" s="367"/>
      <c r="J332" s="367"/>
      <c r="K332" s="368"/>
    </row>
    <row r="333" spans="1:11" ht="14.4" thickBot="1">
      <c r="A333" s="90">
        <f t="shared" si="125"/>
        <v>282</v>
      </c>
      <c r="C333" s="345" t="s">
        <v>352</v>
      </c>
      <c r="D333" s="364">
        <f>D332</f>
        <v>2017</v>
      </c>
      <c r="E333" s="346">
        <f>E332</f>
        <v>518209.66666666663</v>
      </c>
      <c r="F333" s="376">
        <f>E$323</f>
        <v>21008.5</v>
      </c>
      <c r="G333" s="376">
        <f>G332</f>
        <v>497201.16666666663</v>
      </c>
      <c r="H333" s="376">
        <f>ROUND(+E$321*((G333+E333)/2),0)</f>
        <v>73922</v>
      </c>
      <c r="I333" s="465">
        <v>0</v>
      </c>
      <c r="J333" s="349">
        <f>+ROUND(IF(I333=0,0,H333-I333),0)</f>
        <v>0</v>
      </c>
      <c r="K333" s="347">
        <f>+ROUND(J333*(1+('Worksheet K'!H$32/12*24)),0)</f>
        <v>0</v>
      </c>
    </row>
    <row r="334" spans="1:11" ht="13.8">
      <c r="I334" s="327"/>
    </row>
    <row r="335" spans="1:11" ht="14.4" thickBot="1">
      <c r="I335" s="327"/>
    </row>
    <row r="336" spans="1:11" ht="14.4" thickBot="1">
      <c r="C336" s="321" t="s">
        <v>334</v>
      </c>
      <c r="D336" s="322"/>
      <c r="E336" s="569" t="s">
        <v>488</v>
      </c>
      <c r="F336" s="570"/>
      <c r="G336" s="570"/>
      <c r="H336" s="570"/>
      <c r="I336" s="570"/>
      <c r="J336" s="571"/>
      <c r="K336" s="572"/>
    </row>
    <row r="337" spans="1:11" ht="13.8">
      <c r="A337" s="90">
        <v>283</v>
      </c>
      <c r="B337" s="383" t="s">
        <v>354</v>
      </c>
      <c r="C337" s="323" t="s">
        <v>336</v>
      </c>
      <c r="D337" s="324" t="s">
        <v>337</v>
      </c>
      <c r="E337" s="451" t="s">
        <v>338</v>
      </c>
      <c r="F337" s="331"/>
      <c r="G337" s="406"/>
      <c r="H337" s="406"/>
      <c r="I337" s="406"/>
      <c r="J337" s="358"/>
      <c r="K337" s="452"/>
    </row>
    <row r="338" spans="1:11" ht="13.8">
      <c r="A338" s="90">
        <f>A337+1</f>
        <v>284</v>
      </c>
      <c r="B338" s="383" t="s">
        <v>339</v>
      </c>
      <c r="C338" s="323" t="s">
        <v>340</v>
      </c>
      <c r="D338" s="324"/>
      <c r="E338" s="453">
        <v>30</v>
      </c>
      <c r="F338" s="460"/>
      <c r="G338" s="324"/>
      <c r="H338" s="324"/>
      <c r="I338" s="324"/>
      <c r="J338" s="358"/>
      <c r="K338" s="454"/>
    </row>
    <row r="339" spans="1:11" ht="13.8">
      <c r="A339" s="90">
        <f t="shared" ref="A339:A352" si="135">A338+1</f>
        <v>285</v>
      </c>
      <c r="B339" s="383" t="s">
        <v>341</v>
      </c>
      <c r="C339" s="323" t="s">
        <v>342</v>
      </c>
      <c r="D339" s="324"/>
      <c r="E339" s="451">
        <v>0</v>
      </c>
      <c r="F339" s="461"/>
      <c r="G339" s="328"/>
      <c r="H339" s="341"/>
      <c r="I339" s="341"/>
      <c r="J339" s="358"/>
      <c r="K339" s="454"/>
    </row>
    <row r="340" spans="1:11" ht="13.8">
      <c r="A340" s="90">
        <f t="shared" si="135"/>
        <v>286</v>
      </c>
      <c r="B340" s="383" t="str">
        <f>+"Line "&amp;$A$10&amp;""</f>
        <v>Line 5</v>
      </c>
      <c r="C340" s="323" t="s">
        <v>144</v>
      </c>
      <c r="D340" s="328"/>
      <c r="E340" s="329">
        <f>+$E$10</f>
        <v>0.14560000000000001</v>
      </c>
      <c r="F340" s="358"/>
      <c r="G340" s="330"/>
      <c r="H340" s="342"/>
      <c r="I340" s="342"/>
      <c r="J340" s="358"/>
      <c r="K340" s="454"/>
    </row>
    <row r="341" spans="1:11" ht="13.8">
      <c r="A341" s="90">
        <f t="shared" si="135"/>
        <v>287</v>
      </c>
      <c r="B341" s="383" t="str">
        <f>"Line "&amp;A340&amp;" plus line "&amp;$A$13&amp;" times (line "&amp;A339&amp;"/100)"</f>
        <v>Line 286 plus line 8 times (line 285/100)</v>
      </c>
      <c r="C341" s="323" t="s">
        <v>343</v>
      </c>
      <c r="D341" s="328"/>
      <c r="E341" s="329">
        <f>(E339/100*$E$13)+E340</f>
        <v>0.14560000000000001</v>
      </c>
      <c r="F341" s="358"/>
      <c r="G341" s="325"/>
      <c r="H341" s="333"/>
      <c r="I341" s="333"/>
      <c r="J341" s="358"/>
      <c r="K341" s="454"/>
    </row>
    <row r="342" spans="1:11" ht="27">
      <c r="A342" s="90">
        <f t="shared" si="135"/>
        <v>288</v>
      </c>
      <c r="B342" s="384" t="s">
        <v>344</v>
      </c>
      <c r="C342" s="323" t="s">
        <v>345</v>
      </c>
      <c r="D342" s="324"/>
      <c r="E342" s="462">
        <v>673574</v>
      </c>
      <c r="F342" s="327"/>
      <c r="G342" s="358"/>
      <c r="H342" s="327"/>
      <c r="I342" s="327"/>
      <c r="J342" s="358"/>
      <c r="K342" s="454"/>
    </row>
    <row r="343" spans="1:11" ht="13.8">
      <c r="A343" s="90">
        <f t="shared" si="135"/>
        <v>289</v>
      </c>
      <c r="B343" s="383" t="str">
        <f>"Line "&amp;A342&amp;" divided by line "&amp;A338&amp;""</f>
        <v>Line 288 divided by line 284</v>
      </c>
      <c r="C343" s="326" t="s">
        <v>346</v>
      </c>
      <c r="D343" s="324"/>
      <c r="E343" s="213">
        <f>IF(E338=0,0,E342/E338)</f>
        <v>22452.466666666667</v>
      </c>
      <c r="F343" s="358"/>
      <c r="G343" s="327"/>
      <c r="H343" s="327"/>
      <c r="I343" s="327"/>
      <c r="J343" s="358"/>
      <c r="K343" s="454"/>
    </row>
    <row r="344" spans="1:11" ht="14.4" thickBot="1">
      <c r="A344" s="90">
        <f t="shared" si="135"/>
        <v>290</v>
      </c>
      <c r="B344" s="383" t="s">
        <v>347</v>
      </c>
      <c r="C344" s="323" t="s">
        <v>353</v>
      </c>
      <c r="D344" s="328"/>
      <c r="E344" s="456">
        <v>3</v>
      </c>
      <c r="F344" s="464" t="s">
        <v>487</v>
      </c>
      <c r="G344" s="331"/>
      <c r="H344" s="331"/>
      <c r="I344" s="331"/>
      <c r="J344" s="357"/>
      <c r="K344" s="458"/>
    </row>
    <row r="345" spans="1:11" ht="27.6">
      <c r="A345" s="90">
        <f t="shared" si="135"/>
        <v>291</v>
      </c>
      <c r="C345" s="332"/>
      <c r="D345" s="339" t="s">
        <v>348</v>
      </c>
      <c r="E345" s="336" t="s">
        <v>349</v>
      </c>
      <c r="F345" s="337" t="s">
        <v>265</v>
      </c>
      <c r="G345" s="337" t="s">
        <v>350</v>
      </c>
      <c r="H345" s="343" t="s">
        <v>436</v>
      </c>
      <c r="I345" s="343" t="s">
        <v>435</v>
      </c>
      <c r="J345" s="343" t="s">
        <v>440</v>
      </c>
      <c r="K345" s="338" t="s">
        <v>441</v>
      </c>
    </row>
    <row r="346" spans="1:11" ht="13.8">
      <c r="A346" s="90">
        <f t="shared" si="135"/>
        <v>292</v>
      </c>
      <c r="C346" s="363"/>
      <c r="D346" s="373">
        <v>2012</v>
      </c>
      <c r="E346" s="365">
        <f>+E342</f>
        <v>673574</v>
      </c>
      <c r="F346" s="375">
        <f>+E343/12*(13-E344)</f>
        <v>18710.388888888891</v>
      </c>
      <c r="G346" s="375">
        <f>+E346-F346</f>
        <v>654863.61111111112</v>
      </c>
      <c r="H346" s="375"/>
      <c r="I346" s="367"/>
      <c r="J346" s="367"/>
      <c r="K346" s="368"/>
    </row>
    <row r="347" spans="1:11" ht="13.8">
      <c r="A347" s="90">
        <f t="shared" si="135"/>
        <v>293</v>
      </c>
      <c r="C347" s="363"/>
      <c r="D347" s="366">
        <f>D346+1</f>
        <v>2013</v>
      </c>
      <c r="E347" s="365">
        <f t="shared" ref="E347" si="136">G346</f>
        <v>654863.61111111112</v>
      </c>
      <c r="F347" s="375">
        <f>E$343</f>
        <v>22452.466666666667</v>
      </c>
      <c r="G347" s="375">
        <f t="shared" ref="G347" si="137">+E347-F347</f>
        <v>632411.14444444445</v>
      </c>
      <c r="H347" s="375"/>
      <c r="I347" s="367"/>
      <c r="J347" s="367"/>
      <c r="K347" s="368"/>
    </row>
    <row r="348" spans="1:11" ht="13.8">
      <c r="A348" s="90">
        <f t="shared" si="135"/>
        <v>294</v>
      </c>
      <c r="C348" s="363"/>
      <c r="D348" s="366">
        <f t="shared" ref="D348:D351" si="138">D347+1</f>
        <v>2014</v>
      </c>
      <c r="E348" s="365">
        <f t="shared" ref="E348:E349" si="139">G347</f>
        <v>632411.14444444445</v>
      </c>
      <c r="F348" s="375">
        <f t="shared" ref="F348:F349" si="140">E$343</f>
        <v>22452.466666666667</v>
      </c>
      <c r="G348" s="375">
        <f t="shared" ref="G348:G349" si="141">+E348-F348</f>
        <v>609958.67777777778</v>
      </c>
      <c r="H348" s="375"/>
      <c r="I348" s="367"/>
      <c r="J348" s="367"/>
      <c r="K348" s="368"/>
    </row>
    <row r="349" spans="1:11" ht="13.8">
      <c r="A349" s="90">
        <f t="shared" si="135"/>
        <v>295</v>
      </c>
      <c r="C349" s="363"/>
      <c r="D349" s="366">
        <f t="shared" si="138"/>
        <v>2015</v>
      </c>
      <c r="E349" s="365">
        <f t="shared" si="139"/>
        <v>609958.67777777778</v>
      </c>
      <c r="F349" s="375">
        <f t="shared" si="140"/>
        <v>22452.466666666667</v>
      </c>
      <c r="G349" s="375">
        <f t="shared" si="141"/>
        <v>587506.2111111111</v>
      </c>
      <c r="H349" s="375"/>
      <c r="I349" s="367"/>
      <c r="J349" s="367"/>
      <c r="K349" s="368"/>
    </row>
    <row r="350" spans="1:11" ht="13.8">
      <c r="A350" s="90">
        <f t="shared" si="135"/>
        <v>296</v>
      </c>
      <c r="C350" s="363"/>
      <c r="D350" s="366">
        <f t="shared" si="138"/>
        <v>2016</v>
      </c>
      <c r="E350" s="365">
        <f t="shared" ref="E350:E351" si="142">G349</f>
        <v>587506.2111111111</v>
      </c>
      <c r="F350" s="375">
        <f t="shared" ref="F350:F351" si="143">E$343</f>
        <v>22452.466666666667</v>
      </c>
      <c r="G350" s="375">
        <f t="shared" ref="G350:G351" si="144">+E350-F350</f>
        <v>565053.74444444443</v>
      </c>
      <c r="H350" s="375"/>
      <c r="I350" s="367"/>
      <c r="J350" s="367"/>
      <c r="K350" s="368"/>
    </row>
    <row r="351" spans="1:11" ht="13.8">
      <c r="A351" s="90">
        <f t="shared" si="135"/>
        <v>297</v>
      </c>
      <c r="C351" s="363" t="s">
        <v>351</v>
      </c>
      <c r="D351" s="366">
        <f t="shared" si="138"/>
        <v>2017</v>
      </c>
      <c r="E351" s="365">
        <f t="shared" si="142"/>
        <v>565053.74444444443</v>
      </c>
      <c r="F351" s="375">
        <f t="shared" si="143"/>
        <v>22452.466666666667</v>
      </c>
      <c r="G351" s="375">
        <f t="shared" si="144"/>
        <v>542601.27777777775</v>
      </c>
      <c r="H351" s="375">
        <f>ROUND(+E$341*((G351+E351)/2),0)</f>
        <v>80637</v>
      </c>
      <c r="I351" s="367"/>
      <c r="J351" s="367"/>
      <c r="K351" s="368"/>
    </row>
    <row r="352" spans="1:11" ht="14.4" thickBot="1">
      <c r="A352" s="90">
        <f t="shared" si="135"/>
        <v>298</v>
      </c>
      <c r="C352" s="345" t="s">
        <v>352</v>
      </c>
      <c r="D352" s="364">
        <f>D351</f>
        <v>2017</v>
      </c>
      <c r="E352" s="346">
        <f>E351</f>
        <v>565053.74444444443</v>
      </c>
      <c r="F352" s="376">
        <f>E$343</f>
        <v>22452.466666666667</v>
      </c>
      <c r="G352" s="376">
        <f>G351</f>
        <v>542601.27777777775</v>
      </c>
      <c r="H352" s="376">
        <f>ROUND(+E$341*((G352+E352)/2),0)</f>
        <v>80637</v>
      </c>
      <c r="I352" s="465">
        <v>0</v>
      </c>
      <c r="J352" s="349">
        <f>+ROUND(IF(I352=0,0,H352-I352),0)</f>
        <v>0</v>
      </c>
      <c r="K352" s="347">
        <f>+ROUND(J352*(1+('Worksheet K'!H$32/12*24)),0)</f>
        <v>0</v>
      </c>
    </row>
    <row r="353" spans="1:11" ht="13.8">
      <c r="I353" s="327"/>
    </row>
    <row r="354" spans="1:11" ht="14.4" thickBot="1">
      <c r="I354" s="327"/>
    </row>
    <row r="355" spans="1:11" ht="14.4" thickBot="1">
      <c r="C355" s="321" t="s">
        <v>334</v>
      </c>
      <c r="D355" s="322"/>
      <c r="E355" s="569" t="s">
        <v>489</v>
      </c>
      <c r="F355" s="570"/>
      <c r="G355" s="570"/>
      <c r="H355" s="570"/>
      <c r="I355" s="570"/>
      <c r="J355" s="571"/>
      <c r="K355" s="572"/>
    </row>
    <row r="356" spans="1:11" ht="13.8">
      <c r="A356" s="90">
        <v>299</v>
      </c>
      <c r="B356" s="383" t="s">
        <v>354</v>
      </c>
      <c r="C356" s="323" t="s">
        <v>336</v>
      </c>
      <c r="D356" s="324" t="s">
        <v>337</v>
      </c>
      <c r="E356" s="451" t="s">
        <v>338</v>
      </c>
      <c r="F356" s="331"/>
      <c r="G356" s="406"/>
      <c r="H356" s="406"/>
      <c r="I356" s="406"/>
      <c r="J356" s="358"/>
      <c r="K356" s="452"/>
    </row>
    <row r="357" spans="1:11" ht="13.8">
      <c r="A357" s="90">
        <f>A356+1</f>
        <v>300</v>
      </c>
      <c r="B357" s="383" t="s">
        <v>339</v>
      </c>
      <c r="C357" s="323" t="s">
        <v>340</v>
      </c>
      <c r="D357" s="324"/>
      <c r="E357" s="453">
        <v>30</v>
      </c>
      <c r="F357" s="460"/>
      <c r="G357" s="324"/>
      <c r="H357" s="324"/>
      <c r="I357" s="324"/>
      <c r="J357" s="358"/>
      <c r="K357" s="454"/>
    </row>
    <row r="358" spans="1:11" ht="13.8">
      <c r="A358" s="90">
        <f t="shared" ref="A358:A371" si="145">A357+1</f>
        <v>301</v>
      </c>
      <c r="B358" s="383" t="s">
        <v>341</v>
      </c>
      <c r="C358" s="323" t="s">
        <v>342</v>
      </c>
      <c r="D358" s="324"/>
      <c r="E358" s="451">
        <v>0</v>
      </c>
      <c r="F358" s="461"/>
      <c r="G358" s="328"/>
      <c r="H358" s="341"/>
      <c r="I358" s="341"/>
      <c r="J358" s="358"/>
      <c r="K358" s="454"/>
    </row>
    <row r="359" spans="1:11" ht="13.8">
      <c r="A359" s="90">
        <f t="shared" si="145"/>
        <v>302</v>
      </c>
      <c r="B359" s="383" t="str">
        <f>+"Line "&amp;$A$10&amp;""</f>
        <v>Line 5</v>
      </c>
      <c r="C359" s="323" t="s">
        <v>144</v>
      </c>
      <c r="D359" s="328"/>
      <c r="E359" s="329">
        <f>+$E$10</f>
        <v>0.14560000000000001</v>
      </c>
      <c r="F359" s="358"/>
      <c r="G359" s="330"/>
      <c r="H359" s="342"/>
      <c r="I359" s="342"/>
      <c r="J359" s="358"/>
      <c r="K359" s="454"/>
    </row>
    <row r="360" spans="1:11" ht="13.8">
      <c r="A360" s="90">
        <f t="shared" si="145"/>
        <v>303</v>
      </c>
      <c r="B360" s="383" t="str">
        <f>"Line "&amp;A359&amp;" plus line "&amp;$A$13&amp;" times (line "&amp;A358&amp;"/100)"</f>
        <v>Line 302 plus line 8 times (line 301/100)</v>
      </c>
      <c r="C360" s="323" t="s">
        <v>343</v>
      </c>
      <c r="D360" s="328"/>
      <c r="E360" s="329">
        <f>(E358/100*$E$13)+E359</f>
        <v>0.14560000000000001</v>
      </c>
      <c r="F360" s="358"/>
      <c r="G360" s="325"/>
      <c r="H360" s="333"/>
      <c r="I360" s="333"/>
      <c r="J360" s="358"/>
      <c r="K360" s="454"/>
    </row>
    <row r="361" spans="1:11" ht="27">
      <c r="A361" s="90">
        <f t="shared" si="145"/>
        <v>304</v>
      </c>
      <c r="B361" s="384" t="s">
        <v>344</v>
      </c>
      <c r="C361" s="323" t="s">
        <v>345</v>
      </c>
      <c r="D361" s="324"/>
      <c r="E361" s="462">
        <v>748743</v>
      </c>
      <c r="F361" s="327"/>
      <c r="G361" s="358"/>
      <c r="H361" s="327"/>
      <c r="I361" s="327"/>
      <c r="J361" s="358"/>
      <c r="K361" s="454"/>
    </row>
    <row r="362" spans="1:11" ht="13.8">
      <c r="A362" s="90">
        <f t="shared" si="145"/>
        <v>305</v>
      </c>
      <c r="B362" s="383" t="str">
        <f>"Line "&amp;A361&amp;" divided by line "&amp;A357&amp;""</f>
        <v>Line 304 divided by line 300</v>
      </c>
      <c r="C362" s="326" t="s">
        <v>346</v>
      </c>
      <c r="D362" s="324"/>
      <c r="E362" s="213">
        <f>IF(E357=0,0,E361/E357)</f>
        <v>24958.1</v>
      </c>
      <c r="F362" s="358"/>
      <c r="G362" s="327"/>
      <c r="H362" s="327"/>
      <c r="I362" s="327"/>
      <c r="J362" s="358"/>
      <c r="K362" s="454"/>
    </row>
    <row r="363" spans="1:11" ht="14.4" thickBot="1">
      <c r="A363" s="90">
        <f t="shared" si="145"/>
        <v>306</v>
      </c>
      <c r="B363" s="383" t="s">
        <v>347</v>
      </c>
      <c r="C363" s="323" t="s">
        <v>353</v>
      </c>
      <c r="D363" s="328"/>
      <c r="E363" s="456">
        <v>9</v>
      </c>
      <c r="F363" s="464" t="s">
        <v>487</v>
      </c>
      <c r="G363" s="331"/>
      <c r="H363" s="331"/>
      <c r="I363" s="331"/>
      <c r="J363" s="357"/>
      <c r="K363" s="458"/>
    </row>
    <row r="364" spans="1:11" ht="27.6">
      <c r="A364" s="90">
        <f t="shared" si="145"/>
        <v>307</v>
      </c>
      <c r="C364" s="332"/>
      <c r="D364" s="339" t="s">
        <v>348</v>
      </c>
      <c r="E364" s="336" t="s">
        <v>349</v>
      </c>
      <c r="F364" s="337" t="s">
        <v>265</v>
      </c>
      <c r="G364" s="337" t="s">
        <v>350</v>
      </c>
      <c r="H364" s="343" t="s">
        <v>436</v>
      </c>
      <c r="I364" s="343" t="s">
        <v>435</v>
      </c>
      <c r="J364" s="343" t="s">
        <v>440</v>
      </c>
      <c r="K364" s="338" t="s">
        <v>441</v>
      </c>
    </row>
    <row r="365" spans="1:11" ht="13.8">
      <c r="A365" s="90">
        <f t="shared" si="145"/>
        <v>308</v>
      </c>
      <c r="C365" s="363"/>
      <c r="D365" s="373">
        <v>2012</v>
      </c>
      <c r="E365" s="365">
        <f>+E361</f>
        <v>748743</v>
      </c>
      <c r="F365" s="375">
        <f>+E362/12*(13-E363)</f>
        <v>8319.3666666666668</v>
      </c>
      <c r="G365" s="375">
        <f>+E365-F365</f>
        <v>740423.6333333333</v>
      </c>
      <c r="H365" s="375"/>
      <c r="I365" s="367"/>
      <c r="J365" s="367"/>
      <c r="K365" s="368"/>
    </row>
    <row r="366" spans="1:11" ht="13.8">
      <c r="A366" s="90">
        <f t="shared" si="145"/>
        <v>309</v>
      </c>
      <c r="C366" s="363"/>
      <c r="D366" s="366">
        <f>D365+1</f>
        <v>2013</v>
      </c>
      <c r="E366" s="365">
        <f t="shared" ref="E366" si="146">G365</f>
        <v>740423.6333333333</v>
      </c>
      <c r="F366" s="375">
        <f>E$362</f>
        <v>24958.1</v>
      </c>
      <c r="G366" s="375">
        <f t="shared" ref="G366" si="147">+E366-F366</f>
        <v>715465.53333333333</v>
      </c>
      <c r="H366" s="375"/>
      <c r="I366" s="367"/>
      <c r="J366" s="367"/>
      <c r="K366" s="368"/>
    </row>
    <row r="367" spans="1:11" ht="13.8">
      <c r="A367" s="90">
        <f t="shared" si="145"/>
        <v>310</v>
      </c>
      <c r="C367" s="363"/>
      <c r="D367" s="366">
        <f t="shared" ref="D367:D370" si="148">D366+1</f>
        <v>2014</v>
      </c>
      <c r="E367" s="365">
        <f t="shared" ref="E367:E368" si="149">G366</f>
        <v>715465.53333333333</v>
      </c>
      <c r="F367" s="375">
        <f t="shared" ref="F367:F368" si="150">E$362</f>
        <v>24958.1</v>
      </c>
      <c r="G367" s="375">
        <f t="shared" ref="G367:G368" si="151">+E367-F367</f>
        <v>690507.43333333335</v>
      </c>
      <c r="H367" s="375"/>
      <c r="I367" s="367"/>
      <c r="J367" s="367"/>
      <c r="K367" s="368"/>
    </row>
    <row r="368" spans="1:11" ht="13.8">
      <c r="A368" s="90">
        <f t="shared" si="145"/>
        <v>311</v>
      </c>
      <c r="C368" s="363"/>
      <c r="D368" s="366">
        <f t="shared" si="148"/>
        <v>2015</v>
      </c>
      <c r="E368" s="365">
        <f t="shared" si="149"/>
        <v>690507.43333333335</v>
      </c>
      <c r="F368" s="375">
        <f t="shared" si="150"/>
        <v>24958.1</v>
      </c>
      <c r="G368" s="375">
        <f t="shared" si="151"/>
        <v>665549.33333333337</v>
      </c>
      <c r="H368" s="375"/>
      <c r="I368" s="367"/>
      <c r="J368" s="367"/>
      <c r="K368" s="368"/>
    </row>
    <row r="369" spans="1:11" ht="13.8">
      <c r="A369" s="90">
        <f t="shared" si="145"/>
        <v>312</v>
      </c>
      <c r="C369" s="363"/>
      <c r="D369" s="366">
        <f t="shared" si="148"/>
        <v>2016</v>
      </c>
      <c r="E369" s="365">
        <f t="shared" ref="E369:E370" si="152">G368</f>
        <v>665549.33333333337</v>
      </c>
      <c r="F369" s="375">
        <f t="shared" ref="F369:F370" si="153">E$362</f>
        <v>24958.1</v>
      </c>
      <c r="G369" s="375">
        <f t="shared" ref="G369:G370" si="154">+E369-F369</f>
        <v>640591.2333333334</v>
      </c>
      <c r="H369" s="375"/>
      <c r="I369" s="367"/>
      <c r="J369" s="367"/>
      <c r="K369" s="368"/>
    </row>
    <row r="370" spans="1:11" ht="13.8">
      <c r="A370" s="90">
        <f t="shared" si="145"/>
        <v>313</v>
      </c>
      <c r="C370" s="363" t="s">
        <v>351</v>
      </c>
      <c r="D370" s="366">
        <f t="shared" si="148"/>
        <v>2017</v>
      </c>
      <c r="E370" s="365">
        <f t="shared" si="152"/>
        <v>640591.2333333334</v>
      </c>
      <c r="F370" s="375">
        <f t="shared" si="153"/>
        <v>24958.1</v>
      </c>
      <c r="G370" s="375">
        <f t="shared" si="154"/>
        <v>615633.13333333342</v>
      </c>
      <c r="H370" s="375">
        <f>ROUND(+E$360*((G370+E370)/2),0)</f>
        <v>91453</v>
      </c>
      <c r="I370" s="367"/>
      <c r="J370" s="367"/>
      <c r="K370" s="368"/>
    </row>
    <row r="371" spans="1:11" ht="14.4" thickBot="1">
      <c r="A371" s="90">
        <f t="shared" si="145"/>
        <v>314</v>
      </c>
      <c r="C371" s="345" t="s">
        <v>352</v>
      </c>
      <c r="D371" s="364">
        <f>D370</f>
        <v>2017</v>
      </c>
      <c r="E371" s="346">
        <f>E370</f>
        <v>640591.2333333334</v>
      </c>
      <c r="F371" s="376">
        <f t="shared" ref="F371" si="155">E$362</f>
        <v>24958.1</v>
      </c>
      <c r="G371" s="376">
        <f>G370</f>
        <v>615633.13333333342</v>
      </c>
      <c r="H371" s="376">
        <f>ROUND(+E$360*((G371+E371)/2),0)</f>
        <v>91453</v>
      </c>
      <c r="I371" s="465">
        <v>0</v>
      </c>
      <c r="J371" s="349">
        <f>+ROUND(IF(I371=0,0,H371-I371),0)</f>
        <v>0</v>
      </c>
      <c r="K371" s="347">
        <f>+ROUND(J371*(1+('Worksheet K'!H$32/12*24)),0)</f>
        <v>0</v>
      </c>
    </row>
    <row r="372" spans="1:11" ht="13.8">
      <c r="I372" s="327"/>
    </row>
    <row r="373" spans="1:11" ht="14.4" thickBot="1">
      <c r="I373" s="327"/>
    </row>
    <row r="374" spans="1:11" ht="14.4" thickBot="1">
      <c r="A374" s="382"/>
      <c r="B374" s="359"/>
      <c r="C374" s="321" t="s">
        <v>334</v>
      </c>
      <c r="D374" s="322"/>
      <c r="E374" s="569" t="s">
        <v>509</v>
      </c>
      <c r="F374" s="570"/>
      <c r="G374" s="570"/>
      <c r="H374" s="570"/>
      <c r="I374" s="570"/>
      <c r="J374" s="570"/>
      <c r="K374" s="573"/>
    </row>
    <row r="375" spans="1:11" ht="13.8">
      <c r="A375" s="382">
        <v>315</v>
      </c>
      <c r="B375" s="383" t="s">
        <v>354</v>
      </c>
      <c r="C375" s="323" t="s">
        <v>336</v>
      </c>
      <c r="D375" s="324" t="s">
        <v>337</v>
      </c>
      <c r="E375" s="451" t="s">
        <v>338</v>
      </c>
      <c r="F375" s="358"/>
      <c r="G375" s="406"/>
      <c r="H375" s="406"/>
      <c r="I375" s="406"/>
      <c r="J375" s="358"/>
      <c r="K375" s="452"/>
    </row>
    <row r="376" spans="1:11" ht="13.8">
      <c r="A376" s="382">
        <f>A375+1</f>
        <v>316</v>
      </c>
      <c r="B376" s="383" t="s">
        <v>339</v>
      </c>
      <c r="C376" s="323" t="s">
        <v>340</v>
      </c>
      <c r="D376" s="324"/>
      <c r="E376" s="453">
        <v>30</v>
      </c>
      <c r="F376" s="460"/>
      <c r="G376" s="324"/>
      <c r="H376" s="324"/>
      <c r="I376" s="324"/>
      <c r="J376" s="358"/>
      <c r="K376" s="454"/>
    </row>
    <row r="377" spans="1:11" ht="13.8">
      <c r="A377" s="382">
        <f t="shared" ref="A377:A389" si="156">A376+1</f>
        <v>317</v>
      </c>
      <c r="B377" s="383" t="s">
        <v>341</v>
      </c>
      <c r="C377" s="323" t="s">
        <v>342</v>
      </c>
      <c r="D377" s="324"/>
      <c r="E377" s="451">
        <v>0</v>
      </c>
      <c r="F377" s="461"/>
      <c r="G377" s="328"/>
      <c r="H377" s="341"/>
      <c r="I377" s="341"/>
      <c r="J377" s="358"/>
      <c r="K377" s="454"/>
    </row>
    <row r="378" spans="1:11" ht="13.8">
      <c r="A378" s="382">
        <f t="shared" si="156"/>
        <v>318</v>
      </c>
      <c r="B378" s="383" t="str">
        <f>+"Line "&amp;$A$10&amp;""</f>
        <v>Line 5</v>
      </c>
      <c r="C378" s="323" t="s">
        <v>144</v>
      </c>
      <c r="D378" s="328"/>
      <c r="E378" s="329">
        <f>+$E$10</f>
        <v>0.14560000000000001</v>
      </c>
      <c r="F378" s="358"/>
      <c r="G378" s="330"/>
      <c r="H378" s="342"/>
      <c r="I378" s="342"/>
      <c r="J378" s="358"/>
      <c r="K378" s="454"/>
    </row>
    <row r="379" spans="1:11" ht="13.8">
      <c r="A379" s="382">
        <f t="shared" si="156"/>
        <v>319</v>
      </c>
      <c r="B379" s="383" t="str">
        <f>"Line "&amp;A378&amp;" plus line "&amp;$A$13&amp;" times (line "&amp;A377&amp;"/100)"</f>
        <v>Line 318 plus line 8 times (line 317/100)</v>
      </c>
      <c r="C379" s="323" t="s">
        <v>343</v>
      </c>
      <c r="D379" s="328"/>
      <c r="E379" s="329">
        <f>(E377/100*$E$13)+E378</f>
        <v>0.14560000000000001</v>
      </c>
      <c r="F379" s="358"/>
      <c r="G379" s="325"/>
      <c r="H379" s="333"/>
      <c r="I379" s="333"/>
      <c r="J379" s="358"/>
      <c r="K379" s="454"/>
    </row>
    <row r="380" spans="1:11" ht="27">
      <c r="A380" s="382">
        <f t="shared" si="156"/>
        <v>320</v>
      </c>
      <c r="B380" s="384" t="s">
        <v>344</v>
      </c>
      <c r="C380" s="323" t="s">
        <v>345</v>
      </c>
      <c r="D380" s="324"/>
      <c r="E380" s="462">
        <v>513981</v>
      </c>
      <c r="F380" s="327"/>
      <c r="G380" s="358"/>
      <c r="H380" s="327"/>
      <c r="I380" s="327"/>
      <c r="J380" s="358"/>
      <c r="K380" s="454"/>
    </row>
    <row r="381" spans="1:11" ht="13.8">
      <c r="A381" s="382">
        <f t="shared" si="156"/>
        <v>321</v>
      </c>
      <c r="B381" s="383" t="str">
        <f>"Line "&amp;A380&amp;" divided by line "&amp;A376&amp;""</f>
        <v>Line 320 divided by line 316</v>
      </c>
      <c r="C381" s="326" t="s">
        <v>346</v>
      </c>
      <c r="D381" s="324"/>
      <c r="E381" s="213">
        <f>IF(E376=0,0,E380/E376)</f>
        <v>17132.7</v>
      </c>
      <c r="F381" s="358"/>
      <c r="G381" s="327"/>
      <c r="H381" s="327"/>
      <c r="I381" s="327"/>
      <c r="J381" s="358"/>
      <c r="K381" s="454"/>
    </row>
    <row r="382" spans="1:11" ht="14.4" thickBot="1">
      <c r="A382" s="382">
        <f t="shared" si="156"/>
        <v>322</v>
      </c>
      <c r="B382" s="383" t="s">
        <v>347</v>
      </c>
      <c r="C382" s="323" t="s">
        <v>353</v>
      </c>
      <c r="D382" s="328"/>
      <c r="E382" s="456">
        <v>6</v>
      </c>
      <c r="F382" s="464" t="s">
        <v>496</v>
      </c>
      <c r="G382" s="331"/>
      <c r="H382" s="331"/>
      <c r="I382" s="331"/>
      <c r="J382" s="357"/>
      <c r="K382" s="458"/>
    </row>
    <row r="383" spans="1:11" ht="27.6">
      <c r="A383" s="382">
        <f t="shared" si="156"/>
        <v>323</v>
      </c>
      <c r="B383" s="359"/>
      <c r="C383" s="332"/>
      <c r="D383" s="339" t="s">
        <v>348</v>
      </c>
      <c r="E383" s="336" t="s">
        <v>349</v>
      </c>
      <c r="F383" s="337" t="s">
        <v>265</v>
      </c>
      <c r="G383" s="337" t="s">
        <v>350</v>
      </c>
      <c r="H383" s="343" t="s">
        <v>436</v>
      </c>
      <c r="I383" s="343" t="s">
        <v>435</v>
      </c>
      <c r="J383" s="343" t="s">
        <v>440</v>
      </c>
      <c r="K383" s="338" t="s">
        <v>441</v>
      </c>
    </row>
    <row r="384" spans="1:11" ht="13.8">
      <c r="A384" s="382">
        <f t="shared" si="156"/>
        <v>324</v>
      </c>
      <c r="B384" s="359"/>
      <c r="C384" s="363"/>
      <c r="D384" s="371">
        <v>2013</v>
      </c>
      <c r="E384" s="365">
        <f>+E380</f>
        <v>513981</v>
      </c>
      <c r="F384" s="375">
        <f>+E381/12*(13-E382)</f>
        <v>9994.0750000000007</v>
      </c>
      <c r="G384" s="375">
        <f>+E384-F384</f>
        <v>503986.92499999999</v>
      </c>
      <c r="H384" s="375"/>
      <c r="I384" s="375"/>
      <c r="J384" s="375"/>
      <c r="K384" s="454"/>
    </row>
    <row r="385" spans="1:11" ht="13.8">
      <c r="A385" s="382">
        <f t="shared" si="156"/>
        <v>325</v>
      </c>
      <c r="B385" s="359"/>
      <c r="C385" s="363"/>
      <c r="D385" s="371">
        <f>D384+1</f>
        <v>2014</v>
      </c>
      <c r="E385" s="365">
        <f>G384</f>
        <v>503986.92499999999</v>
      </c>
      <c r="F385" s="375">
        <f>E$381</f>
        <v>17132.7</v>
      </c>
      <c r="G385" s="375">
        <f t="shared" ref="G385:G386" si="157">+E385-F385</f>
        <v>486854.22499999998</v>
      </c>
      <c r="H385" s="375"/>
      <c r="I385" s="375"/>
      <c r="J385" s="375"/>
      <c r="K385" s="454"/>
    </row>
    <row r="386" spans="1:11" ht="13.8">
      <c r="A386" s="382">
        <f t="shared" si="156"/>
        <v>326</v>
      </c>
      <c r="B386" s="359"/>
      <c r="C386" s="363"/>
      <c r="D386" s="371">
        <f t="shared" ref="D386:D388" si="158">D385+1</f>
        <v>2015</v>
      </c>
      <c r="E386" s="365">
        <f t="shared" ref="E386" si="159">G385</f>
        <v>486854.22499999998</v>
      </c>
      <c r="F386" s="375">
        <f t="shared" ref="F386" si="160">E$381</f>
        <v>17132.7</v>
      </c>
      <c r="G386" s="375">
        <f t="shared" si="157"/>
        <v>469721.52499999997</v>
      </c>
      <c r="H386" s="375"/>
      <c r="I386" s="375"/>
      <c r="J386" s="375"/>
      <c r="K386" s="454"/>
    </row>
    <row r="387" spans="1:11" ht="13.8">
      <c r="A387" s="382">
        <f t="shared" si="156"/>
        <v>327</v>
      </c>
      <c r="B387" s="359"/>
      <c r="C387" s="363"/>
      <c r="D387" s="371">
        <f t="shared" si="158"/>
        <v>2016</v>
      </c>
      <c r="E387" s="365">
        <f t="shared" ref="E387:E388" si="161">G386</f>
        <v>469721.52499999997</v>
      </c>
      <c r="F387" s="375">
        <f t="shared" ref="F387:F388" si="162">E$381</f>
        <v>17132.7</v>
      </c>
      <c r="G387" s="375">
        <f t="shared" ref="G387:G388" si="163">+E387-F387</f>
        <v>452588.82499999995</v>
      </c>
      <c r="H387" s="375"/>
      <c r="I387" s="375"/>
      <c r="J387" s="375"/>
      <c r="K387" s="454"/>
    </row>
    <row r="388" spans="1:11" ht="13.8">
      <c r="A388" s="382">
        <f t="shared" si="156"/>
        <v>328</v>
      </c>
      <c r="B388" s="359"/>
      <c r="C388" s="363" t="s">
        <v>351</v>
      </c>
      <c r="D388" s="371">
        <f t="shared" si="158"/>
        <v>2017</v>
      </c>
      <c r="E388" s="365">
        <f t="shared" si="161"/>
        <v>452588.82499999995</v>
      </c>
      <c r="F388" s="375">
        <f t="shared" si="162"/>
        <v>17132.7</v>
      </c>
      <c r="G388" s="375">
        <f t="shared" si="163"/>
        <v>435456.12499999994</v>
      </c>
      <c r="H388" s="375">
        <f>ROUND(+E$379*((G388+E388)/2),0)</f>
        <v>64650</v>
      </c>
      <c r="I388" s="375"/>
      <c r="J388" s="375"/>
      <c r="K388" s="454"/>
    </row>
    <row r="389" spans="1:11" ht="14.4" thickBot="1">
      <c r="A389" s="382">
        <f t="shared" si="156"/>
        <v>329</v>
      </c>
      <c r="B389" s="359"/>
      <c r="C389" s="345" t="s">
        <v>352</v>
      </c>
      <c r="D389" s="364">
        <f>D388</f>
        <v>2017</v>
      </c>
      <c r="E389" s="346">
        <f>E388</f>
        <v>452588.82499999995</v>
      </c>
      <c r="F389" s="376">
        <f>E$381</f>
        <v>17132.7</v>
      </c>
      <c r="G389" s="376">
        <f>G388</f>
        <v>435456.12499999994</v>
      </c>
      <c r="H389" s="376">
        <f>ROUND(+E$379*((G389+E389)/2),0)</f>
        <v>64650</v>
      </c>
      <c r="I389" s="465">
        <v>0</v>
      </c>
      <c r="J389" s="349">
        <f>+ROUND(IF(I389=0,0,H389-I389),0)</f>
        <v>0</v>
      </c>
      <c r="K389" s="347">
        <f>+ROUND(J389*(1+('Worksheet K'!H$32/12*24)),0)</f>
        <v>0</v>
      </c>
    </row>
    <row r="390" spans="1:11" ht="13.8">
      <c r="I390" s="327"/>
    </row>
    <row r="391" spans="1:11" ht="14.4" thickBot="1">
      <c r="I391" s="327"/>
    </row>
    <row r="392" spans="1:11" ht="14.4" thickBot="1">
      <c r="A392" s="382"/>
      <c r="B392" s="359"/>
      <c r="C392" s="321" t="s">
        <v>334</v>
      </c>
      <c r="D392" s="322"/>
      <c r="E392" s="569" t="s">
        <v>499</v>
      </c>
      <c r="F392" s="570"/>
      <c r="G392" s="570"/>
      <c r="H392" s="570"/>
      <c r="I392" s="570"/>
      <c r="J392" s="570"/>
      <c r="K392" s="573"/>
    </row>
    <row r="393" spans="1:11" ht="13.8">
      <c r="A393" s="382">
        <v>330</v>
      </c>
      <c r="B393" s="383" t="s">
        <v>354</v>
      </c>
      <c r="C393" s="323" t="s">
        <v>336</v>
      </c>
      <c r="D393" s="324" t="s">
        <v>337</v>
      </c>
      <c r="E393" s="451" t="s">
        <v>338</v>
      </c>
      <c r="F393" s="358"/>
      <c r="G393" s="406"/>
      <c r="H393" s="406"/>
      <c r="I393" s="406"/>
      <c r="J393" s="358"/>
      <c r="K393" s="452"/>
    </row>
    <row r="394" spans="1:11" ht="13.8">
      <c r="A394" s="382">
        <f>A393+1</f>
        <v>331</v>
      </c>
      <c r="B394" s="383" t="s">
        <v>339</v>
      </c>
      <c r="C394" s="323" t="s">
        <v>340</v>
      </c>
      <c r="D394" s="324"/>
      <c r="E394" s="453">
        <v>30</v>
      </c>
      <c r="F394" s="460"/>
      <c r="G394" s="324"/>
      <c r="H394" s="324"/>
      <c r="I394" s="324"/>
      <c r="J394" s="358"/>
      <c r="K394" s="454"/>
    </row>
    <row r="395" spans="1:11" ht="13.8">
      <c r="A395" s="382">
        <f t="shared" ref="A395:A405" si="164">A394+1</f>
        <v>332</v>
      </c>
      <c r="B395" s="383" t="s">
        <v>341</v>
      </c>
      <c r="C395" s="323" t="s">
        <v>342</v>
      </c>
      <c r="D395" s="324"/>
      <c r="E395" s="451">
        <v>0</v>
      </c>
      <c r="F395" s="461"/>
      <c r="G395" s="328"/>
      <c r="H395" s="341"/>
      <c r="I395" s="341"/>
      <c r="J395" s="358"/>
      <c r="K395" s="454"/>
    </row>
    <row r="396" spans="1:11" ht="13.8">
      <c r="A396" s="382">
        <f t="shared" si="164"/>
        <v>333</v>
      </c>
      <c r="B396" s="383" t="str">
        <f>+"Line "&amp;$A$10&amp;""</f>
        <v>Line 5</v>
      </c>
      <c r="C396" s="323" t="s">
        <v>144</v>
      </c>
      <c r="D396" s="328"/>
      <c r="E396" s="329">
        <f>+$E$10</f>
        <v>0.14560000000000001</v>
      </c>
      <c r="F396" s="358"/>
      <c r="G396" s="330"/>
      <c r="H396" s="342"/>
      <c r="I396" s="342"/>
      <c r="J396" s="358"/>
      <c r="K396" s="454"/>
    </row>
    <row r="397" spans="1:11" ht="13.8">
      <c r="A397" s="382">
        <f t="shared" si="164"/>
        <v>334</v>
      </c>
      <c r="B397" s="383" t="str">
        <f>"Line "&amp;A396&amp;" plus line "&amp;$A$13&amp;" times (line "&amp;A395&amp;"/100)"</f>
        <v>Line 333 plus line 8 times (line 332/100)</v>
      </c>
      <c r="C397" s="323" t="s">
        <v>343</v>
      </c>
      <c r="D397" s="328"/>
      <c r="E397" s="329">
        <f>(E395/100*$E$13)+E396</f>
        <v>0.14560000000000001</v>
      </c>
      <c r="F397" s="358"/>
      <c r="G397" s="325"/>
      <c r="H397" s="333"/>
      <c r="I397" s="333"/>
      <c r="J397" s="358"/>
      <c r="K397" s="454"/>
    </row>
    <row r="398" spans="1:11" ht="27">
      <c r="A398" s="382">
        <f t="shared" si="164"/>
        <v>335</v>
      </c>
      <c r="B398" s="384" t="s">
        <v>344</v>
      </c>
      <c r="C398" s="323" t="s">
        <v>345</v>
      </c>
      <c r="D398" s="324"/>
      <c r="E398" s="462">
        <v>4147956</v>
      </c>
      <c r="F398" s="327"/>
      <c r="G398" s="358"/>
      <c r="H398" s="327"/>
      <c r="I398" s="327"/>
      <c r="J398" s="358"/>
      <c r="K398" s="454"/>
    </row>
    <row r="399" spans="1:11" ht="13.8">
      <c r="A399" s="382">
        <f t="shared" si="164"/>
        <v>336</v>
      </c>
      <c r="B399" s="383" t="str">
        <f>"Line "&amp;A398&amp;" divided by line "&amp;A394&amp;""</f>
        <v>Line 335 divided by line 331</v>
      </c>
      <c r="C399" s="326" t="s">
        <v>346</v>
      </c>
      <c r="D399" s="324"/>
      <c r="E399" s="213">
        <f>IF(E394=0,0,E398/E394)</f>
        <v>138265.20000000001</v>
      </c>
      <c r="F399" s="358"/>
      <c r="G399" s="327"/>
      <c r="H399" s="327"/>
      <c r="I399" s="327"/>
      <c r="J399" s="358"/>
      <c r="K399" s="454"/>
    </row>
    <row r="400" spans="1:11" ht="14.4" thickBot="1">
      <c r="A400" s="382">
        <f t="shared" si="164"/>
        <v>337</v>
      </c>
      <c r="B400" s="383" t="s">
        <v>347</v>
      </c>
      <c r="C400" s="323" t="s">
        <v>353</v>
      </c>
      <c r="D400" s="328"/>
      <c r="E400" s="456">
        <v>3</v>
      </c>
      <c r="F400" s="464" t="s">
        <v>511</v>
      </c>
      <c r="G400" s="331"/>
      <c r="H400" s="331"/>
      <c r="I400" s="331"/>
      <c r="J400" s="357"/>
      <c r="K400" s="458"/>
    </row>
    <row r="401" spans="1:11" ht="27.6">
      <c r="A401" s="382">
        <f t="shared" si="164"/>
        <v>338</v>
      </c>
      <c r="B401" s="359"/>
      <c r="C401" s="332"/>
      <c r="D401" s="339" t="s">
        <v>348</v>
      </c>
      <c r="E401" s="336" t="s">
        <v>349</v>
      </c>
      <c r="F401" s="337" t="s">
        <v>265</v>
      </c>
      <c r="G401" s="337" t="s">
        <v>350</v>
      </c>
      <c r="H401" s="343" t="s">
        <v>436</v>
      </c>
      <c r="I401" s="343" t="s">
        <v>435</v>
      </c>
      <c r="J401" s="343" t="s">
        <v>440</v>
      </c>
      <c r="K401" s="338" t="s">
        <v>441</v>
      </c>
    </row>
    <row r="402" spans="1:11" ht="13.8">
      <c r="A402" s="382">
        <f t="shared" si="164"/>
        <v>339</v>
      </c>
      <c r="B402" s="359"/>
      <c r="C402" s="363"/>
      <c r="D402" s="373">
        <v>2015</v>
      </c>
      <c r="E402" s="365">
        <f>+E398</f>
        <v>4147956</v>
      </c>
      <c r="F402" s="375">
        <f>+E399/12*(13-E400)</f>
        <v>115221</v>
      </c>
      <c r="G402" s="375">
        <f>E402-F402</f>
        <v>4032735</v>
      </c>
      <c r="H402" s="375"/>
      <c r="I402" s="367"/>
      <c r="J402" s="367"/>
      <c r="K402" s="368"/>
    </row>
    <row r="403" spans="1:11" ht="13.8">
      <c r="A403" s="382">
        <f t="shared" si="164"/>
        <v>340</v>
      </c>
      <c r="B403" s="359"/>
      <c r="C403" s="363"/>
      <c r="D403" s="373">
        <f>D402+1</f>
        <v>2016</v>
      </c>
      <c r="E403" s="365">
        <f>G402</f>
        <v>4032735</v>
      </c>
      <c r="F403" s="375">
        <f>E$399</f>
        <v>138265.20000000001</v>
      </c>
      <c r="G403" s="375">
        <f>+E403-F403</f>
        <v>3894469.8</v>
      </c>
      <c r="H403" s="375"/>
      <c r="I403" s="367"/>
      <c r="J403" s="367"/>
      <c r="K403" s="368"/>
    </row>
    <row r="404" spans="1:11" ht="13.8">
      <c r="A404" s="382">
        <f t="shared" si="164"/>
        <v>341</v>
      </c>
      <c r="B404" s="359"/>
      <c r="C404" s="363" t="s">
        <v>351</v>
      </c>
      <c r="D404" s="371">
        <f>D403+1</f>
        <v>2017</v>
      </c>
      <c r="E404" s="365">
        <f>G403</f>
        <v>3894469.8</v>
      </c>
      <c r="F404" s="375">
        <f>E$399</f>
        <v>138265.20000000001</v>
      </c>
      <c r="G404" s="375">
        <f>+E404-F404</f>
        <v>3756204.5999999996</v>
      </c>
      <c r="H404" s="375">
        <f>ROUND(+E$397*((G404+E404)/2),0)</f>
        <v>556969</v>
      </c>
      <c r="I404" s="375"/>
      <c r="J404" s="375"/>
      <c r="K404" s="454"/>
    </row>
    <row r="405" spans="1:11" ht="14.4" thickBot="1">
      <c r="A405" s="382">
        <f t="shared" si="164"/>
        <v>342</v>
      </c>
      <c r="B405" s="359"/>
      <c r="C405" s="345" t="s">
        <v>352</v>
      </c>
      <c r="D405" s="354">
        <f>D404</f>
        <v>2017</v>
      </c>
      <c r="E405" s="346">
        <f>E404</f>
        <v>3894469.8</v>
      </c>
      <c r="F405" s="376">
        <f>E$399</f>
        <v>138265.20000000001</v>
      </c>
      <c r="G405" s="376">
        <f>G404</f>
        <v>3756204.5999999996</v>
      </c>
      <c r="H405" s="376">
        <f>ROUND(+E$397*((G405+E405)/2),0)</f>
        <v>556969</v>
      </c>
      <c r="I405" s="465">
        <v>0</v>
      </c>
      <c r="J405" s="349">
        <f>+ROUND(IF(I405=0,0,H405-I405),0)</f>
        <v>0</v>
      </c>
      <c r="K405" s="347">
        <f>+ROUND(J405*(1+('Worksheet K'!H$32/12*24)),0)</f>
        <v>0</v>
      </c>
    </row>
    <row r="406" spans="1:11" ht="13.8">
      <c r="I406" s="327"/>
    </row>
    <row r="407" spans="1:11" ht="14.4" thickBot="1">
      <c r="I407" s="327"/>
    </row>
    <row r="408" spans="1:11" ht="14.4" thickBot="1">
      <c r="A408" s="382"/>
      <c r="B408" s="359"/>
      <c r="C408" s="321" t="s">
        <v>334</v>
      </c>
      <c r="D408" s="322"/>
      <c r="E408" s="569" t="s">
        <v>504</v>
      </c>
      <c r="F408" s="570"/>
      <c r="G408" s="570"/>
      <c r="H408" s="570"/>
      <c r="I408" s="570"/>
      <c r="J408" s="570"/>
      <c r="K408" s="573"/>
    </row>
    <row r="409" spans="1:11" ht="13.8">
      <c r="A409" s="382">
        <v>343</v>
      </c>
      <c r="B409" s="383" t="s">
        <v>354</v>
      </c>
      <c r="C409" s="323" t="s">
        <v>336</v>
      </c>
      <c r="D409" s="324" t="s">
        <v>337</v>
      </c>
      <c r="E409" s="451" t="s">
        <v>338</v>
      </c>
      <c r="F409" s="358"/>
      <c r="G409" s="406"/>
      <c r="H409" s="406"/>
      <c r="I409" s="406"/>
      <c r="J409" s="358"/>
      <c r="K409" s="452"/>
    </row>
    <row r="410" spans="1:11" ht="13.8">
      <c r="A410" s="382">
        <f>A409+1</f>
        <v>344</v>
      </c>
      <c r="B410" s="383" t="s">
        <v>339</v>
      </c>
      <c r="C410" s="323" t="s">
        <v>340</v>
      </c>
      <c r="D410" s="324"/>
      <c r="E410" s="453">
        <v>30</v>
      </c>
      <c r="F410" s="460"/>
      <c r="G410" s="324"/>
      <c r="H410" s="324"/>
      <c r="I410" s="324"/>
      <c r="J410" s="358"/>
      <c r="K410" s="454"/>
    </row>
    <row r="411" spans="1:11" ht="13.8">
      <c r="A411" s="382">
        <f t="shared" ref="A411:A422" si="165">A410+1</f>
        <v>345</v>
      </c>
      <c r="B411" s="383" t="s">
        <v>341</v>
      </c>
      <c r="C411" s="323" t="s">
        <v>342</v>
      </c>
      <c r="D411" s="324"/>
      <c r="E411" s="451">
        <v>0</v>
      </c>
      <c r="F411" s="461"/>
      <c r="G411" s="328"/>
      <c r="H411" s="341"/>
      <c r="I411" s="341"/>
      <c r="J411" s="358"/>
      <c r="K411" s="454"/>
    </row>
    <row r="412" spans="1:11" ht="13.8">
      <c r="A412" s="382">
        <f t="shared" si="165"/>
        <v>346</v>
      </c>
      <c r="B412" s="383" t="str">
        <f>+"Line "&amp;$A$10&amp;""</f>
        <v>Line 5</v>
      </c>
      <c r="C412" s="323" t="s">
        <v>144</v>
      </c>
      <c r="D412" s="328"/>
      <c r="E412" s="329">
        <f>+$E$10</f>
        <v>0.14560000000000001</v>
      </c>
      <c r="F412" s="358"/>
      <c r="G412" s="330"/>
      <c r="H412" s="342"/>
      <c r="I412" s="342"/>
      <c r="J412" s="358"/>
      <c r="K412" s="454"/>
    </row>
    <row r="413" spans="1:11" ht="13.8">
      <c r="A413" s="382">
        <f t="shared" si="165"/>
        <v>347</v>
      </c>
      <c r="B413" s="383" t="str">
        <f>"Line "&amp;A412&amp;" plus line "&amp;$A$13&amp;" times (line "&amp;A411&amp;"/100)"</f>
        <v>Line 346 plus line 8 times (line 345/100)</v>
      </c>
      <c r="C413" s="323" t="s">
        <v>343</v>
      </c>
      <c r="D413" s="328"/>
      <c r="E413" s="329">
        <f>(E411/100*$E$13)+E412</f>
        <v>0.14560000000000001</v>
      </c>
      <c r="F413" s="358"/>
      <c r="G413" s="325"/>
      <c r="H413" s="333"/>
      <c r="I413" s="333"/>
      <c r="J413" s="358"/>
      <c r="K413" s="454"/>
    </row>
    <row r="414" spans="1:11" ht="27">
      <c r="A414" s="382">
        <f t="shared" si="165"/>
        <v>348</v>
      </c>
      <c r="B414" s="384" t="s">
        <v>344</v>
      </c>
      <c r="C414" s="323" t="s">
        <v>345</v>
      </c>
      <c r="D414" s="324"/>
      <c r="E414" s="462">
        <v>773349</v>
      </c>
      <c r="F414" s="327"/>
      <c r="G414" s="358"/>
      <c r="H414" s="327"/>
      <c r="I414" s="327"/>
      <c r="J414" s="358"/>
      <c r="K414" s="454"/>
    </row>
    <row r="415" spans="1:11" ht="13.8">
      <c r="A415" s="382">
        <f t="shared" si="165"/>
        <v>349</v>
      </c>
      <c r="B415" s="383" t="str">
        <f>"Line "&amp;A414&amp;" divided by line "&amp;A410&amp;""</f>
        <v>Line 348 divided by line 344</v>
      </c>
      <c r="C415" s="326" t="s">
        <v>346</v>
      </c>
      <c r="D415" s="324"/>
      <c r="E415" s="213">
        <f>IF(E410=0,0,E414/E410)</f>
        <v>25778.3</v>
      </c>
      <c r="F415" s="358"/>
      <c r="G415" s="327"/>
      <c r="H415" s="327"/>
      <c r="I415" s="327"/>
      <c r="J415" s="358"/>
      <c r="K415" s="454"/>
    </row>
    <row r="416" spans="1:11" ht="14.4" thickBot="1">
      <c r="A416" s="382">
        <f t="shared" si="165"/>
        <v>350</v>
      </c>
      <c r="B416" s="383" t="s">
        <v>347</v>
      </c>
      <c r="C416" s="323" t="s">
        <v>353</v>
      </c>
      <c r="D416" s="328"/>
      <c r="E416" s="456">
        <v>9</v>
      </c>
      <c r="F416" s="464" t="s">
        <v>503</v>
      </c>
      <c r="G416" s="331"/>
      <c r="H416" s="331"/>
      <c r="I416" s="331"/>
      <c r="J416" s="357"/>
      <c r="K416" s="458"/>
    </row>
    <row r="417" spans="1:11" ht="27.6">
      <c r="A417" s="382">
        <f t="shared" si="165"/>
        <v>351</v>
      </c>
      <c r="B417" s="359"/>
      <c r="C417" s="332"/>
      <c r="D417" s="339" t="s">
        <v>348</v>
      </c>
      <c r="E417" s="336" t="s">
        <v>349</v>
      </c>
      <c r="F417" s="337" t="s">
        <v>265</v>
      </c>
      <c r="G417" s="337" t="s">
        <v>350</v>
      </c>
      <c r="H417" s="343" t="s">
        <v>436</v>
      </c>
      <c r="I417" s="343" t="s">
        <v>435</v>
      </c>
      <c r="J417" s="343" t="s">
        <v>440</v>
      </c>
      <c r="K417" s="338" t="s">
        <v>441</v>
      </c>
    </row>
    <row r="418" spans="1:11" ht="13.8">
      <c r="A418" s="382">
        <f>A417+1</f>
        <v>352</v>
      </c>
      <c r="B418" s="359"/>
      <c r="C418" s="363"/>
      <c r="D418" s="373">
        <v>2014</v>
      </c>
      <c r="E418" s="365">
        <f>+E414</f>
        <v>773349</v>
      </c>
      <c r="F418" s="375">
        <f>+E415/12*(13-E416)</f>
        <v>8592.7666666666664</v>
      </c>
      <c r="G418" s="375">
        <f>E418-F418</f>
        <v>764756.23333333328</v>
      </c>
      <c r="H418" s="375"/>
      <c r="I418" s="367"/>
      <c r="J418" s="367"/>
      <c r="K418" s="368"/>
    </row>
    <row r="419" spans="1:11" ht="13.8">
      <c r="A419" s="382">
        <f t="shared" ref="A419:A420" si="166">A418+1</f>
        <v>353</v>
      </c>
      <c r="B419" s="359"/>
      <c r="C419" s="363"/>
      <c r="D419" s="373">
        <f>D418+1</f>
        <v>2015</v>
      </c>
      <c r="E419" s="365">
        <f>G418</f>
        <v>764756.23333333328</v>
      </c>
      <c r="F419" s="375">
        <f>E$415</f>
        <v>25778.3</v>
      </c>
      <c r="G419" s="375">
        <f>+E419-F419</f>
        <v>738977.93333333323</v>
      </c>
      <c r="H419" s="375"/>
      <c r="I419" s="367"/>
      <c r="J419" s="367"/>
      <c r="K419" s="368"/>
    </row>
    <row r="420" spans="1:11" ht="13.8">
      <c r="A420" s="382">
        <f t="shared" si="166"/>
        <v>354</v>
      </c>
      <c r="B420" s="359"/>
      <c r="C420" s="363"/>
      <c r="D420" s="373">
        <f t="shared" ref="D420:D421" si="167">D419+1</f>
        <v>2016</v>
      </c>
      <c r="E420" s="365">
        <f t="shared" ref="E420:E421" si="168">G419</f>
        <v>738977.93333333323</v>
      </c>
      <c r="F420" s="375">
        <f t="shared" ref="F420:F421" si="169">E$415</f>
        <v>25778.3</v>
      </c>
      <c r="G420" s="375">
        <f t="shared" ref="G420:G421" si="170">+E420-F420</f>
        <v>713199.63333333319</v>
      </c>
      <c r="H420" s="375"/>
      <c r="I420" s="367"/>
      <c r="J420" s="367"/>
      <c r="K420" s="368"/>
    </row>
    <row r="421" spans="1:11" ht="13.8">
      <c r="A421" s="382">
        <f>A420+1</f>
        <v>355</v>
      </c>
      <c r="B421" s="359"/>
      <c r="C421" s="363" t="s">
        <v>351</v>
      </c>
      <c r="D421" s="373">
        <f t="shared" si="167"/>
        <v>2017</v>
      </c>
      <c r="E421" s="365">
        <f t="shared" si="168"/>
        <v>713199.63333333319</v>
      </c>
      <c r="F421" s="375">
        <f t="shared" si="169"/>
        <v>25778.3</v>
      </c>
      <c r="G421" s="375">
        <f t="shared" si="170"/>
        <v>687421.33333333314</v>
      </c>
      <c r="H421" s="375">
        <f>ROUND(+E$413*((G421+E421)/2),0)</f>
        <v>101965</v>
      </c>
      <c r="I421" s="375"/>
      <c r="J421" s="375"/>
      <c r="K421" s="454"/>
    </row>
    <row r="422" spans="1:11" ht="14.4" thickBot="1">
      <c r="A422" s="382">
        <f t="shared" si="165"/>
        <v>356</v>
      </c>
      <c r="B422" s="359"/>
      <c r="C422" s="345" t="s">
        <v>352</v>
      </c>
      <c r="D422" s="354">
        <f>D421</f>
        <v>2017</v>
      </c>
      <c r="E422" s="346">
        <f>E421</f>
        <v>713199.63333333319</v>
      </c>
      <c r="F422" s="376">
        <f>E$415</f>
        <v>25778.3</v>
      </c>
      <c r="G422" s="376">
        <f>G421</f>
        <v>687421.33333333314</v>
      </c>
      <c r="H422" s="376">
        <f>ROUND(+E$413*((G422+E422)/2),0)</f>
        <v>101965</v>
      </c>
      <c r="I422" s="465">
        <v>0</v>
      </c>
      <c r="J422" s="349">
        <f>+ROUND(IF(I422=0,0,H422-I422),0)</f>
        <v>0</v>
      </c>
      <c r="K422" s="347">
        <f>+ROUND(J422*(1+('Worksheet K'!H$32/12*24)),0)</f>
        <v>0</v>
      </c>
    </row>
    <row r="423" spans="1:11" ht="13.8">
      <c r="I423" s="327"/>
    </row>
    <row r="424" spans="1:11" ht="14.4" thickBot="1">
      <c r="I424" s="327"/>
    </row>
    <row r="425" spans="1:11" ht="14.4" thickBot="1">
      <c r="A425" s="382"/>
      <c r="B425" s="359"/>
      <c r="C425" s="321" t="s">
        <v>334</v>
      </c>
      <c r="D425" s="322"/>
      <c r="E425" s="569" t="s">
        <v>500</v>
      </c>
      <c r="F425" s="570"/>
      <c r="G425" s="570"/>
      <c r="H425" s="570"/>
      <c r="I425" s="570"/>
      <c r="J425" s="570"/>
      <c r="K425" s="573"/>
    </row>
    <row r="426" spans="1:11" ht="13.8">
      <c r="A426" s="382">
        <v>357</v>
      </c>
      <c r="B426" s="383" t="s">
        <v>354</v>
      </c>
      <c r="C426" s="323" t="s">
        <v>336</v>
      </c>
      <c r="D426" s="324" t="s">
        <v>337</v>
      </c>
      <c r="E426" s="451" t="s">
        <v>508</v>
      </c>
      <c r="F426" s="358"/>
      <c r="G426" s="406"/>
      <c r="H426" s="406"/>
      <c r="I426" s="406"/>
      <c r="J426" s="358"/>
      <c r="K426" s="452"/>
    </row>
    <row r="427" spans="1:11" ht="13.8">
      <c r="A427" s="382">
        <f>A426+1</f>
        <v>358</v>
      </c>
      <c r="B427" s="383" t="s">
        <v>339</v>
      </c>
      <c r="C427" s="323" t="s">
        <v>340</v>
      </c>
      <c r="D427" s="324"/>
      <c r="E427" s="453">
        <v>30</v>
      </c>
      <c r="F427" s="460"/>
      <c r="G427" s="324"/>
      <c r="H427" s="324"/>
      <c r="I427" s="324"/>
      <c r="J427" s="358"/>
      <c r="K427" s="454"/>
    </row>
    <row r="428" spans="1:11" ht="13.8">
      <c r="A428" s="382">
        <f t="shared" ref="A428:A440" si="171">A427+1</f>
        <v>359</v>
      </c>
      <c r="B428" s="383" t="s">
        <v>341</v>
      </c>
      <c r="C428" s="323" t="s">
        <v>342</v>
      </c>
      <c r="D428" s="324"/>
      <c r="E428" s="451">
        <v>0</v>
      </c>
      <c r="F428" s="461"/>
      <c r="G428" s="328"/>
      <c r="H428" s="341"/>
      <c r="I428" s="341"/>
      <c r="J428" s="358"/>
      <c r="K428" s="454"/>
    </row>
    <row r="429" spans="1:11" ht="13.8">
      <c r="A429" s="382">
        <f t="shared" si="171"/>
        <v>360</v>
      </c>
      <c r="B429" s="383" t="str">
        <f>+"Line "&amp;$A$10&amp;""</f>
        <v>Line 5</v>
      </c>
      <c r="C429" s="323" t="s">
        <v>144</v>
      </c>
      <c r="D429" s="328"/>
      <c r="E429" s="329">
        <f>+$E$10</f>
        <v>0.14560000000000001</v>
      </c>
      <c r="F429" s="358"/>
      <c r="G429" s="330"/>
      <c r="H429" s="342"/>
      <c r="I429" s="342"/>
      <c r="J429" s="358"/>
      <c r="K429" s="454"/>
    </row>
    <row r="430" spans="1:11" ht="13.8">
      <c r="A430" s="382">
        <f t="shared" si="171"/>
        <v>361</v>
      </c>
      <c r="B430" s="383" t="str">
        <f>"Line "&amp;A429&amp;" plus line "&amp;$A$13&amp;" times (line "&amp;A428&amp;"/100)"</f>
        <v>Line 360 plus line 8 times (line 359/100)</v>
      </c>
      <c r="C430" s="323" t="s">
        <v>343</v>
      </c>
      <c r="D430" s="328"/>
      <c r="E430" s="329">
        <f>(E428/100*$E$13)+E429</f>
        <v>0.14560000000000001</v>
      </c>
      <c r="F430" s="358"/>
      <c r="G430" s="325"/>
      <c r="H430" s="333"/>
      <c r="I430" s="333"/>
      <c r="J430" s="358"/>
      <c r="K430" s="454"/>
    </row>
    <row r="431" spans="1:11" ht="27">
      <c r="A431" s="382">
        <f t="shared" si="171"/>
        <v>362</v>
      </c>
      <c r="B431" s="384" t="s">
        <v>344</v>
      </c>
      <c r="C431" s="323" t="s">
        <v>345</v>
      </c>
      <c r="D431" s="324"/>
      <c r="E431" s="462">
        <v>55204681</v>
      </c>
      <c r="F431" s="327"/>
      <c r="G431" s="358"/>
      <c r="H431" s="327"/>
      <c r="I431" s="327"/>
      <c r="J431" s="358"/>
      <c r="K431" s="454"/>
    </row>
    <row r="432" spans="1:11" ht="13.8">
      <c r="A432" s="382">
        <f t="shared" si="171"/>
        <v>363</v>
      </c>
      <c r="B432" s="383" t="str">
        <f>"Line "&amp;A431&amp;" divided by line "&amp;A427&amp;""</f>
        <v>Line 362 divided by line 358</v>
      </c>
      <c r="C432" s="326" t="s">
        <v>346</v>
      </c>
      <c r="D432" s="324"/>
      <c r="E432" s="213">
        <f>IF(E427=0,0,E431/E427)</f>
        <v>1840156.0333333334</v>
      </c>
      <c r="F432" s="358"/>
      <c r="G432" s="327"/>
      <c r="H432" s="327"/>
      <c r="I432" s="327"/>
      <c r="J432" s="358"/>
      <c r="K432" s="454"/>
    </row>
    <row r="433" spans="1:11" ht="14.4" thickBot="1">
      <c r="A433" s="382">
        <f t="shared" si="171"/>
        <v>364</v>
      </c>
      <c r="B433" s="383" t="s">
        <v>347</v>
      </c>
      <c r="C433" s="323" t="s">
        <v>353</v>
      </c>
      <c r="D433" s="328"/>
      <c r="E433" s="456">
        <v>1</v>
      </c>
      <c r="F433" s="464" t="s">
        <v>496</v>
      </c>
      <c r="G433" s="331"/>
      <c r="H433" s="331"/>
      <c r="I433" s="331"/>
      <c r="J433" s="357"/>
      <c r="K433" s="458"/>
    </row>
    <row r="434" spans="1:11" ht="27.6">
      <c r="A434" s="382">
        <f t="shared" si="171"/>
        <v>365</v>
      </c>
      <c r="B434" s="359"/>
      <c r="C434" s="332"/>
      <c r="D434" s="339" t="s">
        <v>348</v>
      </c>
      <c r="E434" s="336" t="s">
        <v>349</v>
      </c>
      <c r="F434" s="337" t="s">
        <v>265</v>
      </c>
      <c r="G434" s="337" t="s">
        <v>350</v>
      </c>
      <c r="H434" s="343" t="s">
        <v>436</v>
      </c>
      <c r="I434" s="343" t="s">
        <v>435</v>
      </c>
      <c r="J434" s="343" t="s">
        <v>440</v>
      </c>
      <c r="K434" s="338" t="s">
        <v>441</v>
      </c>
    </row>
    <row r="435" spans="1:11" ht="13.8">
      <c r="A435" s="382">
        <f t="shared" si="171"/>
        <v>366</v>
      </c>
      <c r="B435" s="359"/>
      <c r="C435" s="363"/>
      <c r="D435" s="371">
        <v>2013</v>
      </c>
      <c r="E435" s="365">
        <f>+E431</f>
        <v>55204681</v>
      </c>
      <c r="F435" s="375">
        <f>+E432/12*(13-E433)</f>
        <v>1840156.0333333337</v>
      </c>
      <c r="G435" s="375">
        <f>E435-F435</f>
        <v>53364524.966666669</v>
      </c>
      <c r="H435" s="375"/>
      <c r="I435" s="375"/>
      <c r="J435" s="375"/>
      <c r="K435" s="454"/>
    </row>
    <row r="436" spans="1:11" ht="13.8">
      <c r="A436" s="382">
        <f t="shared" si="171"/>
        <v>367</v>
      </c>
      <c r="B436" s="359"/>
      <c r="C436" s="363"/>
      <c r="D436" s="371">
        <f>D435+1</f>
        <v>2014</v>
      </c>
      <c r="E436" s="365">
        <f t="shared" ref="E436:E437" si="172">G435</f>
        <v>53364524.966666669</v>
      </c>
      <c r="F436" s="375">
        <f>E$432</f>
        <v>1840156.0333333334</v>
      </c>
      <c r="G436" s="375">
        <f t="shared" ref="G436:G437" si="173">+E436-F436</f>
        <v>51524368.933333337</v>
      </c>
      <c r="H436" s="375"/>
      <c r="I436" s="375"/>
      <c r="J436" s="375"/>
      <c r="K436" s="454"/>
    </row>
    <row r="437" spans="1:11" ht="13.8">
      <c r="A437" s="382">
        <f t="shared" si="171"/>
        <v>368</v>
      </c>
      <c r="B437" s="359"/>
      <c r="C437" s="363"/>
      <c r="D437" s="371">
        <f t="shared" ref="D437:D439" si="174">D436+1</f>
        <v>2015</v>
      </c>
      <c r="E437" s="365">
        <f t="shared" si="172"/>
        <v>51524368.933333337</v>
      </c>
      <c r="F437" s="375">
        <f t="shared" ref="F437" si="175">E$432</f>
        <v>1840156.0333333334</v>
      </c>
      <c r="G437" s="375">
        <f t="shared" si="173"/>
        <v>49684212.900000006</v>
      </c>
      <c r="H437" s="375"/>
      <c r="I437" s="375"/>
      <c r="J437" s="375"/>
      <c r="K437" s="454"/>
    </row>
    <row r="438" spans="1:11" ht="13.8">
      <c r="A438" s="382">
        <f t="shared" si="171"/>
        <v>369</v>
      </c>
      <c r="B438" s="359"/>
      <c r="C438" s="363"/>
      <c r="D438" s="371">
        <f t="shared" si="174"/>
        <v>2016</v>
      </c>
      <c r="E438" s="365">
        <f t="shared" ref="E438:E439" si="176">G437</f>
        <v>49684212.900000006</v>
      </c>
      <c r="F438" s="375">
        <f t="shared" ref="F438:F439" si="177">E$432</f>
        <v>1840156.0333333334</v>
      </c>
      <c r="G438" s="375">
        <f t="shared" ref="G438:G439" si="178">+E438-F438</f>
        <v>47844056.866666675</v>
      </c>
      <c r="H438" s="375"/>
      <c r="I438" s="375"/>
      <c r="J438" s="375"/>
      <c r="K438" s="454"/>
    </row>
    <row r="439" spans="1:11" ht="13.8">
      <c r="A439" s="382">
        <f t="shared" si="171"/>
        <v>370</v>
      </c>
      <c r="B439" s="359"/>
      <c r="C439" s="363" t="s">
        <v>351</v>
      </c>
      <c r="D439" s="371">
        <f t="shared" si="174"/>
        <v>2017</v>
      </c>
      <c r="E439" s="365">
        <f t="shared" si="176"/>
        <v>47844056.866666675</v>
      </c>
      <c r="F439" s="375">
        <f t="shared" si="177"/>
        <v>1840156.0333333334</v>
      </c>
      <c r="G439" s="375">
        <f t="shared" si="178"/>
        <v>46003900.833333343</v>
      </c>
      <c r="H439" s="375">
        <f>ROUND(+E$430*((G439+E439)/2),0)</f>
        <v>6832131</v>
      </c>
      <c r="I439" s="375"/>
      <c r="J439" s="375"/>
      <c r="K439" s="454"/>
    </row>
    <row r="440" spans="1:11" ht="14.4" thickBot="1">
      <c r="A440" s="382">
        <f t="shared" si="171"/>
        <v>371</v>
      </c>
      <c r="B440" s="359"/>
      <c r="C440" s="345" t="s">
        <v>352</v>
      </c>
      <c r="D440" s="354">
        <f>D439</f>
        <v>2017</v>
      </c>
      <c r="E440" s="376">
        <f>E439</f>
        <v>47844056.866666675</v>
      </c>
      <c r="F440" s="376">
        <f>F439</f>
        <v>1840156.0333333334</v>
      </c>
      <c r="G440" s="376">
        <f>G439</f>
        <v>46003900.833333343</v>
      </c>
      <c r="H440" s="376">
        <f>ROUND(+E$430*((G440+E440)/2),0)</f>
        <v>6832131</v>
      </c>
      <c r="I440" s="465">
        <v>0</v>
      </c>
      <c r="J440" s="349">
        <f>+ROUND(IF(I440=0,0,H440-I440),0)</f>
        <v>0</v>
      </c>
      <c r="K440" s="347">
        <f>+ROUND(J440*(1+('Worksheet K'!H$32/12*24)),0)</f>
        <v>0</v>
      </c>
    </row>
    <row r="441" spans="1:11" ht="13.8">
      <c r="I441" s="327"/>
    </row>
    <row r="442" spans="1:11" ht="14.4" thickBot="1">
      <c r="I442" s="327"/>
    </row>
    <row r="443" spans="1:11" ht="14.4" thickBot="1">
      <c r="A443" s="382"/>
      <c r="B443" s="359"/>
      <c r="C443" s="321" t="s">
        <v>334</v>
      </c>
      <c r="D443" s="322"/>
      <c r="E443" s="569" t="s">
        <v>501</v>
      </c>
      <c r="F443" s="570"/>
      <c r="G443" s="570"/>
      <c r="H443" s="570"/>
      <c r="I443" s="570"/>
      <c r="J443" s="570"/>
      <c r="K443" s="573"/>
    </row>
    <row r="444" spans="1:11" ht="13.8">
      <c r="A444" s="382">
        <v>372</v>
      </c>
      <c r="B444" s="383" t="s">
        <v>354</v>
      </c>
      <c r="C444" s="323" t="s">
        <v>336</v>
      </c>
      <c r="D444" s="324" t="s">
        <v>337</v>
      </c>
      <c r="E444" s="451" t="s">
        <v>338</v>
      </c>
      <c r="F444" s="358"/>
      <c r="G444" s="406"/>
      <c r="H444" s="406"/>
      <c r="I444" s="406"/>
      <c r="J444" s="358"/>
      <c r="K444" s="452"/>
    </row>
    <row r="445" spans="1:11" ht="13.8">
      <c r="A445" s="382">
        <f>A444+1</f>
        <v>373</v>
      </c>
      <c r="B445" s="383" t="s">
        <v>339</v>
      </c>
      <c r="C445" s="323" t="s">
        <v>340</v>
      </c>
      <c r="D445" s="324"/>
      <c r="E445" s="453">
        <v>30</v>
      </c>
      <c r="F445" s="460"/>
      <c r="G445" s="324"/>
      <c r="H445" s="324"/>
      <c r="I445" s="324"/>
      <c r="J445" s="358"/>
      <c r="K445" s="454"/>
    </row>
    <row r="446" spans="1:11" ht="13.8">
      <c r="A446" s="382">
        <f t="shared" ref="A446:A458" si="179">A445+1</f>
        <v>374</v>
      </c>
      <c r="B446" s="383" t="s">
        <v>341</v>
      </c>
      <c r="C446" s="323" t="s">
        <v>342</v>
      </c>
      <c r="D446" s="324"/>
      <c r="E446" s="451">
        <v>0</v>
      </c>
      <c r="F446" s="461"/>
      <c r="G446" s="328"/>
      <c r="H446" s="341"/>
      <c r="I446" s="341"/>
      <c r="J446" s="358"/>
      <c r="K446" s="454"/>
    </row>
    <row r="447" spans="1:11" ht="13.8">
      <c r="A447" s="382">
        <f t="shared" si="179"/>
        <v>375</v>
      </c>
      <c r="B447" s="383" t="str">
        <f>+"Line "&amp;$A$10&amp;""</f>
        <v>Line 5</v>
      </c>
      <c r="C447" s="323" t="s">
        <v>144</v>
      </c>
      <c r="D447" s="328"/>
      <c r="E447" s="329">
        <f>+$E$10</f>
        <v>0.14560000000000001</v>
      </c>
      <c r="F447" s="358"/>
      <c r="G447" s="330"/>
      <c r="H447" s="342"/>
      <c r="I447" s="342"/>
      <c r="J447" s="358"/>
      <c r="K447" s="454"/>
    </row>
    <row r="448" spans="1:11" ht="13.8">
      <c r="A448" s="382">
        <f t="shared" si="179"/>
        <v>376</v>
      </c>
      <c r="B448" s="383" t="str">
        <f>"Line "&amp;A447&amp;" plus line "&amp;$A$13&amp;" times (line "&amp;A446&amp;"/100)"</f>
        <v>Line 375 plus line 8 times (line 374/100)</v>
      </c>
      <c r="C448" s="323" t="s">
        <v>343</v>
      </c>
      <c r="D448" s="328"/>
      <c r="E448" s="329">
        <f>(E446/100*$E$13)+E447</f>
        <v>0.14560000000000001</v>
      </c>
      <c r="F448" s="358"/>
      <c r="G448" s="325"/>
      <c r="H448" s="333"/>
      <c r="I448" s="333"/>
      <c r="J448" s="358"/>
      <c r="K448" s="454"/>
    </row>
    <row r="449" spans="1:11" ht="27">
      <c r="A449" s="382">
        <f t="shared" si="179"/>
        <v>377</v>
      </c>
      <c r="B449" s="384" t="s">
        <v>344</v>
      </c>
      <c r="C449" s="323" t="s">
        <v>345</v>
      </c>
      <c r="D449" s="324"/>
      <c r="E449" s="462">
        <v>496486</v>
      </c>
      <c r="F449" s="327"/>
      <c r="G449" s="358"/>
      <c r="H449" s="327"/>
      <c r="I449" s="327"/>
      <c r="J449" s="358"/>
      <c r="K449" s="454"/>
    </row>
    <row r="450" spans="1:11" ht="13.8">
      <c r="A450" s="382">
        <f t="shared" si="179"/>
        <v>378</v>
      </c>
      <c r="B450" s="383" t="str">
        <f>"Line "&amp;A449&amp;" divided by line "&amp;A445&amp;""</f>
        <v>Line 377 divided by line 373</v>
      </c>
      <c r="C450" s="326" t="s">
        <v>346</v>
      </c>
      <c r="D450" s="324"/>
      <c r="E450" s="213">
        <f>IF(E445=0,0,E449/E445)</f>
        <v>16549.533333333333</v>
      </c>
      <c r="F450" s="358"/>
      <c r="G450" s="327"/>
      <c r="H450" s="327"/>
      <c r="I450" s="327"/>
      <c r="J450" s="358"/>
      <c r="K450" s="454"/>
    </row>
    <row r="451" spans="1:11" ht="14.4" thickBot="1">
      <c r="A451" s="382">
        <f t="shared" si="179"/>
        <v>379</v>
      </c>
      <c r="B451" s="383" t="s">
        <v>347</v>
      </c>
      <c r="C451" s="323" t="s">
        <v>353</v>
      </c>
      <c r="D451" s="328"/>
      <c r="E451" s="456">
        <v>11</v>
      </c>
      <c r="F451" s="464" t="s">
        <v>496</v>
      </c>
      <c r="G451" s="331"/>
      <c r="H451" s="331"/>
      <c r="I451" s="331"/>
      <c r="J451" s="357"/>
      <c r="K451" s="458"/>
    </row>
    <row r="452" spans="1:11" ht="27.6">
      <c r="A452" s="382">
        <f t="shared" si="179"/>
        <v>380</v>
      </c>
      <c r="B452" s="359"/>
      <c r="C452" s="332"/>
      <c r="D452" s="339" t="s">
        <v>348</v>
      </c>
      <c r="E452" s="336" t="s">
        <v>349</v>
      </c>
      <c r="F452" s="337" t="s">
        <v>265</v>
      </c>
      <c r="G452" s="337" t="s">
        <v>350</v>
      </c>
      <c r="H452" s="343" t="s">
        <v>436</v>
      </c>
      <c r="I452" s="343" t="s">
        <v>435</v>
      </c>
      <c r="J452" s="343" t="s">
        <v>440</v>
      </c>
      <c r="K452" s="338" t="s">
        <v>441</v>
      </c>
    </row>
    <row r="453" spans="1:11" ht="13.8">
      <c r="A453" s="382">
        <f t="shared" si="179"/>
        <v>381</v>
      </c>
      <c r="B453" s="359"/>
      <c r="C453" s="363"/>
      <c r="D453" s="371">
        <v>2013</v>
      </c>
      <c r="E453" s="365">
        <f>+E449</f>
        <v>496486</v>
      </c>
      <c r="F453" s="375">
        <f>+E450/12*(13-E451)</f>
        <v>2758.2555555555555</v>
      </c>
      <c r="G453" s="375">
        <f>+E453-F453</f>
        <v>493727.74444444443</v>
      </c>
      <c r="H453" s="375"/>
      <c r="I453" s="375"/>
      <c r="J453" s="375"/>
      <c r="K453" s="454"/>
    </row>
    <row r="454" spans="1:11" ht="13.8">
      <c r="A454" s="382">
        <f t="shared" si="179"/>
        <v>382</v>
      </c>
      <c r="B454" s="359"/>
      <c r="C454" s="363"/>
      <c r="D454" s="371">
        <f>D453+1</f>
        <v>2014</v>
      </c>
      <c r="E454" s="365">
        <f t="shared" ref="E454:E455" si="180">G453</f>
        <v>493727.74444444443</v>
      </c>
      <c r="F454" s="375">
        <f>E$450</f>
        <v>16549.533333333333</v>
      </c>
      <c r="G454" s="375">
        <f t="shared" ref="G454:G455" si="181">+E454-F454</f>
        <v>477178.2111111111</v>
      </c>
      <c r="H454" s="375"/>
      <c r="I454" s="375"/>
      <c r="J454" s="375"/>
      <c r="K454" s="454"/>
    </row>
    <row r="455" spans="1:11" ht="13.8">
      <c r="A455" s="382">
        <f t="shared" si="179"/>
        <v>383</v>
      </c>
      <c r="B455" s="359"/>
      <c r="C455" s="363"/>
      <c r="D455" s="371">
        <f t="shared" ref="D455:D457" si="182">D454+1</f>
        <v>2015</v>
      </c>
      <c r="E455" s="365">
        <f t="shared" si="180"/>
        <v>477178.2111111111</v>
      </c>
      <c r="F455" s="375">
        <f t="shared" ref="F455" si="183">E$450</f>
        <v>16549.533333333333</v>
      </c>
      <c r="G455" s="375">
        <f t="shared" si="181"/>
        <v>460628.67777777778</v>
      </c>
      <c r="H455" s="375"/>
      <c r="I455" s="375"/>
      <c r="J455" s="375"/>
      <c r="K455" s="454"/>
    </row>
    <row r="456" spans="1:11" ht="13.8">
      <c r="A456" s="382">
        <f t="shared" si="179"/>
        <v>384</v>
      </c>
      <c r="B456" s="359"/>
      <c r="C456" s="363"/>
      <c r="D456" s="371">
        <f t="shared" si="182"/>
        <v>2016</v>
      </c>
      <c r="E456" s="365">
        <f t="shared" ref="E456:E457" si="184">G455</f>
        <v>460628.67777777778</v>
      </c>
      <c r="F456" s="375">
        <f t="shared" ref="F456:F457" si="185">E$450</f>
        <v>16549.533333333333</v>
      </c>
      <c r="G456" s="375">
        <f t="shared" ref="G456:G457" si="186">+E456-F456</f>
        <v>444079.14444444445</v>
      </c>
      <c r="H456" s="375"/>
      <c r="I456" s="375"/>
      <c r="J456" s="375"/>
      <c r="K456" s="454"/>
    </row>
    <row r="457" spans="1:11" ht="13.8">
      <c r="A457" s="382">
        <f t="shared" si="179"/>
        <v>385</v>
      </c>
      <c r="B457" s="359"/>
      <c r="C457" s="363" t="s">
        <v>351</v>
      </c>
      <c r="D457" s="371">
        <f t="shared" si="182"/>
        <v>2017</v>
      </c>
      <c r="E457" s="365">
        <f t="shared" si="184"/>
        <v>444079.14444444445</v>
      </c>
      <c r="F457" s="375">
        <f t="shared" si="185"/>
        <v>16549.533333333333</v>
      </c>
      <c r="G457" s="375">
        <f t="shared" si="186"/>
        <v>427529.61111111112</v>
      </c>
      <c r="H457" s="375">
        <f>ROUND(+E$448*((G457+E457)/2),0)</f>
        <v>63453</v>
      </c>
      <c r="I457" s="375"/>
      <c r="J457" s="375"/>
      <c r="K457" s="454"/>
    </row>
    <row r="458" spans="1:11" ht="14.4" thickBot="1">
      <c r="A458" s="382">
        <f t="shared" si="179"/>
        <v>386</v>
      </c>
      <c r="B458" s="359"/>
      <c r="C458" s="345" t="s">
        <v>352</v>
      </c>
      <c r="D458" s="354">
        <f>D457</f>
        <v>2017</v>
      </c>
      <c r="E458" s="376">
        <f>E457</f>
        <v>444079.14444444445</v>
      </c>
      <c r="F458" s="376">
        <f>E$450</f>
        <v>16549.533333333333</v>
      </c>
      <c r="G458" s="376">
        <f>G457</f>
        <v>427529.61111111112</v>
      </c>
      <c r="H458" s="376">
        <f>ROUND(+E$448*((G458+E458)/2),0)</f>
        <v>63453</v>
      </c>
      <c r="I458" s="465">
        <v>0</v>
      </c>
      <c r="J458" s="349">
        <f>+ROUND(IF(I458=0,0,H458-I458),0)</f>
        <v>0</v>
      </c>
      <c r="K458" s="347">
        <f>+ROUND(J458*(1+('Worksheet K'!H$32/12*24)),0)</f>
        <v>0</v>
      </c>
    </row>
    <row r="459" spans="1:11" ht="13.8">
      <c r="I459" s="327"/>
    </row>
    <row r="460" spans="1:11" ht="14.4" thickBot="1">
      <c r="I460" s="327"/>
    </row>
    <row r="461" spans="1:11" ht="14.4" thickBot="1">
      <c r="A461" s="382"/>
      <c r="B461" s="359"/>
      <c r="C461" s="321" t="s">
        <v>334</v>
      </c>
      <c r="D461" s="322"/>
      <c r="E461" s="569" t="s">
        <v>502</v>
      </c>
      <c r="F461" s="570"/>
      <c r="G461" s="570"/>
      <c r="H461" s="570"/>
      <c r="I461" s="570"/>
      <c r="J461" s="570"/>
      <c r="K461" s="573"/>
    </row>
    <row r="462" spans="1:11" ht="13.8">
      <c r="A462" s="382">
        <v>387</v>
      </c>
      <c r="B462" s="383" t="s">
        <v>354</v>
      </c>
      <c r="C462" s="323" t="s">
        <v>336</v>
      </c>
      <c r="D462" s="324" t="s">
        <v>337</v>
      </c>
      <c r="E462" s="451" t="s">
        <v>338</v>
      </c>
      <c r="F462" s="358"/>
      <c r="G462" s="406"/>
      <c r="H462" s="406"/>
      <c r="I462" s="406"/>
      <c r="J462" s="358"/>
      <c r="K462" s="452"/>
    </row>
    <row r="463" spans="1:11" ht="13.8">
      <c r="A463" s="382">
        <f>A462+1</f>
        <v>388</v>
      </c>
      <c r="B463" s="383" t="s">
        <v>339</v>
      </c>
      <c r="C463" s="323" t="s">
        <v>340</v>
      </c>
      <c r="D463" s="324"/>
      <c r="E463" s="453">
        <v>30</v>
      </c>
      <c r="F463" s="460"/>
      <c r="G463" s="324"/>
      <c r="H463" s="324"/>
      <c r="I463" s="324"/>
      <c r="J463" s="358"/>
      <c r="K463" s="454"/>
    </row>
    <row r="464" spans="1:11" ht="13.8">
      <c r="A464" s="382">
        <f t="shared" ref="A464:A475" si="187">A463+1</f>
        <v>389</v>
      </c>
      <c r="B464" s="383" t="s">
        <v>341</v>
      </c>
      <c r="C464" s="323" t="s">
        <v>342</v>
      </c>
      <c r="D464" s="324"/>
      <c r="E464" s="451">
        <v>0</v>
      </c>
      <c r="F464" s="461"/>
      <c r="G464" s="328"/>
      <c r="H464" s="341"/>
      <c r="I464" s="341"/>
      <c r="J464" s="358"/>
      <c r="K464" s="454"/>
    </row>
    <row r="465" spans="1:11" ht="13.8">
      <c r="A465" s="382">
        <f t="shared" si="187"/>
        <v>390</v>
      </c>
      <c r="B465" s="383" t="str">
        <f>+"Line "&amp;$A$10&amp;""</f>
        <v>Line 5</v>
      </c>
      <c r="C465" s="323" t="s">
        <v>144</v>
      </c>
      <c r="D465" s="328"/>
      <c r="E465" s="329">
        <f>+$E$10</f>
        <v>0.14560000000000001</v>
      </c>
      <c r="F465" s="358"/>
      <c r="G465" s="330"/>
      <c r="H465" s="342"/>
      <c r="I465" s="342"/>
      <c r="J465" s="358"/>
      <c r="K465" s="454"/>
    </row>
    <row r="466" spans="1:11" ht="13.8">
      <c r="A466" s="382">
        <f t="shared" si="187"/>
        <v>391</v>
      </c>
      <c r="B466" s="383" t="str">
        <f>"Line "&amp;A465&amp;" plus line "&amp;$A$13&amp;" times (line "&amp;A464&amp;"/100)"</f>
        <v>Line 390 plus line 8 times (line 389/100)</v>
      </c>
      <c r="C466" s="323" t="s">
        <v>343</v>
      </c>
      <c r="D466" s="328"/>
      <c r="E466" s="329">
        <f>(E464/100*$E$13)+E465</f>
        <v>0.14560000000000001</v>
      </c>
      <c r="F466" s="358"/>
      <c r="G466" s="325"/>
      <c r="H466" s="333"/>
      <c r="I466" s="333"/>
      <c r="J466" s="358"/>
      <c r="K466" s="454"/>
    </row>
    <row r="467" spans="1:11" ht="27">
      <c r="A467" s="382">
        <f t="shared" si="187"/>
        <v>392</v>
      </c>
      <c r="B467" s="384" t="s">
        <v>344</v>
      </c>
      <c r="C467" s="323" t="s">
        <v>345</v>
      </c>
      <c r="D467" s="324"/>
      <c r="E467" s="462">
        <v>518350</v>
      </c>
      <c r="F467" s="327"/>
      <c r="G467" s="358"/>
      <c r="H467" s="327"/>
      <c r="I467" s="327"/>
      <c r="J467" s="358"/>
      <c r="K467" s="454"/>
    </row>
    <row r="468" spans="1:11" ht="13.8">
      <c r="A468" s="382">
        <f t="shared" si="187"/>
        <v>393</v>
      </c>
      <c r="B468" s="383" t="str">
        <f>"Line "&amp;A467&amp;" divided by line "&amp;A463&amp;""</f>
        <v>Line 392 divided by line 388</v>
      </c>
      <c r="C468" s="326" t="s">
        <v>346</v>
      </c>
      <c r="D468" s="324"/>
      <c r="E468" s="213">
        <f>IF(E463=0,0,E467/E463)</f>
        <v>17278.333333333332</v>
      </c>
      <c r="F468" s="358"/>
      <c r="G468" s="327"/>
      <c r="H468" s="327"/>
      <c r="I468" s="327"/>
      <c r="J468" s="358"/>
      <c r="K468" s="454"/>
    </row>
    <row r="469" spans="1:11" ht="14.4" thickBot="1">
      <c r="A469" s="382">
        <f t="shared" si="187"/>
        <v>394</v>
      </c>
      <c r="B469" s="383" t="s">
        <v>347</v>
      </c>
      <c r="C469" s="323" t="s">
        <v>353</v>
      </c>
      <c r="D469" s="328"/>
      <c r="E469" s="456">
        <v>4</v>
      </c>
      <c r="F469" s="464" t="s">
        <v>503</v>
      </c>
      <c r="G469" s="331"/>
      <c r="H469" s="331"/>
      <c r="I469" s="331"/>
      <c r="J469" s="357"/>
      <c r="K469" s="458"/>
    </row>
    <row r="470" spans="1:11" ht="27.6">
      <c r="A470" s="382">
        <f t="shared" si="187"/>
        <v>395</v>
      </c>
      <c r="B470" s="359"/>
      <c r="C470" s="332"/>
      <c r="D470" s="339" t="s">
        <v>348</v>
      </c>
      <c r="E470" s="336" t="s">
        <v>349</v>
      </c>
      <c r="F470" s="337" t="s">
        <v>265</v>
      </c>
      <c r="G470" s="337" t="s">
        <v>350</v>
      </c>
      <c r="H470" s="343" t="s">
        <v>436</v>
      </c>
      <c r="I470" s="343" t="s">
        <v>435</v>
      </c>
      <c r="J470" s="343" t="s">
        <v>440</v>
      </c>
      <c r="K470" s="338" t="s">
        <v>441</v>
      </c>
    </row>
    <row r="471" spans="1:11" ht="13.8">
      <c r="A471" s="382">
        <f t="shared" si="187"/>
        <v>396</v>
      </c>
      <c r="B471" s="359"/>
      <c r="C471" s="363"/>
      <c r="D471" s="371">
        <v>2014</v>
      </c>
      <c r="E471" s="365">
        <f>+E467</f>
        <v>518350</v>
      </c>
      <c r="F471" s="375">
        <f>+E468/12*(13-E469)</f>
        <v>12958.75</v>
      </c>
      <c r="G471" s="375">
        <f>+E471-F471</f>
        <v>505391.25</v>
      </c>
      <c r="H471" s="375"/>
      <c r="I471" s="367"/>
      <c r="J471" s="367"/>
      <c r="K471" s="368"/>
    </row>
    <row r="472" spans="1:11" ht="13.8">
      <c r="A472" s="382">
        <f t="shared" si="187"/>
        <v>397</v>
      </c>
      <c r="B472" s="359"/>
      <c r="C472" s="363"/>
      <c r="D472" s="328">
        <f>D471+1</f>
        <v>2015</v>
      </c>
      <c r="E472" s="365">
        <f>G471</f>
        <v>505391.25</v>
      </c>
      <c r="F472" s="375">
        <f>E$468</f>
        <v>17278.333333333332</v>
      </c>
      <c r="G472" s="375">
        <f t="shared" ref="G472" si="188">+E472-F472</f>
        <v>488112.91666666669</v>
      </c>
      <c r="H472" s="375"/>
      <c r="I472" s="367"/>
      <c r="J472" s="367"/>
      <c r="K472" s="368"/>
    </row>
    <row r="473" spans="1:11" ht="13.8">
      <c r="A473" s="382">
        <f t="shared" si="187"/>
        <v>398</v>
      </c>
      <c r="B473" s="359"/>
      <c r="C473" s="363"/>
      <c r="D473" s="328">
        <f t="shared" ref="D473:D474" si="189">D472+1</f>
        <v>2016</v>
      </c>
      <c r="E473" s="365">
        <f t="shared" ref="E473:E474" si="190">G472</f>
        <v>488112.91666666669</v>
      </c>
      <c r="F473" s="375">
        <f t="shared" ref="F473:F474" si="191">E$468</f>
        <v>17278.333333333332</v>
      </c>
      <c r="G473" s="375">
        <f t="shared" ref="G473:G474" si="192">+E473-F473</f>
        <v>470834.58333333337</v>
      </c>
      <c r="H473" s="375"/>
      <c r="I473" s="367"/>
      <c r="J473" s="367"/>
      <c r="K473" s="368"/>
    </row>
    <row r="474" spans="1:11" ht="13.8">
      <c r="A474" s="382">
        <f t="shared" si="187"/>
        <v>399</v>
      </c>
      <c r="B474" s="359"/>
      <c r="C474" s="363" t="s">
        <v>351</v>
      </c>
      <c r="D474" s="328">
        <f t="shared" si="189"/>
        <v>2017</v>
      </c>
      <c r="E474" s="365">
        <f t="shared" si="190"/>
        <v>470834.58333333337</v>
      </c>
      <c r="F474" s="375">
        <f t="shared" si="191"/>
        <v>17278.333333333332</v>
      </c>
      <c r="G474" s="375">
        <f t="shared" si="192"/>
        <v>453556.25000000006</v>
      </c>
      <c r="H474" s="375">
        <f>ROUND(+E$466*((G474+E474)/2),0)</f>
        <v>67296</v>
      </c>
      <c r="I474" s="375"/>
      <c r="J474" s="375"/>
      <c r="K474" s="454"/>
    </row>
    <row r="475" spans="1:11" ht="14.4" thickBot="1">
      <c r="A475" s="382">
        <f t="shared" si="187"/>
        <v>400</v>
      </c>
      <c r="B475" s="359"/>
      <c r="C475" s="345" t="s">
        <v>352</v>
      </c>
      <c r="D475" s="354">
        <f>D474</f>
        <v>2017</v>
      </c>
      <c r="E475" s="376">
        <f>E474</f>
        <v>470834.58333333337</v>
      </c>
      <c r="F475" s="376">
        <f>E$468</f>
        <v>17278.333333333332</v>
      </c>
      <c r="G475" s="376">
        <f>G474</f>
        <v>453556.25000000006</v>
      </c>
      <c r="H475" s="376">
        <f>ROUND(+E$466*((G475+E475)/2),0)</f>
        <v>67296</v>
      </c>
      <c r="I475" s="465">
        <v>0</v>
      </c>
      <c r="J475" s="349">
        <f>+ROUND(IF(I475=0,0,H475-I475),0)</f>
        <v>0</v>
      </c>
      <c r="K475" s="347">
        <f>+ROUND(J475*(1+('Worksheet K'!H$32/12*24)),0)</f>
        <v>0</v>
      </c>
    </row>
    <row r="476" spans="1:11" ht="13.8">
      <c r="A476" s="382"/>
      <c r="B476" s="359"/>
      <c r="C476" s="325"/>
      <c r="D476" s="328"/>
      <c r="E476" s="375"/>
      <c r="F476" s="375"/>
      <c r="G476" s="375"/>
      <c r="H476" s="375"/>
      <c r="I476" s="459"/>
      <c r="J476" s="314"/>
      <c r="K476" s="314"/>
    </row>
    <row r="477" spans="1:11" ht="14.4" thickBot="1">
      <c r="A477" s="382"/>
      <c r="B477" s="359"/>
      <c r="C477" s="325"/>
      <c r="D477" s="328"/>
      <c r="E477" s="375"/>
      <c r="F477" s="375"/>
      <c r="G477" s="375"/>
      <c r="H477" s="375"/>
      <c r="I477" s="459"/>
      <c r="J477" s="314"/>
      <c r="K477" s="314"/>
    </row>
    <row r="478" spans="1:11" ht="14.4" thickBot="1">
      <c r="A478" s="382"/>
      <c r="B478" s="359"/>
      <c r="C478" s="321" t="s">
        <v>334</v>
      </c>
      <c r="D478" s="322"/>
      <c r="E478" s="569" t="s">
        <v>510</v>
      </c>
      <c r="F478" s="570"/>
      <c r="G478" s="570"/>
      <c r="H478" s="570"/>
      <c r="I478" s="570"/>
      <c r="J478" s="570"/>
      <c r="K478" s="573"/>
    </row>
    <row r="479" spans="1:11" ht="13.8">
      <c r="A479" s="382">
        <v>401</v>
      </c>
      <c r="B479" s="383" t="s">
        <v>354</v>
      </c>
      <c r="C479" s="323" t="s">
        <v>336</v>
      </c>
      <c r="D479" s="324" t="s">
        <v>337</v>
      </c>
      <c r="E479" s="451" t="s">
        <v>338</v>
      </c>
      <c r="F479" s="358"/>
      <c r="G479" s="406"/>
      <c r="H479" s="406"/>
      <c r="I479" s="406"/>
      <c r="J479" s="358"/>
      <c r="K479" s="452"/>
    </row>
    <row r="480" spans="1:11" ht="13.8">
      <c r="A480" s="382">
        <f>A479+1</f>
        <v>402</v>
      </c>
      <c r="B480" s="383" t="s">
        <v>339</v>
      </c>
      <c r="C480" s="323" t="s">
        <v>340</v>
      </c>
      <c r="D480" s="324"/>
      <c r="E480" s="453">
        <v>30</v>
      </c>
      <c r="F480" s="460"/>
      <c r="G480" s="324"/>
      <c r="H480" s="324"/>
      <c r="I480" s="324"/>
      <c r="J480" s="358"/>
      <c r="K480" s="454"/>
    </row>
    <row r="481" spans="1:11" ht="13.8">
      <c r="A481" s="382">
        <f t="shared" ref="A481:A492" si="193">A480+1</f>
        <v>403</v>
      </c>
      <c r="B481" s="383" t="s">
        <v>341</v>
      </c>
      <c r="C481" s="323" t="s">
        <v>342</v>
      </c>
      <c r="D481" s="324"/>
      <c r="E481" s="451">
        <v>0</v>
      </c>
      <c r="F481" s="461"/>
      <c r="G481" s="328"/>
      <c r="H481" s="341"/>
      <c r="I481" s="341"/>
      <c r="J481" s="358"/>
      <c r="K481" s="454"/>
    </row>
    <row r="482" spans="1:11" ht="13.8">
      <c r="A482" s="382">
        <f t="shared" si="193"/>
        <v>404</v>
      </c>
      <c r="B482" s="383" t="str">
        <f>+"Line "&amp;$A$10&amp;""</f>
        <v>Line 5</v>
      </c>
      <c r="C482" s="323" t="s">
        <v>144</v>
      </c>
      <c r="D482" s="328"/>
      <c r="E482" s="329">
        <f>+$E$10</f>
        <v>0.14560000000000001</v>
      </c>
      <c r="F482" s="358"/>
      <c r="G482" s="330"/>
      <c r="H482" s="342"/>
      <c r="I482" s="342"/>
      <c r="J482" s="358"/>
      <c r="K482" s="454"/>
    </row>
    <row r="483" spans="1:11" ht="13.8">
      <c r="A483" s="382">
        <f t="shared" si="193"/>
        <v>405</v>
      </c>
      <c r="B483" s="383" t="str">
        <f>"Line "&amp;A482&amp;" plus line "&amp;$A$13&amp;" times (line "&amp;A481&amp;"/100)"</f>
        <v>Line 404 plus line 8 times (line 403/100)</v>
      </c>
      <c r="C483" s="323" t="s">
        <v>343</v>
      </c>
      <c r="D483" s="328"/>
      <c r="E483" s="329">
        <f>(E481/100*$E$13)+E482</f>
        <v>0.14560000000000001</v>
      </c>
      <c r="F483" s="358"/>
      <c r="G483" s="325"/>
      <c r="H483" s="333"/>
      <c r="I483" s="333"/>
      <c r="J483" s="358"/>
      <c r="K483" s="454"/>
    </row>
    <row r="484" spans="1:11" ht="27">
      <c r="A484" s="382">
        <f t="shared" si="193"/>
        <v>406</v>
      </c>
      <c r="B484" s="384" t="s">
        <v>344</v>
      </c>
      <c r="C484" s="323" t="s">
        <v>345</v>
      </c>
      <c r="D484" s="324"/>
      <c r="E484" s="462">
        <v>25767</v>
      </c>
      <c r="F484" s="327"/>
      <c r="G484" s="358"/>
      <c r="H484" s="327"/>
      <c r="I484" s="327"/>
      <c r="J484" s="358"/>
      <c r="K484" s="454"/>
    </row>
    <row r="485" spans="1:11" ht="13.8">
      <c r="A485" s="382">
        <f t="shared" si="193"/>
        <v>407</v>
      </c>
      <c r="B485" s="383" t="str">
        <f>"Line "&amp;A484&amp;" divided by line "&amp;A480&amp;""</f>
        <v>Line 406 divided by line 402</v>
      </c>
      <c r="C485" s="326" t="s">
        <v>346</v>
      </c>
      <c r="D485" s="324"/>
      <c r="E485" s="213">
        <f>IF(E480=0,0,E484/E480)</f>
        <v>858.9</v>
      </c>
      <c r="F485" s="358"/>
      <c r="G485" s="327"/>
      <c r="H485" s="327"/>
      <c r="I485" s="327"/>
      <c r="J485" s="358"/>
      <c r="K485" s="454"/>
    </row>
    <row r="486" spans="1:11" ht="14.4" thickBot="1">
      <c r="A486" s="382">
        <f t="shared" si="193"/>
        <v>408</v>
      </c>
      <c r="B486" s="383" t="s">
        <v>347</v>
      </c>
      <c r="C486" s="323" t="s">
        <v>353</v>
      </c>
      <c r="D486" s="328"/>
      <c r="E486" s="456">
        <v>1</v>
      </c>
      <c r="F486" s="464" t="s">
        <v>503</v>
      </c>
      <c r="G486" s="331"/>
      <c r="H486" s="331"/>
      <c r="I486" s="331"/>
      <c r="J486" s="357"/>
      <c r="K486" s="458"/>
    </row>
    <row r="487" spans="1:11" ht="27.6">
      <c r="A487" s="382">
        <f t="shared" si="193"/>
        <v>409</v>
      </c>
      <c r="B487" s="359"/>
      <c r="C487" s="332"/>
      <c r="D487" s="339" t="s">
        <v>348</v>
      </c>
      <c r="E487" s="336" t="s">
        <v>349</v>
      </c>
      <c r="F487" s="337" t="s">
        <v>265</v>
      </c>
      <c r="G487" s="337" t="s">
        <v>350</v>
      </c>
      <c r="H487" s="343" t="s">
        <v>436</v>
      </c>
      <c r="I487" s="343" t="s">
        <v>435</v>
      </c>
      <c r="J487" s="343" t="s">
        <v>440</v>
      </c>
      <c r="K487" s="338" t="s">
        <v>441</v>
      </c>
    </row>
    <row r="488" spans="1:11" ht="13.8">
      <c r="A488" s="382">
        <f t="shared" si="193"/>
        <v>410</v>
      </c>
      <c r="B488" s="359"/>
      <c r="C488" s="363"/>
      <c r="D488" s="371">
        <v>2014</v>
      </c>
      <c r="E488" s="365">
        <f>+E484</f>
        <v>25767</v>
      </c>
      <c r="F488" s="375">
        <f>+E485/12*(13-E486)</f>
        <v>858.90000000000009</v>
      </c>
      <c r="G488" s="375">
        <f>+E488-F488</f>
        <v>24908.1</v>
      </c>
      <c r="H488" s="375"/>
      <c r="I488" s="367"/>
      <c r="J488" s="367"/>
      <c r="K488" s="368"/>
    </row>
    <row r="489" spans="1:11" ht="13.8">
      <c r="A489" s="382">
        <f t="shared" si="193"/>
        <v>411</v>
      </c>
      <c r="B489" s="359"/>
      <c r="C489" s="363"/>
      <c r="D489" s="328">
        <f>D488+1</f>
        <v>2015</v>
      </c>
      <c r="E489" s="365">
        <f>G488</f>
        <v>24908.1</v>
      </c>
      <c r="F489" s="375">
        <f>E$485</f>
        <v>858.9</v>
      </c>
      <c r="G489" s="375">
        <f t="shared" ref="G489" si="194">+E489-F489</f>
        <v>24049.199999999997</v>
      </c>
      <c r="H489" s="375"/>
      <c r="I489" s="367"/>
      <c r="J489" s="367"/>
      <c r="K489" s="368"/>
    </row>
    <row r="490" spans="1:11" ht="13.8">
      <c r="A490" s="382">
        <f t="shared" si="193"/>
        <v>412</v>
      </c>
      <c r="B490" s="359"/>
      <c r="C490" s="363"/>
      <c r="D490" s="328">
        <f t="shared" ref="D490:D491" si="195">D489+1</f>
        <v>2016</v>
      </c>
      <c r="E490" s="365">
        <f t="shared" ref="E490:E491" si="196">G489</f>
        <v>24049.199999999997</v>
      </c>
      <c r="F490" s="375">
        <f t="shared" ref="F490:F491" si="197">E$485</f>
        <v>858.9</v>
      </c>
      <c r="G490" s="375">
        <f t="shared" ref="G490:G491" si="198">+E490-F490</f>
        <v>23190.299999999996</v>
      </c>
      <c r="H490" s="375"/>
      <c r="I490" s="367"/>
      <c r="J490" s="367"/>
      <c r="K490" s="368"/>
    </row>
    <row r="491" spans="1:11" ht="13.8">
      <c r="A491" s="382">
        <f t="shared" si="193"/>
        <v>413</v>
      </c>
      <c r="B491" s="359"/>
      <c r="C491" s="363" t="s">
        <v>351</v>
      </c>
      <c r="D491" s="328">
        <f t="shared" si="195"/>
        <v>2017</v>
      </c>
      <c r="E491" s="365">
        <f t="shared" si="196"/>
        <v>23190.299999999996</v>
      </c>
      <c r="F491" s="375">
        <f t="shared" si="197"/>
        <v>858.9</v>
      </c>
      <c r="G491" s="375">
        <f t="shared" si="198"/>
        <v>22331.399999999994</v>
      </c>
      <c r="H491" s="375">
        <f>ROUND(+E$483*((G491+E491)/2),0)</f>
        <v>3314</v>
      </c>
      <c r="I491" s="375"/>
      <c r="J491" s="375"/>
      <c r="K491" s="454"/>
    </row>
    <row r="492" spans="1:11" ht="14.4" thickBot="1">
      <c r="A492" s="382">
        <f t="shared" si="193"/>
        <v>414</v>
      </c>
      <c r="B492" s="359"/>
      <c r="C492" s="345" t="s">
        <v>352</v>
      </c>
      <c r="D492" s="354">
        <f>D491</f>
        <v>2017</v>
      </c>
      <c r="E492" s="376">
        <f>E491</f>
        <v>23190.299999999996</v>
      </c>
      <c r="F492" s="376">
        <f>E$485</f>
        <v>858.9</v>
      </c>
      <c r="G492" s="376">
        <f>G491</f>
        <v>22331.399999999994</v>
      </c>
      <c r="H492" s="376">
        <f>ROUND(+E$483*((G492+E492)/2),0)</f>
        <v>3314</v>
      </c>
      <c r="I492" s="465">
        <v>0</v>
      </c>
      <c r="J492" s="349">
        <f>+ROUND(IF(I492=0,0,H492-I492),0)</f>
        <v>0</v>
      </c>
      <c r="K492" s="347">
        <f>+ROUND(J492*(1+('Worksheet K'!H$32/12*24)),0)</f>
        <v>0</v>
      </c>
    </row>
    <row r="493" spans="1:11" ht="13.8">
      <c r="A493" s="382"/>
      <c r="B493" s="359"/>
      <c r="C493" s="325"/>
      <c r="D493" s="328"/>
      <c r="E493" s="375"/>
      <c r="F493" s="375"/>
      <c r="G493" s="375"/>
      <c r="H493" s="375"/>
      <c r="I493" s="459"/>
      <c r="J493" s="314"/>
      <c r="K493" s="314"/>
    </row>
    <row r="494" spans="1:11" ht="14.4" thickBot="1">
      <c r="A494" s="382"/>
      <c r="B494" s="359"/>
      <c r="C494" s="325"/>
      <c r="D494" s="328"/>
      <c r="E494" s="375"/>
      <c r="F494" s="375"/>
      <c r="G494" s="375"/>
      <c r="H494" s="375"/>
      <c r="I494" s="459"/>
      <c r="J494" s="314"/>
      <c r="K494" s="314"/>
    </row>
    <row r="495" spans="1:11" ht="14.4" thickBot="1">
      <c r="A495" s="382"/>
      <c r="B495" s="359"/>
      <c r="C495" s="321" t="s">
        <v>334</v>
      </c>
      <c r="D495" s="322"/>
      <c r="E495" s="569" t="s">
        <v>512</v>
      </c>
      <c r="F495" s="570"/>
      <c r="G495" s="570"/>
      <c r="H495" s="570"/>
      <c r="I495" s="570"/>
      <c r="J495" s="570"/>
      <c r="K495" s="573"/>
    </row>
    <row r="496" spans="1:11" ht="13.8">
      <c r="A496" s="382">
        <v>415</v>
      </c>
      <c r="B496" s="383" t="s">
        <v>354</v>
      </c>
      <c r="C496" s="323" t="s">
        <v>336</v>
      </c>
      <c r="D496" s="324" t="s">
        <v>337</v>
      </c>
      <c r="E496" s="451" t="s">
        <v>338</v>
      </c>
      <c r="F496" s="358"/>
      <c r="G496" s="406"/>
      <c r="H496" s="406"/>
      <c r="I496" s="406"/>
      <c r="J496" s="358"/>
      <c r="K496" s="452"/>
    </row>
    <row r="497" spans="1:11" ht="13.8">
      <c r="A497" s="382">
        <f>A496+1</f>
        <v>416</v>
      </c>
      <c r="B497" s="383" t="s">
        <v>339</v>
      </c>
      <c r="C497" s="323" t="s">
        <v>340</v>
      </c>
      <c r="D497" s="324"/>
      <c r="E497" s="453">
        <v>30</v>
      </c>
      <c r="F497" s="460"/>
      <c r="G497" s="324"/>
      <c r="H497" s="324"/>
      <c r="I497" s="324"/>
      <c r="J497" s="358"/>
      <c r="K497" s="454"/>
    </row>
    <row r="498" spans="1:11" ht="13.8">
      <c r="A498" s="382">
        <f t="shared" ref="A498:A509" si="199">A497+1</f>
        <v>417</v>
      </c>
      <c r="B498" s="383" t="s">
        <v>341</v>
      </c>
      <c r="C498" s="323" t="s">
        <v>342</v>
      </c>
      <c r="D498" s="324"/>
      <c r="E498" s="451">
        <v>0</v>
      </c>
      <c r="F498" s="461"/>
      <c r="G498" s="328"/>
      <c r="H498" s="341"/>
      <c r="I498" s="341"/>
      <c r="J498" s="358"/>
      <c r="K498" s="454"/>
    </row>
    <row r="499" spans="1:11" ht="13.8">
      <c r="A499" s="382">
        <f t="shared" si="199"/>
        <v>418</v>
      </c>
      <c r="B499" s="383" t="str">
        <f>+"Line "&amp;$A$10&amp;""</f>
        <v>Line 5</v>
      </c>
      <c r="C499" s="323" t="s">
        <v>144</v>
      </c>
      <c r="D499" s="328"/>
      <c r="E499" s="329">
        <f>+$E$10</f>
        <v>0.14560000000000001</v>
      </c>
      <c r="F499" s="358"/>
      <c r="G499" s="330"/>
      <c r="H499" s="342"/>
      <c r="I499" s="342"/>
      <c r="J499" s="358"/>
      <c r="K499" s="454"/>
    </row>
    <row r="500" spans="1:11" ht="13.8">
      <c r="A500" s="382">
        <f t="shared" si="199"/>
        <v>419</v>
      </c>
      <c r="B500" s="383" t="str">
        <f>"Line "&amp;A499&amp;" plus line "&amp;$A$13&amp;" times (line "&amp;A498&amp;"/100)"</f>
        <v>Line 418 plus line 8 times (line 417/100)</v>
      </c>
      <c r="C500" s="323" t="s">
        <v>343</v>
      </c>
      <c r="D500" s="328"/>
      <c r="E500" s="329">
        <f>(E498/100*$E$13)+E499</f>
        <v>0.14560000000000001</v>
      </c>
      <c r="F500" s="358"/>
      <c r="G500" s="325"/>
      <c r="H500" s="333"/>
      <c r="I500" s="333"/>
      <c r="J500" s="358"/>
      <c r="K500" s="454"/>
    </row>
    <row r="501" spans="1:11" ht="27">
      <c r="A501" s="382">
        <f t="shared" si="199"/>
        <v>420</v>
      </c>
      <c r="B501" s="384" t="s">
        <v>344</v>
      </c>
      <c r="C501" s="323" t="s">
        <v>345</v>
      </c>
      <c r="D501" s="324"/>
      <c r="E501" s="462">
        <v>538071</v>
      </c>
      <c r="F501" s="327"/>
      <c r="G501" s="358"/>
      <c r="H501" s="327"/>
      <c r="I501" s="327"/>
      <c r="J501" s="358"/>
      <c r="K501" s="454"/>
    </row>
    <row r="502" spans="1:11" ht="13.8">
      <c r="A502" s="382">
        <f t="shared" si="199"/>
        <v>421</v>
      </c>
      <c r="B502" s="383" t="str">
        <f>"Line "&amp;A501&amp;" divided by line "&amp;A497&amp;""</f>
        <v>Line 420 divided by line 416</v>
      </c>
      <c r="C502" s="326" t="s">
        <v>346</v>
      </c>
      <c r="D502" s="324"/>
      <c r="E502" s="213">
        <f>IF(E497=0,0,E501/E497)</f>
        <v>17935.7</v>
      </c>
      <c r="F502" s="358"/>
      <c r="G502" s="327"/>
      <c r="H502" s="327"/>
      <c r="I502" s="327"/>
      <c r="J502" s="358"/>
      <c r="K502" s="454"/>
    </row>
    <row r="503" spans="1:11" ht="14.4" thickBot="1">
      <c r="A503" s="382">
        <f t="shared" si="199"/>
        <v>422</v>
      </c>
      <c r="B503" s="383" t="s">
        <v>347</v>
      </c>
      <c r="C503" s="323" t="s">
        <v>353</v>
      </c>
      <c r="D503" s="328"/>
      <c r="E503" s="456">
        <v>1</v>
      </c>
      <c r="F503" s="464" t="s">
        <v>503</v>
      </c>
      <c r="G503" s="331"/>
      <c r="H503" s="331"/>
      <c r="I503" s="331"/>
      <c r="J503" s="357"/>
      <c r="K503" s="458"/>
    </row>
    <row r="504" spans="1:11" ht="27.6">
      <c r="A504" s="382">
        <f t="shared" si="199"/>
        <v>423</v>
      </c>
      <c r="B504" s="359"/>
      <c r="C504" s="332"/>
      <c r="D504" s="339" t="s">
        <v>348</v>
      </c>
      <c r="E504" s="336" t="s">
        <v>349</v>
      </c>
      <c r="F504" s="337" t="s">
        <v>265</v>
      </c>
      <c r="G504" s="337" t="s">
        <v>350</v>
      </c>
      <c r="H504" s="343" t="s">
        <v>436</v>
      </c>
      <c r="I504" s="343" t="s">
        <v>435</v>
      </c>
      <c r="J504" s="343" t="s">
        <v>440</v>
      </c>
      <c r="K504" s="338" t="s">
        <v>441</v>
      </c>
    </row>
    <row r="505" spans="1:11" ht="13.8">
      <c r="A505" s="382">
        <f t="shared" si="199"/>
        <v>424</v>
      </c>
      <c r="B505" s="359"/>
      <c r="C505" s="363"/>
      <c r="D505" s="371">
        <v>2014</v>
      </c>
      <c r="E505" s="365">
        <f>+E501</f>
        <v>538071</v>
      </c>
      <c r="F505" s="375">
        <f>+E502/12*(13-E503)</f>
        <v>17935.7</v>
      </c>
      <c r="G505" s="375">
        <f>+E505-F505</f>
        <v>520135.3</v>
      </c>
      <c r="H505" s="375"/>
      <c r="I505" s="367"/>
      <c r="J505" s="367"/>
      <c r="K505" s="368"/>
    </row>
    <row r="506" spans="1:11" ht="13.8">
      <c r="A506" s="382">
        <f t="shared" si="199"/>
        <v>425</v>
      </c>
      <c r="B506" s="359"/>
      <c r="C506" s="363"/>
      <c r="D506" s="328">
        <f>D505+1</f>
        <v>2015</v>
      </c>
      <c r="E506" s="365">
        <f>G505</f>
        <v>520135.3</v>
      </c>
      <c r="F506" s="375">
        <f>E$502</f>
        <v>17935.7</v>
      </c>
      <c r="G506" s="375">
        <f t="shared" ref="G506" si="200">+E506-F506</f>
        <v>502199.6</v>
      </c>
      <c r="H506" s="375"/>
      <c r="I506" s="367"/>
      <c r="J506" s="367"/>
      <c r="K506" s="368"/>
    </row>
    <row r="507" spans="1:11" ht="13.8">
      <c r="A507" s="382">
        <f t="shared" si="199"/>
        <v>426</v>
      </c>
      <c r="B507" s="359"/>
      <c r="C507" s="363"/>
      <c r="D507" s="328">
        <f t="shared" ref="D507:D508" si="201">D506+1</f>
        <v>2016</v>
      </c>
      <c r="E507" s="365">
        <f>G506</f>
        <v>502199.6</v>
      </c>
      <c r="F507" s="375">
        <f>E$502</f>
        <v>17935.7</v>
      </c>
      <c r="G507" s="375">
        <f t="shared" ref="G507" si="202">+E507-F507</f>
        <v>484263.89999999997</v>
      </c>
      <c r="H507" s="375"/>
      <c r="I507" s="367"/>
      <c r="J507" s="367"/>
      <c r="K507" s="368"/>
    </row>
    <row r="508" spans="1:11" ht="13.8">
      <c r="A508" s="382">
        <f t="shared" si="199"/>
        <v>427</v>
      </c>
      <c r="B508" s="359"/>
      <c r="C508" s="363" t="s">
        <v>351</v>
      </c>
      <c r="D508" s="328">
        <f t="shared" si="201"/>
        <v>2017</v>
      </c>
      <c r="E508" s="365">
        <f>G507</f>
        <v>484263.89999999997</v>
      </c>
      <c r="F508" s="375">
        <f>E$502</f>
        <v>17935.7</v>
      </c>
      <c r="G508" s="375">
        <f>+E508-F508</f>
        <v>466328.19999999995</v>
      </c>
      <c r="H508" s="375">
        <f>ROUND(+E$500*((G508+E508)/2),0)</f>
        <v>69203</v>
      </c>
      <c r="I508" s="375"/>
      <c r="J508" s="375"/>
      <c r="K508" s="454"/>
    </row>
    <row r="509" spans="1:11" ht="14.4" thickBot="1">
      <c r="A509" s="382">
        <f t="shared" si="199"/>
        <v>428</v>
      </c>
      <c r="B509" s="359"/>
      <c r="C509" s="345" t="s">
        <v>352</v>
      </c>
      <c r="D509" s="354">
        <f>D508</f>
        <v>2017</v>
      </c>
      <c r="E509" s="376">
        <f>E508</f>
        <v>484263.89999999997</v>
      </c>
      <c r="F509" s="376">
        <f>E$502</f>
        <v>17935.7</v>
      </c>
      <c r="G509" s="376">
        <f>G508</f>
        <v>466328.19999999995</v>
      </c>
      <c r="H509" s="376">
        <f>ROUND(+E$500*((G509+E509)/2),0)</f>
        <v>69203</v>
      </c>
      <c r="I509" s="465">
        <v>0</v>
      </c>
      <c r="J509" s="349">
        <f>+ROUND(IF(I509=0,0,H509-I509),0)</f>
        <v>0</v>
      </c>
      <c r="K509" s="347">
        <f>+ROUND(J509*(1+('Worksheet K'!H$32/12*24)),0)</f>
        <v>0</v>
      </c>
    </row>
    <row r="510" spans="1:11" ht="13.8">
      <c r="I510" s="327"/>
    </row>
    <row r="511" spans="1:11" ht="14.4" thickBot="1">
      <c r="I511" s="327"/>
    </row>
    <row r="512" spans="1:11" ht="14.4" thickBot="1">
      <c r="A512" s="382"/>
      <c r="B512" s="359"/>
      <c r="C512" s="321" t="s">
        <v>334</v>
      </c>
      <c r="D512" s="322"/>
      <c r="E512" s="569" t="s">
        <v>516</v>
      </c>
      <c r="F512" s="570"/>
      <c r="G512" s="570"/>
      <c r="H512" s="570"/>
      <c r="I512" s="570"/>
      <c r="J512" s="571"/>
      <c r="K512" s="572"/>
    </row>
    <row r="513" spans="1:11" ht="13.8">
      <c r="A513" s="382">
        <v>429</v>
      </c>
      <c r="B513" s="383" t="s">
        <v>354</v>
      </c>
      <c r="C513" s="323" t="s">
        <v>336</v>
      </c>
      <c r="D513" s="324" t="s">
        <v>337</v>
      </c>
      <c r="E513" s="451" t="s">
        <v>338</v>
      </c>
      <c r="F513" s="358"/>
      <c r="G513" s="406"/>
      <c r="H513" s="406"/>
      <c r="I513" s="406"/>
      <c r="J513" s="358"/>
      <c r="K513" s="452"/>
    </row>
    <row r="514" spans="1:11" ht="13.8">
      <c r="A514" s="382">
        <f>A513+1</f>
        <v>430</v>
      </c>
      <c r="B514" s="383" t="s">
        <v>339</v>
      </c>
      <c r="C514" s="323" t="s">
        <v>340</v>
      </c>
      <c r="D514" s="324"/>
      <c r="E514" s="453">
        <v>53</v>
      </c>
      <c r="F514" s="460"/>
      <c r="G514" s="324"/>
      <c r="H514" s="324"/>
      <c r="I514" s="324"/>
      <c r="J514" s="358"/>
      <c r="K514" s="454"/>
    </row>
    <row r="515" spans="1:11" ht="13.8">
      <c r="A515" s="382">
        <f t="shared" ref="A515:A524" si="203">A514+1</f>
        <v>431</v>
      </c>
      <c r="B515" s="383" t="s">
        <v>341</v>
      </c>
      <c r="C515" s="323" t="s">
        <v>342</v>
      </c>
      <c r="D515" s="324"/>
      <c r="E515" s="451">
        <v>0</v>
      </c>
      <c r="F515" s="461"/>
      <c r="G515" s="328"/>
      <c r="H515" s="341"/>
      <c r="I515" s="341"/>
      <c r="J515" s="358"/>
      <c r="K515" s="454"/>
    </row>
    <row r="516" spans="1:11" ht="13.8">
      <c r="A516" s="382">
        <f t="shared" si="203"/>
        <v>432</v>
      </c>
      <c r="B516" s="383" t="str">
        <f>+"Line "&amp;$A$10&amp;""</f>
        <v>Line 5</v>
      </c>
      <c r="C516" s="323" t="s">
        <v>144</v>
      </c>
      <c r="D516" s="328"/>
      <c r="E516" s="329">
        <f>+$E$10</f>
        <v>0.14560000000000001</v>
      </c>
      <c r="F516" s="358"/>
      <c r="G516" s="330"/>
      <c r="H516" s="342"/>
      <c r="I516" s="342"/>
      <c r="J516" s="358"/>
      <c r="K516" s="454"/>
    </row>
    <row r="517" spans="1:11" ht="13.8">
      <c r="A517" s="382">
        <f t="shared" si="203"/>
        <v>433</v>
      </c>
      <c r="B517" s="383" t="str">
        <f>"Line "&amp;A516&amp;" plus line "&amp;$A$13&amp;" times (line "&amp;A515&amp;"/100)"</f>
        <v>Line 432 plus line 8 times (line 431/100)</v>
      </c>
      <c r="C517" s="323" t="s">
        <v>343</v>
      </c>
      <c r="D517" s="328"/>
      <c r="E517" s="329">
        <f>(E515/100*$E$13)+E516</f>
        <v>0.14560000000000001</v>
      </c>
      <c r="F517" s="358"/>
      <c r="G517" s="325"/>
      <c r="H517" s="333"/>
      <c r="I517" s="333"/>
      <c r="J517" s="358"/>
      <c r="K517" s="454"/>
    </row>
    <row r="518" spans="1:11" ht="27">
      <c r="A518" s="382">
        <f t="shared" si="203"/>
        <v>434</v>
      </c>
      <c r="B518" s="384" t="s">
        <v>344</v>
      </c>
      <c r="C518" s="323" t="s">
        <v>345</v>
      </c>
      <c r="D518" s="324"/>
      <c r="E518" s="462">
        <v>54726896</v>
      </c>
      <c r="F518" s="327"/>
      <c r="G518" s="358"/>
      <c r="H518" s="327"/>
      <c r="I518" s="327"/>
      <c r="J518" s="358"/>
      <c r="K518" s="454"/>
    </row>
    <row r="519" spans="1:11" ht="13.8">
      <c r="A519" s="382">
        <f t="shared" si="203"/>
        <v>435</v>
      </c>
      <c r="B519" s="383" t="str">
        <f>"Line "&amp;A518&amp;" divided by line "&amp;A514&amp;""</f>
        <v>Line 434 divided by line 430</v>
      </c>
      <c r="C519" s="326" t="s">
        <v>346</v>
      </c>
      <c r="D519" s="324"/>
      <c r="E519" s="213">
        <f>IF(E514=0,0,E518/E514)</f>
        <v>1032582.9433962264</v>
      </c>
      <c r="F519" s="358"/>
      <c r="G519" s="327"/>
      <c r="H519" s="327"/>
      <c r="I519" s="327"/>
      <c r="J519" s="358"/>
      <c r="K519" s="454"/>
    </row>
    <row r="520" spans="1:11" ht="14.4" thickBot="1">
      <c r="A520" s="382">
        <f t="shared" si="203"/>
        <v>436</v>
      </c>
      <c r="B520" s="383" t="s">
        <v>347</v>
      </c>
      <c r="C520" s="323" t="s">
        <v>353</v>
      </c>
      <c r="D520" s="328"/>
      <c r="E520" s="456">
        <v>7</v>
      </c>
      <c r="F520" s="464" t="s">
        <v>515</v>
      </c>
      <c r="G520" s="331"/>
      <c r="H520" s="331"/>
      <c r="I520" s="331"/>
      <c r="J520" s="357"/>
      <c r="K520" s="458"/>
    </row>
    <row r="521" spans="1:11" ht="27.6">
      <c r="A521" s="382">
        <f t="shared" si="203"/>
        <v>437</v>
      </c>
      <c r="B521" s="359"/>
      <c r="C521" s="332"/>
      <c r="D521" s="339" t="s">
        <v>348</v>
      </c>
      <c r="E521" s="336" t="s">
        <v>349</v>
      </c>
      <c r="F521" s="337" t="s">
        <v>265</v>
      </c>
      <c r="G521" s="337" t="s">
        <v>350</v>
      </c>
      <c r="H521" s="343" t="s">
        <v>436</v>
      </c>
      <c r="I521" s="343" t="s">
        <v>435</v>
      </c>
      <c r="J521" s="343" t="s">
        <v>440</v>
      </c>
      <c r="K521" s="338" t="s">
        <v>441</v>
      </c>
    </row>
    <row r="522" spans="1:11" ht="13.8">
      <c r="A522" s="382">
        <f t="shared" si="203"/>
        <v>438</v>
      </c>
      <c r="B522" s="359"/>
      <c r="C522" s="363"/>
      <c r="D522" s="371">
        <v>2016</v>
      </c>
      <c r="E522" s="365">
        <f>+E518</f>
        <v>54726896</v>
      </c>
      <c r="F522" s="375">
        <f>+E519/12*(13-E520)</f>
        <v>516291.47169811319</v>
      </c>
      <c r="G522" s="375">
        <f>+E522-F522</f>
        <v>54210604.528301887</v>
      </c>
      <c r="H522" s="375"/>
      <c r="I522" s="375"/>
      <c r="J522" s="375"/>
      <c r="K522" s="454"/>
    </row>
    <row r="523" spans="1:11" ht="13.8">
      <c r="A523" s="382">
        <f t="shared" si="203"/>
        <v>439</v>
      </c>
      <c r="B523" s="359"/>
      <c r="C523" s="363" t="s">
        <v>351</v>
      </c>
      <c r="D523" s="369">
        <f>D522+1</f>
        <v>2017</v>
      </c>
      <c r="E523" s="365">
        <f>G522</f>
        <v>54210604.528301887</v>
      </c>
      <c r="F523" s="375">
        <f>$E$519</f>
        <v>1032582.9433962264</v>
      </c>
      <c r="G523" s="375">
        <f>+E523-F523</f>
        <v>53178021.584905662</v>
      </c>
      <c r="H523" s="375">
        <f>ROUND(+E$517*((G523+E523)/2),0)</f>
        <v>7817892</v>
      </c>
      <c r="I523" s="375"/>
      <c r="J523" s="375"/>
      <c r="K523" s="454"/>
    </row>
    <row r="524" spans="1:11" ht="14.4" thickBot="1">
      <c r="A524" s="382">
        <f t="shared" si="203"/>
        <v>440</v>
      </c>
      <c r="B524" s="359"/>
      <c r="C524" s="345" t="s">
        <v>352</v>
      </c>
      <c r="D524" s="364">
        <f>D523</f>
        <v>2017</v>
      </c>
      <c r="E524" s="346">
        <f>E523</f>
        <v>54210604.528301887</v>
      </c>
      <c r="F524" s="376">
        <f>$E$519</f>
        <v>1032582.9433962264</v>
      </c>
      <c r="G524" s="376">
        <f>G523</f>
        <v>53178021.584905662</v>
      </c>
      <c r="H524" s="376">
        <f>ROUND(+E$517*((G524+E524)/2),0)</f>
        <v>7817892</v>
      </c>
      <c r="I524" s="465">
        <v>0</v>
      </c>
      <c r="J524" s="349">
        <f>+ROUND(IF(I524=0,0,H524-I524),0)</f>
        <v>0</v>
      </c>
      <c r="K524" s="347">
        <f>+ROUND(J524*(1+('Worksheet K'!H$32/12*24)),0)</f>
        <v>0</v>
      </c>
    </row>
    <row r="525" spans="1:11" ht="13.8">
      <c r="B525" s="356"/>
      <c r="I525" s="327"/>
    </row>
    <row r="526" spans="1:11" ht="14.4" thickBot="1">
      <c r="B526" s="356"/>
      <c r="I526" s="327"/>
    </row>
    <row r="527" spans="1:11" ht="14.4" thickBot="1">
      <c r="A527" s="382"/>
      <c r="B527" s="359"/>
      <c r="C527" s="321" t="s">
        <v>334</v>
      </c>
      <c r="D527" s="322"/>
      <c r="E527" s="569" t="s">
        <v>513</v>
      </c>
      <c r="F527" s="570"/>
      <c r="G527" s="570"/>
      <c r="H527" s="570"/>
      <c r="I527" s="570"/>
      <c r="J527" s="571"/>
      <c r="K527" s="572"/>
    </row>
    <row r="528" spans="1:11" ht="13.8">
      <c r="A528" s="382">
        <v>441</v>
      </c>
      <c r="B528" s="383" t="s">
        <v>354</v>
      </c>
      <c r="C528" s="323" t="s">
        <v>336</v>
      </c>
      <c r="D528" s="324" t="s">
        <v>337</v>
      </c>
      <c r="E528" s="451" t="s">
        <v>338</v>
      </c>
      <c r="F528" s="358"/>
      <c r="G528" s="406"/>
      <c r="H528" s="406"/>
      <c r="I528" s="406"/>
      <c r="J528" s="358"/>
      <c r="K528" s="452"/>
    </row>
    <row r="529" spans="1:11" ht="13.8">
      <c r="A529" s="382">
        <f>A528+1</f>
        <v>442</v>
      </c>
      <c r="B529" s="383" t="s">
        <v>339</v>
      </c>
      <c r="C529" s="323" t="s">
        <v>340</v>
      </c>
      <c r="D529" s="324"/>
      <c r="E529" s="453">
        <v>55</v>
      </c>
      <c r="F529" s="460"/>
      <c r="G529" s="324"/>
      <c r="H529" s="324"/>
      <c r="I529" s="324"/>
      <c r="J529" s="358"/>
      <c r="K529" s="454"/>
    </row>
    <row r="530" spans="1:11" ht="13.8">
      <c r="A530" s="382">
        <f t="shared" ref="A530:A539" si="204">A529+1</f>
        <v>443</v>
      </c>
      <c r="B530" s="383" t="s">
        <v>341</v>
      </c>
      <c r="C530" s="323" t="s">
        <v>342</v>
      </c>
      <c r="D530" s="324"/>
      <c r="E530" s="451">
        <v>0</v>
      </c>
      <c r="F530" s="461"/>
      <c r="G530" s="328"/>
      <c r="H530" s="341"/>
      <c r="I530" s="341"/>
      <c r="J530" s="358"/>
      <c r="K530" s="454"/>
    </row>
    <row r="531" spans="1:11" ht="13.8">
      <c r="A531" s="382">
        <f t="shared" si="204"/>
        <v>444</v>
      </c>
      <c r="B531" s="383" t="str">
        <f>+"Line "&amp;$A$10&amp;""</f>
        <v>Line 5</v>
      </c>
      <c r="C531" s="323" t="s">
        <v>144</v>
      </c>
      <c r="D531" s="328"/>
      <c r="E531" s="329">
        <f>+$E$10</f>
        <v>0.14560000000000001</v>
      </c>
      <c r="F531" s="358"/>
      <c r="G531" s="330"/>
      <c r="H531" s="342"/>
      <c r="I531" s="342"/>
      <c r="J531" s="358"/>
      <c r="K531" s="454"/>
    </row>
    <row r="532" spans="1:11" ht="13.8">
      <c r="A532" s="382">
        <f t="shared" si="204"/>
        <v>445</v>
      </c>
      <c r="B532" s="383" t="str">
        <f>"Line "&amp;A531&amp;" plus line "&amp;$A$13&amp;" times (line "&amp;A530&amp;"/100)"</f>
        <v>Line 444 plus line 8 times (line 443/100)</v>
      </c>
      <c r="C532" s="323" t="s">
        <v>343</v>
      </c>
      <c r="D532" s="328"/>
      <c r="E532" s="329">
        <f>(E530/100*$E$13)+E531</f>
        <v>0.14560000000000001</v>
      </c>
      <c r="F532" s="358"/>
      <c r="G532" s="325"/>
      <c r="H532" s="333"/>
      <c r="I532" s="333"/>
      <c r="J532" s="358"/>
      <c r="K532" s="454"/>
    </row>
    <row r="533" spans="1:11" ht="27">
      <c r="A533" s="382">
        <f t="shared" si="204"/>
        <v>446</v>
      </c>
      <c r="B533" s="384" t="s">
        <v>344</v>
      </c>
      <c r="C533" s="323" t="s">
        <v>345</v>
      </c>
      <c r="D533" s="324"/>
      <c r="E533" s="462">
        <v>9435257</v>
      </c>
      <c r="F533" s="327"/>
      <c r="G533" s="358"/>
      <c r="H533" s="327"/>
      <c r="I533" s="327"/>
      <c r="J533" s="358"/>
      <c r="K533" s="454"/>
    </row>
    <row r="534" spans="1:11" ht="13.8">
      <c r="A534" s="382">
        <f t="shared" si="204"/>
        <v>447</v>
      </c>
      <c r="B534" s="383" t="str">
        <f>"Line "&amp;A533&amp;" divided by line "&amp;A529&amp;""</f>
        <v>Line 446 divided by line 442</v>
      </c>
      <c r="C534" s="326" t="s">
        <v>346</v>
      </c>
      <c r="D534" s="324"/>
      <c r="E534" s="213">
        <f>IF(E529=0,0,E533/E529)</f>
        <v>171550.12727272726</v>
      </c>
      <c r="F534" s="358"/>
      <c r="G534" s="327"/>
      <c r="H534" s="327"/>
      <c r="I534" s="327"/>
      <c r="J534" s="358"/>
      <c r="K534" s="454"/>
    </row>
    <row r="535" spans="1:11" ht="14.4" thickBot="1">
      <c r="A535" s="382">
        <f t="shared" si="204"/>
        <v>448</v>
      </c>
      <c r="B535" s="383" t="s">
        <v>347</v>
      </c>
      <c r="C535" s="323" t="s">
        <v>353</v>
      </c>
      <c r="D535" s="328"/>
      <c r="E535" s="456">
        <v>8</v>
      </c>
      <c r="F535" s="464" t="s">
        <v>515</v>
      </c>
      <c r="G535" s="331"/>
      <c r="H535" s="331"/>
      <c r="I535" s="331"/>
      <c r="J535" s="357"/>
      <c r="K535" s="458"/>
    </row>
    <row r="536" spans="1:11" ht="27.6">
      <c r="A536" s="382">
        <f t="shared" si="204"/>
        <v>449</v>
      </c>
      <c r="B536" s="359"/>
      <c r="C536" s="332"/>
      <c r="D536" s="339" t="s">
        <v>348</v>
      </c>
      <c r="E536" s="336" t="s">
        <v>349</v>
      </c>
      <c r="F536" s="337" t="s">
        <v>265</v>
      </c>
      <c r="G536" s="337" t="s">
        <v>350</v>
      </c>
      <c r="H536" s="343" t="s">
        <v>436</v>
      </c>
      <c r="I536" s="343" t="s">
        <v>435</v>
      </c>
      <c r="J536" s="343" t="s">
        <v>440</v>
      </c>
      <c r="K536" s="338" t="s">
        <v>441</v>
      </c>
    </row>
    <row r="537" spans="1:11" ht="13.8">
      <c r="A537" s="382">
        <f t="shared" si="204"/>
        <v>450</v>
      </c>
      <c r="B537" s="359"/>
      <c r="C537" s="363"/>
      <c r="D537" s="371">
        <v>2016</v>
      </c>
      <c r="E537" s="365">
        <f>+E533</f>
        <v>9435257</v>
      </c>
      <c r="F537" s="375">
        <f>+E534/12*(13-E535)</f>
        <v>71479.219696969696</v>
      </c>
      <c r="G537" s="375">
        <f>+E537-F537</f>
        <v>9363777.7803030312</v>
      </c>
      <c r="H537" s="375"/>
      <c r="I537" s="375"/>
      <c r="J537" s="375"/>
      <c r="K537" s="454"/>
    </row>
    <row r="538" spans="1:11" ht="13.8">
      <c r="A538" s="382">
        <f t="shared" si="204"/>
        <v>451</v>
      </c>
      <c r="B538" s="359"/>
      <c r="C538" s="363" t="s">
        <v>351</v>
      </c>
      <c r="D538" s="369">
        <f>D537+1</f>
        <v>2017</v>
      </c>
      <c r="E538" s="365">
        <f>G537</f>
        <v>9363777.7803030312</v>
      </c>
      <c r="F538" s="375">
        <f>$E$534</f>
        <v>171550.12727272726</v>
      </c>
      <c r="G538" s="375">
        <f>+E538-F538</f>
        <v>9192227.6530303042</v>
      </c>
      <c r="H538" s="375">
        <f>ROUND(+E$532*((G538+E538)/2),0)</f>
        <v>1350877</v>
      </c>
      <c r="I538" s="375"/>
      <c r="J538" s="375"/>
      <c r="K538" s="454"/>
    </row>
    <row r="539" spans="1:11" ht="14.4" thickBot="1">
      <c r="A539" s="382">
        <f t="shared" si="204"/>
        <v>452</v>
      </c>
      <c r="B539" s="359"/>
      <c r="C539" s="345" t="s">
        <v>352</v>
      </c>
      <c r="D539" s="364">
        <f>D538</f>
        <v>2017</v>
      </c>
      <c r="E539" s="346">
        <f>E538</f>
        <v>9363777.7803030312</v>
      </c>
      <c r="F539" s="376">
        <f>$E$534</f>
        <v>171550.12727272726</v>
      </c>
      <c r="G539" s="376">
        <f>G538</f>
        <v>9192227.6530303042</v>
      </c>
      <c r="H539" s="376">
        <f>ROUND(+E$532*((G539+E539)/2),0)</f>
        <v>1350877</v>
      </c>
      <c r="I539" s="465">
        <v>0</v>
      </c>
      <c r="J539" s="349">
        <f>+ROUND(IF(I539=0,0,H539-I539),0)</f>
        <v>0</v>
      </c>
      <c r="K539" s="347">
        <f>+ROUND(J539*(1+('Worksheet K'!H$32/12*24)),0)</f>
        <v>0</v>
      </c>
    </row>
    <row r="540" spans="1:11" ht="13.8">
      <c r="A540" s="382"/>
      <c r="B540" s="359"/>
      <c r="C540" s="325"/>
      <c r="D540" s="328"/>
      <c r="E540" s="375"/>
      <c r="F540" s="375"/>
      <c r="G540" s="375"/>
      <c r="H540" s="375"/>
      <c r="I540" s="459"/>
      <c r="J540" s="314"/>
      <c r="K540" s="314"/>
    </row>
    <row r="541" spans="1:11" ht="14.4" thickBot="1">
      <c r="A541" s="382"/>
      <c r="B541" s="359"/>
      <c r="C541" s="325"/>
      <c r="D541" s="328"/>
      <c r="E541" s="375"/>
      <c r="F541" s="375"/>
      <c r="G541" s="375"/>
      <c r="H541" s="375"/>
      <c r="I541" s="459"/>
      <c r="J541" s="314"/>
      <c r="K541" s="314"/>
    </row>
    <row r="542" spans="1:11" ht="14.4" thickBot="1">
      <c r="A542" s="382"/>
      <c r="B542" s="359"/>
      <c r="C542" s="321" t="s">
        <v>334</v>
      </c>
      <c r="D542" s="322"/>
      <c r="E542" s="569" t="s">
        <v>514</v>
      </c>
      <c r="F542" s="570"/>
      <c r="G542" s="570"/>
      <c r="H542" s="570"/>
      <c r="I542" s="570"/>
      <c r="J542" s="571"/>
      <c r="K542" s="572"/>
    </row>
    <row r="543" spans="1:11" ht="13.8">
      <c r="A543" s="382">
        <v>453</v>
      </c>
      <c r="B543" s="383" t="s">
        <v>354</v>
      </c>
      <c r="C543" s="323" t="s">
        <v>336</v>
      </c>
      <c r="D543" s="324" t="s">
        <v>337</v>
      </c>
      <c r="E543" s="451" t="s">
        <v>338</v>
      </c>
      <c r="F543" s="358"/>
      <c r="G543" s="406"/>
      <c r="H543" s="406"/>
      <c r="I543" s="406"/>
      <c r="J543" s="358"/>
      <c r="K543" s="452"/>
    </row>
    <row r="544" spans="1:11" ht="13.8">
      <c r="A544" s="382">
        <f>A543+1</f>
        <v>454</v>
      </c>
      <c r="B544" s="383" t="s">
        <v>339</v>
      </c>
      <c r="C544" s="323" t="s">
        <v>340</v>
      </c>
      <c r="D544" s="324"/>
      <c r="E544" s="453">
        <v>54</v>
      </c>
      <c r="F544" s="460"/>
      <c r="G544" s="324"/>
      <c r="H544" s="324"/>
      <c r="I544" s="324"/>
      <c r="J544" s="358"/>
      <c r="K544" s="454"/>
    </row>
    <row r="545" spans="1:11" ht="13.8">
      <c r="A545" s="382">
        <f t="shared" ref="A545:A554" si="205">A544+1</f>
        <v>455</v>
      </c>
      <c r="B545" s="383" t="s">
        <v>341</v>
      </c>
      <c r="C545" s="323" t="s">
        <v>342</v>
      </c>
      <c r="D545" s="324"/>
      <c r="E545" s="451">
        <v>0</v>
      </c>
      <c r="F545" s="461"/>
      <c r="G545" s="328"/>
      <c r="H545" s="341"/>
      <c r="I545" s="341"/>
      <c r="J545" s="358"/>
      <c r="K545" s="454"/>
    </row>
    <row r="546" spans="1:11" ht="13.8">
      <c r="A546" s="382">
        <f t="shared" si="205"/>
        <v>456</v>
      </c>
      <c r="B546" s="383" t="str">
        <f>+"Line "&amp;$A$10&amp;""</f>
        <v>Line 5</v>
      </c>
      <c r="C546" s="323" t="s">
        <v>144</v>
      </c>
      <c r="D546" s="328"/>
      <c r="E546" s="329">
        <f>+$E$10</f>
        <v>0.14560000000000001</v>
      </c>
      <c r="F546" s="358"/>
      <c r="G546" s="330"/>
      <c r="H546" s="342"/>
      <c r="I546" s="342"/>
      <c r="J546" s="358"/>
      <c r="K546" s="454"/>
    </row>
    <row r="547" spans="1:11" ht="13.8">
      <c r="A547" s="382">
        <f t="shared" si="205"/>
        <v>457</v>
      </c>
      <c r="B547" s="383" t="str">
        <f>"Line "&amp;A546&amp;" plus line "&amp;$A$13&amp;" times (line "&amp;A545&amp;"/100)"</f>
        <v>Line 456 plus line 8 times (line 455/100)</v>
      </c>
      <c r="C547" s="323" t="s">
        <v>343</v>
      </c>
      <c r="D547" s="328"/>
      <c r="E547" s="329">
        <f>(E545/100*$E$13)+E546</f>
        <v>0.14560000000000001</v>
      </c>
      <c r="F547" s="358"/>
      <c r="G547" s="325"/>
      <c r="H547" s="333"/>
      <c r="I547" s="333"/>
      <c r="J547" s="358"/>
      <c r="K547" s="454"/>
    </row>
    <row r="548" spans="1:11" ht="27">
      <c r="A548" s="382">
        <f t="shared" si="205"/>
        <v>458</v>
      </c>
      <c r="B548" s="384" t="s">
        <v>344</v>
      </c>
      <c r="C548" s="323" t="s">
        <v>345</v>
      </c>
      <c r="D548" s="324"/>
      <c r="E548" s="462">
        <v>22048763</v>
      </c>
      <c r="F548" s="327"/>
      <c r="G548" s="358"/>
      <c r="H548" s="327"/>
      <c r="I548" s="327"/>
      <c r="J548" s="358"/>
      <c r="K548" s="454"/>
    </row>
    <row r="549" spans="1:11" ht="13.8">
      <c r="A549" s="382">
        <f t="shared" si="205"/>
        <v>459</v>
      </c>
      <c r="B549" s="383" t="str">
        <f>"Line "&amp;A548&amp;" divided by line "&amp;A544&amp;""</f>
        <v>Line 458 divided by line 454</v>
      </c>
      <c r="C549" s="326" t="s">
        <v>346</v>
      </c>
      <c r="D549" s="324"/>
      <c r="E549" s="213">
        <f>IF(E544=0,0,E548/E544)</f>
        <v>408310.4259259259</v>
      </c>
      <c r="F549" s="358"/>
      <c r="G549" s="327"/>
      <c r="H549" s="327"/>
      <c r="I549" s="327"/>
      <c r="J549" s="358"/>
      <c r="K549" s="454"/>
    </row>
    <row r="550" spans="1:11" ht="14.4" thickBot="1">
      <c r="A550" s="382">
        <f t="shared" si="205"/>
        <v>460</v>
      </c>
      <c r="B550" s="383" t="s">
        <v>347</v>
      </c>
      <c r="C550" s="323" t="s">
        <v>353</v>
      </c>
      <c r="D550" s="328"/>
      <c r="E550" s="456">
        <v>8</v>
      </c>
      <c r="F550" s="464" t="s">
        <v>515</v>
      </c>
      <c r="G550" s="331"/>
      <c r="H550" s="331"/>
      <c r="I550" s="331"/>
      <c r="J550" s="357"/>
      <c r="K550" s="458"/>
    </row>
    <row r="551" spans="1:11" ht="27.6">
      <c r="A551" s="382">
        <f t="shared" si="205"/>
        <v>461</v>
      </c>
      <c r="B551" s="359"/>
      <c r="C551" s="332"/>
      <c r="D551" s="339" t="s">
        <v>348</v>
      </c>
      <c r="E551" s="336" t="s">
        <v>349</v>
      </c>
      <c r="F551" s="337" t="s">
        <v>265</v>
      </c>
      <c r="G551" s="337" t="s">
        <v>350</v>
      </c>
      <c r="H551" s="343" t="s">
        <v>436</v>
      </c>
      <c r="I551" s="343" t="s">
        <v>435</v>
      </c>
      <c r="J551" s="343" t="s">
        <v>440</v>
      </c>
      <c r="K551" s="338" t="s">
        <v>441</v>
      </c>
    </row>
    <row r="552" spans="1:11" ht="13.8">
      <c r="A552" s="382">
        <f t="shared" si="205"/>
        <v>462</v>
      </c>
      <c r="B552" s="359"/>
      <c r="C552" s="363"/>
      <c r="D552" s="371">
        <v>2016</v>
      </c>
      <c r="E552" s="365">
        <f>+E548</f>
        <v>22048763</v>
      </c>
      <c r="F552" s="375">
        <f>+E549/12*(13-E550)</f>
        <v>170129.34413580247</v>
      </c>
      <c r="G552" s="375">
        <f>+E552-F552</f>
        <v>21878633.655864198</v>
      </c>
      <c r="H552" s="375"/>
      <c r="I552" s="375"/>
      <c r="J552" s="375"/>
      <c r="K552" s="454"/>
    </row>
    <row r="553" spans="1:11" ht="13.8">
      <c r="A553" s="382">
        <f t="shared" si="205"/>
        <v>463</v>
      </c>
      <c r="B553" s="359"/>
      <c r="C553" s="363" t="s">
        <v>351</v>
      </c>
      <c r="D553" s="369">
        <f>D552+1</f>
        <v>2017</v>
      </c>
      <c r="E553" s="365">
        <f>G552</f>
        <v>21878633.655864198</v>
      </c>
      <c r="F553" s="375">
        <f>$E$549</f>
        <v>408310.4259259259</v>
      </c>
      <c r="G553" s="375">
        <f>+E553-F553</f>
        <v>21470323.229938272</v>
      </c>
      <c r="H553" s="375">
        <f>ROUND(+E$547*((G553+E553)/2),0)</f>
        <v>3155804</v>
      </c>
      <c r="I553" s="375"/>
      <c r="J553" s="375"/>
      <c r="K553" s="454"/>
    </row>
    <row r="554" spans="1:11" ht="14.4" thickBot="1">
      <c r="A554" s="382">
        <f t="shared" si="205"/>
        <v>464</v>
      </c>
      <c r="B554" s="359"/>
      <c r="C554" s="345" t="s">
        <v>352</v>
      </c>
      <c r="D554" s="364">
        <f>D553</f>
        <v>2017</v>
      </c>
      <c r="E554" s="346">
        <f>E553</f>
        <v>21878633.655864198</v>
      </c>
      <c r="F554" s="376">
        <f>$E$549</f>
        <v>408310.4259259259</v>
      </c>
      <c r="G554" s="376">
        <f>G553</f>
        <v>21470323.229938272</v>
      </c>
      <c r="H554" s="376">
        <f>ROUND(+E$547*((G554+E554)/2),0)</f>
        <v>3155804</v>
      </c>
      <c r="I554" s="465">
        <v>0</v>
      </c>
      <c r="J554" s="349">
        <f>+ROUND(IF(I554=0,0,H554-I554),0)</f>
        <v>0</v>
      </c>
      <c r="K554" s="347">
        <f>+ROUND(J554*(1+('Worksheet K'!H$32/12*24)),0)</f>
        <v>0</v>
      </c>
    </row>
    <row r="555" spans="1:11" ht="13.8">
      <c r="A555" s="382"/>
      <c r="B555" s="359"/>
      <c r="C555" s="325"/>
      <c r="D555" s="328"/>
      <c r="E555" s="375"/>
      <c r="F555" s="375"/>
      <c r="G555" s="375"/>
      <c r="H555" s="375"/>
      <c r="I555" s="459"/>
      <c r="J555" s="314"/>
      <c r="K555" s="314"/>
    </row>
    <row r="556" spans="1:11" ht="14.4" thickBot="1">
      <c r="A556" s="382"/>
      <c r="B556" s="359"/>
      <c r="C556" s="325"/>
      <c r="D556" s="328"/>
      <c r="E556" s="375"/>
      <c r="F556" s="375"/>
      <c r="G556" s="375"/>
      <c r="H556" s="375"/>
      <c r="I556" s="459"/>
      <c r="J556" s="314"/>
      <c r="K556" s="314"/>
    </row>
    <row r="557" spans="1:11" ht="14.4" thickBot="1">
      <c r="A557" s="382"/>
      <c r="B557" s="359"/>
      <c r="C557" s="321" t="s">
        <v>334</v>
      </c>
      <c r="D557" s="322"/>
      <c r="E557" s="569" t="s">
        <v>521</v>
      </c>
      <c r="F557" s="570"/>
      <c r="G557" s="570"/>
      <c r="H557" s="570"/>
      <c r="I557" s="570"/>
      <c r="J557" s="571"/>
      <c r="K557" s="572"/>
    </row>
    <row r="558" spans="1:11" ht="13.8">
      <c r="A558" s="382">
        <v>465</v>
      </c>
      <c r="B558" s="383" t="s">
        <v>354</v>
      </c>
      <c r="C558" s="323" t="s">
        <v>336</v>
      </c>
      <c r="D558" s="324" t="s">
        <v>337</v>
      </c>
      <c r="E558" s="451" t="s">
        <v>338</v>
      </c>
      <c r="F558" s="358"/>
      <c r="G558" s="406"/>
      <c r="H558" s="406"/>
      <c r="I558" s="406"/>
      <c r="J558" s="358"/>
      <c r="K558" s="452"/>
    </row>
    <row r="559" spans="1:11" ht="13.8">
      <c r="A559" s="382">
        <f>A558+1</f>
        <v>466</v>
      </c>
      <c r="B559" s="383" t="s">
        <v>339</v>
      </c>
      <c r="C559" s="323" t="s">
        <v>340</v>
      </c>
      <c r="D559" s="324"/>
      <c r="E559" s="453">
        <v>55</v>
      </c>
      <c r="F559" s="460"/>
      <c r="G559" s="324"/>
      <c r="H559" s="324"/>
      <c r="I559" s="324"/>
      <c r="J559" s="358"/>
      <c r="K559" s="454"/>
    </row>
    <row r="560" spans="1:11" ht="13.8">
      <c r="A560" s="382">
        <f t="shared" ref="A560:A567" si="206">A559+1</f>
        <v>467</v>
      </c>
      <c r="B560" s="383" t="s">
        <v>341</v>
      </c>
      <c r="C560" s="323" t="s">
        <v>342</v>
      </c>
      <c r="D560" s="324"/>
      <c r="E560" s="451">
        <v>0</v>
      </c>
      <c r="F560" s="461"/>
      <c r="G560" s="328"/>
      <c r="H560" s="341"/>
      <c r="I560" s="341"/>
      <c r="J560" s="358"/>
      <c r="K560" s="454"/>
    </row>
    <row r="561" spans="1:11" ht="13.8">
      <c r="A561" s="382">
        <f t="shared" si="206"/>
        <v>468</v>
      </c>
      <c r="B561" s="383" t="str">
        <f>+"Line "&amp;$A$10&amp;""</f>
        <v>Line 5</v>
      </c>
      <c r="C561" s="323" t="s">
        <v>144</v>
      </c>
      <c r="D561" s="328"/>
      <c r="E561" s="329">
        <f>+$E$10</f>
        <v>0.14560000000000001</v>
      </c>
      <c r="F561" s="358"/>
      <c r="G561" s="330"/>
      <c r="H561" s="342"/>
      <c r="I561" s="342"/>
      <c r="J561" s="358"/>
      <c r="K561" s="454"/>
    </row>
    <row r="562" spans="1:11" ht="13.8">
      <c r="A562" s="382">
        <f t="shared" si="206"/>
        <v>469</v>
      </c>
      <c r="B562" s="383" t="str">
        <f>"Line "&amp;A561&amp;" plus line "&amp;$A$13&amp;" times (line "&amp;A560&amp;"/100)"</f>
        <v>Line 468 plus line 8 times (line 467/100)</v>
      </c>
      <c r="C562" s="323" t="s">
        <v>343</v>
      </c>
      <c r="D562" s="328"/>
      <c r="E562" s="329">
        <f>(E560/100*$E$13)+E561</f>
        <v>0.14560000000000001</v>
      </c>
      <c r="F562" s="358"/>
      <c r="G562" s="325"/>
      <c r="H562" s="333"/>
      <c r="I562" s="333"/>
      <c r="J562" s="358"/>
      <c r="K562" s="454"/>
    </row>
    <row r="563" spans="1:11" ht="27">
      <c r="A563" s="382">
        <f t="shared" si="206"/>
        <v>470</v>
      </c>
      <c r="B563" s="384" t="s">
        <v>344</v>
      </c>
      <c r="C563" s="323" t="s">
        <v>345</v>
      </c>
      <c r="D563" s="324"/>
      <c r="E563" s="462">
        <v>5391937</v>
      </c>
      <c r="F563" s="327"/>
      <c r="G563" s="358"/>
      <c r="H563" s="327"/>
      <c r="I563" s="327"/>
      <c r="J563" s="358"/>
      <c r="K563" s="454"/>
    </row>
    <row r="564" spans="1:11" ht="13.8">
      <c r="A564" s="382">
        <f t="shared" si="206"/>
        <v>471</v>
      </c>
      <c r="B564" s="383" t="str">
        <f>"Line "&amp;A563&amp;" divided by line "&amp;A559&amp;""</f>
        <v>Line 470 divided by line 466</v>
      </c>
      <c r="C564" s="326" t="s">
        <v>346</v>
      </c>
      <c r="D564" s="324"/>
      <c r="E564" s="213">
        <f>IF(E559=0,0,E563/E559)</f>
        <v>98035.218181818185</v>
      </c>
      <c r="F564" s="358"/>
      <c r="G564" s="327"/>
      <c r="H564" s="327"/>
      <c r="I564" s="327"/>
      <c r="J564" s="358"/>
      <c r="K564" s="454"/>
    </row>
    <row r="565" spans="1:11" ht="14.4" thickBot="1">
      <c r="A565" s="382">
        <f t="shared" si="206"/>
        <v>472</v>
      </c>
      <c r="B565" s="383" t="s">
        <v>347</v>
      </c>
      <c r="C565" s="323" t="s">
        <v>353</v>
      </c>
      <c r="D565" s="328"/>
      <c r="E565" s="456">
        <v>6</v>
      </c>
      <c r="F565" s="464" t="s">
        <v>522</v>
      </c>
      <c r="G565" s="331"/>
      <c r="H565" s="331"/>
      <c r="I565" s="331"/>
      <c r="J565" s="357"/>
      <c r="K565" s="458"/>
    </row>
    <row r="566" spans="1:11" ht="27.6">
      <c r="A566" s="382">
        <f t="shared" si="206"/>
        <v>473</v>
      </c>
      <c r="B566" s="359"/>
      <c r="C566" s="332"/>
      <c r="D566" s="339" t="s">
        <v>348</v>
      </c>
      <c r="E566" s="336" t="s">
        <v>349</v>
      </c>
      <c r="F566" s="337" t="s">
        <v>265</v>
      </c>
      <c r="G566" s="337" t="s">
        <v>350</v>
      </c>
      <c r="H566" s="343" t="s">
        <v>436</v>
      </c>
      <c r="I566" s="343" t="s">
        <v>435</v>
      </c>
      <c r="J566" s="343" t="s">
        <v>440</v>
      </c>
      <c r="K566" s="338" t="s">
        <v>441</v>
      </c>
    </row>
    <row r="567" spans="1:11" ht="13.8">
      <c r="A567" s="382">
        <f t="shared" si="206"/>
        <v>474</v>
      </c>
      <c r="B567" s="359"/>
      <c r="C567" s="363" t="s">
        <v>351</v>
      </c>
      <c r="D567" s="371">
        <v>2017</v>
      </c>
      <c r="E567" s="365">
        <f>+E563</f>
        <v>5391937</v>
      </c>
      <c r="F567" s="375">
        <f>+E564/12*(13-E565)</f>
        <v>57187.210606060609</v>
      </c>
      <c r="G567" s="375">
        <f>+E567-F567</f>
        <v>5334749.7893939391</v>
      </c>
      <c r="H567" s="375">
        <f>ROUND(+E$562*((G567+E567)/2)*((13-E$565)/12),0)</f>
        <v>455527</v>
      </c>
      <c r="I567" s="375"/>
      <c r="J567" s="375"/>
      <c r="K567" s="454"/>
    </row>
    <row r="568" spans="1:11" ht="14.4" thickBot="1">
      <c r="A568" s="382">
        <f>A567+1</f>
        <v>475</v>
      </c>
      <c r="B568" s="359"/>
      <c r="C568" s="345" t="s">
        <v>352</v>
      </c>
      <c r="D568" s="364">
        <f>D567</f>
        <v>2017</v>
      </c>
      <c r="E568" s="346">
        <f>E567</f>
        <v>5391937</v>
      </c>
      <c r="F568" s="376">
        <f>F567</f>
        <v>57187.210606060609</v>
      </c>
      <c r="G568" s="376">
        <f>G567</f>
        <v>5334749.7893939391</v>
      </c>
      <c r="H568" s="376">
        <f>ROUND(+E$562*((G568+E568)/2)*((13-E$565)/12),0)</f>
        <v>455527</v>
      </c>
      <c r="I568" s="465">
        <v>0</v>
      </c>
      <c r="J568" s="349">
        <f>+ROUND(IF(I568=0,0,H568-I568),0)</f>
        <v>0</v>
      </c>
      <c r="K568" s="347">
        <f>+ROUND(J568*(1+('Worksheet K'!H$32/12*24)),0)</f>
        <v>0</v>
      </c>
    </row>
    <row r="569" spans="1:11" ht="13.8">
      <c r="A569" s="382"/>
      <c r="B569" s="359"/>
      <c r="C569" s="325"/>
      <c r="D569" s="328"/>
      <c r="E569" s="375"/>
      <c r="F569" s="375"/>
      <c r="G569" s="375"/>
      <c r="H569" s="375"/>
      <c r="I569" s="459"/>
      <c r="J569" s="314"/>
      <c r="K569" s="314"/>
    </row>
    <row r="570" spans="1:11" ht="14.4" thickBot="1">
      <c r="A570" s="382"/>
      <c r="B570" s="359"/>
      <c r="C570" s="325"/>
      <c r="D570" s="328"/>
      <c r="E570" s="375"/>
      <c r="F570" s="375"/>
      <c r="G570" s="375"/>
      <c r="H570" s="375"/>
      <c r="I570" s="459"/>
      <c r="J570" s="314"/>
      <c r="K570" s="314"/>
    </row>
    <row r="571" spans="1:11" ht="14.4" thickBot="1">
      <c r="A571" s="382"/>
      <c r="B571" s="359"/>
      <c r="C571" s="321" t="s">
        <v>334</v>
      </c>
      <c r="D571" s="322"/>
      <c r="E571" s="569" t="s">
        <v>523</v>
      </c>
      <c r="F571" s="570"/>
      <c r="G571" s="570"/>
      <c r="H571" s="570"/>
      <c r="I571" s="570"/>
      <c r="J571" s="571"/>
      <c r="K571" s="572"/>
    </row>
    <row r="572" spans="1:11" ht="13.8">
      <c r="A572" s="382">
        <v>476</v>
      </c>
      <c r="B572" s="383" t="s">
        <v>354</v>
      </c>
      <c r="C572" s="323" t="s">
        <v>336</v>
      </c>
      <c r="D572" s="324" t="s">
        <v>337</v>
      </c>
      <c r="E572" s="451" t="s">
        <v>338</v>
      </c>
      <c r="F572" s="358"/>
      <c r="G572" s="406"/>
      <c r="H572" s="406"/>
      <c r="I572" s="406"/>
      <c r="J572" s="358"/>
      <c r="K572" s="452"/>
    </row>
    <row r="573" spans="1:11" ht="13.8">
      <c r="A573" s="382">
        <f>A572+1</f>
        <v>477</v>
      </c>
      <c r="B573" s="383" t="s">
        <v>339</v>
      </c>
      <c r="C573" s="323" t="s">
        <v>340</v>
      </c>
      <c r="D573" s="324"/>
      <c r="E573" s="453">
        <v>55</v>
      </c>
      <c r="F573" s="460"/>
      <c r="G573" s="324"/>
      <c r="H573" s="324"/>
      <c r="I573" s="324"/>
      <c r="J573" s="358"/>
      <c r="K573" s="454"/>
    </row>
    <row r="574" spans="1:11" ht="13.8">
      <c r="A574" s="382">
        <f t="shared" ref="A574:A581" si="207">A573+1</f>
        <v>478</v>
      </c>
      <c r="B574" s="383" t="s">
        <v>341</v>
      </c>
      <c r="C574" s="323" t="s">
        <v>342</v>
      </c>
      <c r="D574" s="324"/>
      <c r="E574" s="451">
        <v>0</v>
      </c>
      <c r="F574" s="461"/>
      <c r="G574" s="328"/>
      <c r="H574" s="341"/>
      <c r="I574" s="341"/>
      <c r="J574" s="358"/>
      <c r="K574" s="454"/>
    </row>
    <row r="575" spans="1:11" ht="13.8">
      <c r="A575" s="382">
        <f t="shared" si="207"/>
        <v>479</v>
      </c>
      <c r="B575" s="383" t="str">
        <f>+"Line "&amp;$A$10&amp;""</f>
        <v>Line 5</v>
      </c>
      <c r="C575" s="323" t="s">
        <v>144</v>
      </c>
      <c r="D575" s="328"/>
      <c r="E575" s="329">
        <f>+$E$10</f>
        <v>0.14560000000000001</v>
      </c>
      <c r="F575" s="358"/>
      <c r="G575" s="330"/>
      <c r="H575" s="342"/>
      <c r="I575" s="342"/>
      <c r="J575" s="358"/>
      <c r="K575" s="454"/>
    </row>
    <row r="576" spans="1:11" ht="13.8">
      <c r="A576" s="382">
        <f t="shared" si="207"/>
        <v>480</v>
      </c>
      <c r="B576" s="383" t="str">
        <f>"Line "&amp;A575&amp;" plus line "&amp;$A$13&amp;" times (line "&amp;A574&amp;"/100)"</f>
        <v>Line 479 plus line 8 times (line 478/100)</v>
      </c>
      <c r="C576" s="323" t="s">
        <v>343</v>
      </c>
      <c r="D576" s="328"/>
      <c r="E576" s="329">
        <f>(E574/100*$E$13)+E575</f>
        <v>0.14560000000000001</v>
      </c>
      <c r="F576" s="358"/>
      <c r="G576" s="325"/>
      <c r="H576" s="333"/>
      <c r="I576" s="333"/>
      <c r="J576" s="358"/>
      <c r="K576" s="454"/>
    </row>
    <row r="577" spans="1:11" ht="27">
      <c r="A577" s="382">
        <f t="shared" si="207"/>
        <v>481</v>
      </c>
      <c r="B577" s="384" t="s">
        <v>344</v>
      </c>
      <c r="C577" s="323" t="s">
        <v>345</v>
      </c>
      <c r="D577" s="324"/>
      <c r="E577" s="462">
        <v>6324099</v>
      </c>
      <c r="F577" s="327"/>
      <c r="G577" s="358"/>
      <c r="H577" s="327"/>
      <c r="I577" s="327"/>
      <c r="J577" s="358"/>
      <c r="K577" s="454"/>
    </row>
    <row r="578" spans="1:11" ht="13.8">
      <c r="A578" s="382">
        <f t="shared" si="207"/>
        <v>482</v>
      </c>
      <c r="B578" s="383" t="str">
        <f>"Line "&amp;A577&amp;" divided by line "&amp;A573&amp;""</f>
        <v>Line 481 divided by line 477</v>
      </c>
      <c r="C578" s="326" t="s">
        <v>346</v>
      </c>
      <c r="D578" s="324"/>
      <c r="E578" s="213">
        <f>IF(E573=0,0,E577/E573)</f>
        <v>114983.61818181818</v>
      </c>
      <c r="F578" s="358"/>
      <c r="G578" s="327"/>
      <c r="H578" s="327"/>
      <c r="I578" s="327"/>
      <c r="J578" s="358"/>
      <c r="K578" s="454"/>
    </row>
    <row r="579" spans="1:11" ht="14.4" thickBot="1">
      <c r="A579" s="382">
        <f t="shared" si="207"/>
        <v>483</v>
      </c>
      <c r="B579" s="383" t="s">
        <v>347</v>
      </c>
      <c r="C579" s="323" t="s">
        <v>353</v>
      </c>
      <c r="D579" s="328"/>
      <c r="E579" s="456">
        <v>6</v>
      </c>
      <c r="F579" s="464" t="s">
        <v>522</v>
      </c>
      <c r="G579" s="331"/>
      <c r="H579" s="331"/>
      <c r="I579" s="331"/>
      <c r="J579" s="357"/>
      <c r="K579" s="458"/>
    </row>
    <row r="580" spans="1:11" ht="27.6">
      <c r="A580" s="382">
        <f t="shared" si="207"/>
        <v>484</v>
      </c>
      <c r="B580" s="359"/>
      <c r="C580" s="332"/>
      <c r="D580" s="339" t="s">
        <v>348</v>
      </c>
      <c r="E580" s="336" t="s">
        <v>349</v>
      </c>
      <c r="F580" s="337" t="s">
        <v>265</v>
      </c>
      <c r="G580" s="337" t="s">
        <v>350</v>
      </c>
      <c r="H580" s="343" t="s">
        <v>436</v>
      </c>
      <c r="I580" s="343" t="s">
        <v>435</v>
      </c>
      <c r="J580" s="343" t="s">
        <v>440</v>
      </c>
      <c r="K580" s="338" t="s">
        <v>441</v>
      </c>
    </row>
    <row r="581" spans="1:11" ht="13.8">
      <c r="A581" s="382">
        <f t="shared" si="207"/>
        <v>485</v>
      </c>
      <c r="B581" s="359"/>
      <c r="C581" s="363" t="s">
        <v>351</v>
      </c>
      <c r="D581" s="371">
        <v>2017</v>
      </c>
      <c r="E581" s="365">
        <f>+E577</f>
        <v>6324099</v>
      </c>
      <c r="F581" s="375">
        <f>+E578/12*(13-E579)</f>
        <v>67073.777272727268</v>
      </c>
      <c r="G581" s="375">
        <f>+E581-F581</f>
        <v>6257025.2227272727</v>
      </c>
      <c r="H581" s="375">
        <f>ROUND(+E$576*((G581+E581)/2)*((13-E$579)/12),0)</f>
        <v>534278</v>
      </c>
      <c r="I581" s="375"/>
      <c r="J581" s="375"/>
      <c r="K581" s="454"/>
    </row>
    <row r="582" spans="1:11" ht="14.4" thickBot="1">
      <c r="A582" s="382">
        <f>A581+1</f>
        <v>486</v>
      </c>
      <c r="B582" s="359"/>
      <c r="C582" s="345" t="s">
        <v>352</v>
      </c>
      <c r="D582" s="364">
        <f>D581</f>
        <v>2017</v>
      </c>
      <c r="E582" s="346">
        <f>E581</f>
        <v>6324099</v>
      </c>
      <c r="F582" s="376">
        <f>F581</f>
        <v>67073.777272727268</v>
      </c>
      <c r="G582" s="376">
        <f>G581</f>
        <v>6257025.2227272727</v>
      </c>
      <c r="H582" s="376">
        <f>ROUND(+E$576*((G582+E582)/2)*((13-E$579)/12),0)</f>
        <v>534278</v>
      </c>
      <c r="I582" s="465">
        <v>0</v>
      </c>
      <c r="J582" s="349">
        <f>+ROUND(IF(I582=0,0,H582-I582),0)</f>
        <v>0</v>
      </c>
      <c r="K582" s="347">
        <f>+ROUND(J582*(1+('Worksheet K'!H$32/12*24)),0)</f>
        <v>0</v>
      </c>
    </row>
    <row r="583" spans="1:11" ht="13.8">
      <c r="A583" s="382"/>
      <c r="B583" s="359"/>
      <c r="C583" s="325"/>
      <c r="D583" s="328"/>
      <c r="E583" s="375"/>
      <c r="F583" s="375"/>
      <c r="G583" s="375"/>
      <c r="H583" s="375"/>
      <c r="I583" s="459"/>
      <c r="J583" s="314"/>
      <c r="K583" s="314"/>
    </row>
    <row r="584" spans="1:11" ht="14.4" thickBot="1">
      <c r="A584" s="382"/>
      <c r="B584" s="359"/>
      <c r="C584" s="325"/>
      <c r="D584" s="328"/>
      <c r="E584" s="375"/>
      <c r="F584" s="375"/>
      <c r="G584" s="375"/>
      <c r="H584" s="375"/>
      <c r="I584" s="459"/>
      <c r="J584" s="314"/>
      <c r="K584" s="314"/>
    </row>
    <row r="585" spans="1:11" ht="14.4" thickBot="1">
      <c r="A585" s="382"/>
      <c r="B585" s="359"/>
      <c r="C585" s="321" t="s">
        <v>334</v>
      </c>
      <c r="D585" s="322"/>
      <c r="E585" s="569" t="s">
        <v>524</v>
      </c>
      <c r="F585" s="570"/>
      <c r="G585" s="570"/>
      <c r="H585" s="570"/>
      <c r="I585" s="570"/>
      <c r="J585" s="571"/>
      <c r="K585" s="572"/>
    </row>
    <row r="586" spans="1:11" ht="13.8">
      <c r="A586" s="382">
        <v>487</v>
      </c>
      <c r="B586" s="383" t="s">
        <v>354</v>
      </c>
      <c r="C586" s="323" t="s">
        <v>336</v>
      </c>
      <c r="D586" s="324" t="s">
        <v>337</v>
      </c>
      <c r="E586" s="451" t="s">
        <v>338</v>
      </c>
      <c r="F586" s="358"/>
      <c r="G586" s="406"/>
      <c r="H586" s="406"/>
      <c r="I586" s="406"/>
      <c r="J586" s="358"/>
      <c r="K586" s="452"/>
    </row>
    <row r="587" spans="1:11" ht="13.8">
      <c r="A587" s="382">
        <f>A586+1</f>
        <v>488</v>
      </c>
      <c r="B587" s="383" t="s">
        <v>339</v>
      </c>
      <c r="C587" s="323" t="s">
        <v>340</v>
      </c>
      <c r="D587" s="324"/>
      <c r="E587" s="453">
        <v>54</v>
      </c>
      <c r="F587" s="460"/>
      <c r="G587" s="324"/>
      <c r="H587" s="324"/>
      <c r="I587" s="324"/>
      <c r="J587" s="358"/>
      <c r="K587" s="454"/>
    </row>
    <row r="588" spans="1:11" ht="13.8">
      <c r="A588" s="382">
        <f t="shared" ref="A588:A595" si="208">A587+1</f>
        <v>489</v>
      </c>
      <c r="B588" s="383" t="s">
        <v>341</v>
      </c>
      <c r="C588" s="323" t="s">
        <v>342</v>
      </c>
      <c r="D588" s="324"/>
      <c r="E588" s="451">
        <v>0</v>
      </c>
      <c r="F588" s="461"/>
      <c r="G588" s="328"/>
      <c r="H588" s="341"/>
      <c r="I588" s="341"/>
      <c r="J588" s="358"/>
      <c r="K588" s="454"/>
    </row>
    <row r="589" spans="1:11" ht="13.8">
      <c r="A589" s="382">
        <f t="shared" si="208"/>
        <v>490</v>
      </c>
      <c r="B589" s="383" t="str">
        <f>+"Line "&amp;$A$10&amp;""</f>
        <v>Line 5</v>
      </c>
      <c r="C589" s="323" t="s">
        <v>144</v>
      </c>
      <c r="D589" s="328"/>
      <c r="E589" s="329">
        <f>+$E$10</f>
        <v>0.14560000000000001</v>
      </c>
      <c r="F589" s="358"/>
      <c r="G589" s="330"/>
      <c r="H589" s="342"/>
      <c r="I589" s="342"/>
      <c r="J589" s="358"/>
      <c r="K589" s="454"/>
    </row>
    <row r="590" spans="1:11" ht="13.8">
      <c r="A590" s="382">
        <f t="shared" si="208"/>
        <v>491</v>
      </c>
      <c r="B590" s="383" t="str">
        <f>"Line "&amp;A589&amp;" plus line "&amp;$A$13&amp;" times (line "&amp;A588&amp;"/100)"</f>
        <v>Line 490 plus line 8 times (line 489/100)</v>
      </c>
      <c r="C590" s="323" t="s">
        <v>343</v>
      </c>
      <c r="D590" s="328"/>
      <c r="E590" s="329">
        <f>(E588/100*$E$13)+E589</f>
        <v>0.14560000000000001</v>
      </c>
      <c r="F590" s="358"/>
      <c r="G590" s="325"/>
      <c r="H590" s="333"/>
      <c r="I590" s="333"/>
      <c r="J590" s="358"/>
      <c r="K590" s="454"/>
    </row>
    <row r="591" spans="1:11" ht="27">
      <c r="A591" s="382">
        <f t="shared" si="208"/>
        <v>492</v>
      </c>
      <c r="B591" s="384" t="s">
        <v>344</v>
      </c>
      <c r="C591" s="323" t="s">
        <v>345</v>
      </c>
      <c r="D591" s="324"/>
      <c r="E591" s="462">
        <v>25295118</v>
      </c>
      <c r="F591" s="327"/>
      <c r="G591" s="358"/>
      <c r="H591" s="327"/>
      <c r="I591" s="327"/>
      <c r="J591" s="358"/>
      <c r="K591" s="454"/>
    </row>
    <row r="592" spans="1:11" ht="13.8">
      <c r="A592" s="382">
        <f t="shared" si="208"/>
        <v>493</v>
      </c>
      <c r="B592" s="383" t="str">
        <f>"Line "&amp;A591&amp;" divided by line "&amp;A587&amp;""</f>
        <v>Line 492 divided by line 488</v>
      </c>
      <c r="C592" s="326" t="s">
        <v>346</v>
      </c>
      <c r="D592" s="324"/>
      <c r="E592" s="213">
        <f>IF(E587=0,0,E591/E587)</f>
        <v>468428.11111111112</v>
      </c>
      <c r="F592" s="358"/>
      <c r="G592" s="327"/>
      <c r="H592" s="327"/>
      <c r="I592" s="327"/>
      <c r="J592" s="358"/>
      <c r="K592" s="454"/>
    </row>
    <row r="593" spans="1:11" ht="14.4" thickBot="1">
      <c r="A593" s="382">
        <f t="shared" si="208"/>
        <v>494</v>
      </c>
      <c r="B593" s="383" t="s">
        <v>347</v>
      </c>
      <c r="C593" s="323" t="s">
        <v>353</v>
      </c>
      <c r="D593" s="328"/>
      <c r="E593" s="456">
        <v>6</v>
      </c>
      <c r="F593" s="464" t="s">
        <v>522</v>
      </c>
      <c r="G593" s="331"/>
      <c r="H593" s="331"/>
      <c r="I593" s="331"/>
      <c r="J593" s="357"/>
      <c r="K593" s="458"/>
    </row>
    <row r="594" spans="1:11" ht="27.6">
      <c r="A594" s="382">
        <f t="shared" si="208"/>
        <v>495</v>
      </c>
      <c r="B594" s="359"/>
      <c r="C594" s="332"/>
      <c r="D594" s="339" t="s">
        <v>348</v>
      </c>
      <c r="E594" s="336" t="s">
        <v>349</v>
      </c>
      <c r="F594" s="337" t="s">
        <v>265</v>
      </c>
      <c r="G594" s="337" t="s">
        <v>350</v>
      </c>
      <c r="H594" s="343" t="s">
        <v>436</v>
      </c>
      <c r="I594" s="343" t="s">
        <v>435</v>
      </c>
      <c r="J594" s="343" t="s">
        <v>440</v>
      </c>
      <c r="K594" s="338" t="s">
        <v>441</v>
      </c>
    </row>
    <row r="595" spans="1:11" ht="13.8">
      <c r="A595" s="382">
        <f t="shared" si="208"/>
        <v>496</v>
      </c>
      <c r="B595" s="359"/>
      <c r="C595" s="363" t="s">
        <v>351</v>
      </c>
      <c r="D595" s="371">
        <v>2017</v>
      </c>
      <c r="E595" s="365">
        <f>+E591</f>
        <v>25295118</v>
      </c>
      <c r="F595" s="375">
        <f>+E592/12*(13-E593)</f>
        <v>273249.73148148146</v>
      </c>
      <c r="G595" s="375">
        <f>+E595-F595</f>
        <v>25021868.268518519</v>
      </c>
      <c r="H595" s="375">
        <f>ROUND(+E$590*((G595+E595)/2)*((13-E$593)/12),0)</f>
        <v>2136795</v>
      </c>
      <c r="I595" s="375"/>
      <c r="J595" s="375"/>
      <c r="K595" s="454"/>
    </row>
    <row r="596" spans="1:11" ht="14.4" thickBot="1">
      <c r="A596" s="382">
        <f>A595+1</f>
        <v>497</v>
      </c>
      <c r="B596" s="359"/>
      <c r="C596" s="345" t="s">
        <v>352</v>
      </c>
      <c r="D596" s="364">
        <f>D595</f>
        <v>2017</v>
      </c>
      <c r="E596" s="346">
        <f>E595</f>
        <v>25295118</v>
      </c>
      <c r="F596" s="376">
        <f>F595</f>
        <v>273249.73148148146</v>
      </c>
      <c r="G596" s="376">
        <f>G595</f>
        <v>25021868.268518519</v>
      </c>
      <c r="H596" s="376">
        <f>ROUND(+E$590*((G596+E596)/2)*((13-E$593)/12),0)</f>
        <v>2136795</v>
      </c>
      <c r="I596" s="465">
        <v>0</v>
      </c>
      <c r="J596" s="349">
        <f>+ROUND(IF(I596=0,0,H596-I596),0)</f>
        <v>0</v>
      </c>
      <c r="K596" s="347">
        <f>+ROUND(J596*(1+('Worksheet K'!H$32/12*24)),0)</f>
        <v>0</v>
      </c>
    </row>
    <row r="597" spans="1:11" ht="13.8">
      <c r="A597" s="382"/>
      <c r="B597" s="359"/>
      <c r="C597" s="325"/>
      <c r="D597" s="328"/>
      <c r="E597" s="375"/>
      <c r="F597" s="375"/>
      <c r="G597" s="375"/>
      <c r="H597" s="375"/>
      <c r="I597" s="459"/>
      <c r="J597" s="314"/>
      <c r="K597" s="314"/>
    </row>
    <row r="598" spans="1:11" ht="14.4" thickBot="1">
      <c r="A598" s="382"/>
      <c r="B598" s="359"/>
      <c r="C598" s="325"/>
      <c r="D598" s="328"/>
      <c r="E598" s="375"/>
      <c r="F598" s="375"/>
      <c r="G598" s="375"/>
      <c r="H598" s="375"/>
      <c r="I598" s="459"/>
      <c r="J598" s="314"/>
      <c r="K598" s="314"/>
    </row>
    <row r="599" spans="1:11" ht="14.4" thickBot="1">
      <c r="A599" s="382"/>
      <c r="B599" s="359"/>
      <c r="C599" s="321" t="s">
        <v>334</v>
      </c>
      <c r="D599" s="322"/>
      <c r="E599" s="569" t="s">
        <v>335</v>
      </c>
      <c r="F599" s="570"/>
      <c r="G599" s="570"/>
      <c r="H599" s="570"/>
      <c r="I599" s="570"/>
      <c r="J599" s="570"/>
      <c r="K599" s="573"/>
    </row>
    <row r="600" spans="1:11" ht="13.8">
      <c r="A600" s="382">
        <v>498</v>
      </c>
      <c r="B600" s="383" t="s">
        <v>354</v>
      </c>
      <c r="C600" s="323" t="s">
        <v>336</v>
      </c>
      <c r="D600" s="324" t="s">
        <v>337</v>
      </c>
      <c r="E600" s="451" t="s">
        <v>506</v>
      </c>
      <c r="F600" s="358"/>
      <c r="G600" s="406"/>
      <c r="H600" s="406"/>
      <c r="I600" s="406"/>
      <c r="J600" s="358"/>
      <c r="K600" s="452"/>
    </row>
    <row r="601" spans="1:11" ht="13.8">
      <c r="A601" s="382">
        <f>A600+1</f>
        <v>499</v>
      </c>
      <c r="B601" s="383" t="s">
        <v>339</v>
      </c>
      <c r="C601" s="323" t="s">
        <v>340</v>
      </c>
      <c r="D601" s="324"/>
      <c r="E601" s="453">
        <v>0</v>
      </c>
      <c r="F601" s="460"/>
      <c r="G601" s="324"/>
      <c r="H601" s="324"/>
      <c r="I601" s="324"/>
      <c r="J601" s="358"/>
      <c r="K601" s="454"/>
    </row>
    <row r="602" spans="1:11" ht="13.8">
      <c r="A602" s="382">
        <f t="shared" ref="A602:A609" si="209">A601+1</f>
        <v>500</v>
      </c>
      <c r="B602" s="383" t="s">
        <v>341</v>
      </c>
      <c r="C602" s="323" t="s">
        <v>342</v>
      </c>
      <c r="D602" s="324"/>
      <c r="E602" s="451">
        <v>0</v>
      </c>
      <c r="F602" s="461"/>
      <c r="G602" s="328"/>
      <c r="H602" s="341"/>
      <c r="I602" s="341"/>
      <c r="J602" s="358"/>
      <c r="K602" s="454"/>
    </row>
    <row r="603" spans="1:11" ht="13.8">
      <c r="A603" s="382">
        <f t="shared" si="209"/>
        <v>501</v>
      </c>
      <c r="B603" s="383" t="str">
        <f>+"Line "&amp;$A$10&amp;""</f>
        <v>Line 5</v>
      </c>
      <c r="C603" s="323" t="s">
        <v>144</v>
      </c>
      <c r="D603" s="328"/>
      <c r="E603" s="329">
        <f>+$E$10</f>
        <v>0.14560000000000001</v>
      </c>
      <c r="F603" s="358"/>
      <c r="G603" s="330"/>
      <c r="H603" s="342"/>
      <c r="I603" s="342"/>
      <c r="J603" s="358"/>
      <c r="K603" s="454"/>
    </row>
    <row r="604" spans="1:11" ht="13.8">
      <c r="A604" s="382">
        <f t="shared" si="209"/>
        <v>502</v>
      </c>
      <c r="B604" s="383" t="str">
        <f>"Line "&amp;A603&amp;" plus line "&amp;$A$13&amp;" times (line "&amp;A602&amp;"/100)"</f>
        <v>Line 501 plus line 8 times (line 500/100)</v>
      </c>
      <c r="C604" s="323" t="s">
        <v>343</v>
      </c>
      <c r="D604" s="328"/>
      <c r="E604" s="329">
        <f>(E602/100*$E$13)+E603</f>
        <v>0.14560000000000001</v>
      </c>
      <c r="F604" s="358"/>
      <c r="G604" s="325"/>
      <c r="H604" s="333"/>
      <c r="I604" s="333"/>
      <c r="J604" s="358"/>
      <c r="K604" s="454"/>
    </row>
    <row r="605" spans="1:11" ht="27">
      <c r="A605" s="382">
        <f t="shared" si="209"/>
        <v>503</v>
      </c>
      <c r="B605" s="384" t="s">
        <v>344</v>
      </c>
      <c r="C605" s="323" t="s">
        <v>345</v>
      </c>
      <c r="D605" s="324"/>
      <c r="E605" s="462">
        <v>0</v>
      </c>
      <c r="F605" s="327"/>
      <c r="G605" s="358"/>
      <c r="H605" s="327"/>
      <c r="I605" s="327"/>
      <c r="J605" s="358"/>
      <c r="K605" s="454"/>
    </row>
    <row r="606" spans="1:11" ht="13.8">
      <c r="A606" s="382">
        <f t="shared" si="209"/>
        <v>504</v>
      </c>
      <c r="B606" s="383" t="str">
        <f>"Line "&amp;A605&amp;" divided by line "&amp;A601&amp;""</f>
        <v>Line 503 divided by line 499</v>
      </c>
      <c r="C606" s="326" t="s">
        <v>346</v>
      </c>
      <c r="D606" s="324"/>
      <c r="E606" s="213">
        <f>IF(E601=0,0,E605/E601)</f>
        <v>0</v>
      </c>
      <c r="F606" s="358"/>
      <c r="G606" s="327"/>
      <c r="H606" s="327"/>
      <c r="I606" s="327"/>
      <c r="J606" s="358"/>
      <c r="K606" s="454"/>
    </row>
    <row r="607" spans="1:11" ht="14.4" thickBot="1">
      <c r="A607" s="382">
        <f t="shared" si="209"/>
        <v>505</v>
      </c>
      <c r="B607" s="383" t="s">
        <v>347</v>
      </c>
      <c r="C607" s="323" t="s">
        <v>353</v>
      </c>
      <c r="D607" s="328"/>
      <c r="E607" s="456">
        <v>0</v>
      </c>
      <c r="F607" s="471"/>
      <c r="G607" s="331"/>
      <c r="H607" s="331"/>
      <c r="I607" s="331"/>
      <c r="J607" s="357"/>
      <c r="K607" s="458"/>
    </row>
    <row r="608" spans="1:11" ht="27.6">
      <c r="A608" s="382">
        <f t="shared" si="209"/>
        <v>506</v>
      </c>
      <c r="B608" s="359"/>
      <c r="C608" s="332"/>
      <c r="D608" s="339" t="s">
        <v>348</v>
      </c>
      <c r="E608" s="336" t="s">
        <v>349</v>
      </c>
      <c r="F608" s="337" t="s">
        <v>265</v>
      </c>
      <c r="G608" s="337" t="s">
        <v>350</v>
      </c>
      <c r="H608" s="343" t="s">
        <v>436</v>
      </c>
      <c r="I608" s="343" t="s">
        <v>435</v>
      </c>
      <c r="J608" s="343" t="s">
        <v>440</v>
      </c>
      <c r="K608" s="338" t="s">
        <v>441</v>
      </c>
    </row>
    <row r="609" spans="1:11" ht="13.8">
      <c r="A609" s="382">
        <f t="shared" si="209"/>
        <v>507</v>
      </c>
      <c r="B609" s="359"/>
      <c r="C609" s="363" t="s">
        <v>351</v>
      </c>
      <c r="D609" s="371">
        <v>2017</v>
      </c>
      <c r="E609" s="365">
        <f>+E605</f>
        <v>0</v>
      </c>
      <c r="F609" s="375">
        <f>+E606/12*(13-E607)</f>
        <v>0</v>
      </c>
      <c r="G609" s="375">
        <f>+E609-F609</f>
        <v>0</v>
      </c>
      <c r="H609" s="375">
        <f>+E604*((G609+E609)/2)*(13-E607)/12</f>
        <v>0</v>
      </c>
      <c r="I609" s="375"/>
      <c r="J609" s="375"/>
      <c r="K609" s="454"/>
    </row>
    <row r="610" spans="1:11" ht="14.4" thickBot="1">
      <c r="A610" s="382">
        <f>A609+1</f>
        <v>508</v>
      </c>
      <c r="B610" s="359"/>
      <c r="C610" s="345" t="s">
        <v>352</v>
      </c>
      <c r="D610" s="364">
        <f>D609</f>
        <v>2017</v>
      </c>
      <c r="E610" s="346">
        <f>E609</f>
        <v>0</v>
      </c>
      <c r="F610" s="376">
        <f>F609</f>
        <v>0</v>
      </c>
      <c r="G610" s="376">
        <f>G609</f>
        <v>0</v>
      </c>
      <c r="H610" s="376">
        <f>+E604*((G609+E609)/2)*(13-E607)/12</f>
        <v>0</v>
      </c>
      <c r="I610" s="465">
        <v>0</v>
      </c>
      <c r="J610" s="349">
        <f>+ROUND(IF(I610=0,0,H610-I610),0)</f>
        <v>0</v>
      </c>
      <c r="K610" s="347">
        <f>+ROUND(J610*(1+('Worksheet K'!H$32/12*24)),0)</f>
        <v>0</v>
      </c>
    </row>
    <row r="611" spans="1:11" ht="13.8">
      <c r="A611" s="382"/>
      <c r="B611" s="359"/>
      <c r="C611" s="325"/>
      <c r="D611" s="328"/>
      <c r="E611" s="375"/>
      <c r="F611" s="375"/>
      <c r="G611" s="375"/>
      <c r="H611" s="375"/>
      <c r="I611" s="459"/>
      <c r="J611" s="314"/>
      <c r="K611" s="314"/>
    </row>
    <row r="612" spans="1:11" ht="14.4" thickBot="1">
      <c r="A612" s="382"/>
      <c r="B612" s="359"/>
      <c r="C612" s="325"/>
      <c r="D612" s="328"/>
      <c r="E612" s="375"/>
      <c r="F612" s="375"/>
      <c r="G612" s="375"/>
      <c r="H612" s="375"/>
      <c r="I612" s="459"/>
      <c r="J612" s="314"/>
      <c r="K612" s="314"/>
    </row>
    <row r="613" spans="1:11" ht="14.4" thickBot="1">
      <c r="A613" s="382"/>
      <c r="B613" s="359"/>
      <c r="C613" s="321" t="s">
        <v>334</v>
      </c>
      <c r="D613" s="322"/>
      <c r="E613" s="569" t="s">
        <v>507</v>
      </c>
      <c r="F613" s="570"/>
      <c r="G613" s="570"/>
      <c r="H613" s="570"/>
      <c r="I613" s="570"/>
      <c r="J613" s="570"/>
      <c r="K613" s="573"/>
    </row>
    <row r="614" spans="1:11" ht="13.8">
      <c r="A614" s="382">
        <v>509</v>
      </c>
      <c r="B614" s="383" t="s">
        <v>354</v>
      </c>
      <c r="C614" s="323" t="s">
        <v>336</v>
      </c>
      <c r="D614" s="324" t="s">
        <v>337</v>
      </c>
      <c r="E614" s="451" t="s">
        <v>430</v>
      </c>
      <c r="F614" s="358"/>
      <c r="G614" s="406"/>
      <c r="H614" s="406"/>
      <c r="I614" s="406"/>
      <c r="J614" s="358"/>
      <c r="K614" s="452"/>
    </row>
    <row r="615" spans="1:11" ht="13.8">
      <c r="A615" s="382">
        <f>A614+1</f>
        <v>510</v>
      </c>
      <c r="B615" s="383" t="s">
        <v>339</v>
      </c>
      <c r="C615" s="323" t="s">
        <v>340</v>
      </c>
      <c r="D615" s="324"/>
      <c r="E615" s="453">
        <v>0</v>
      </c>
      <c r="F615" s="460"/>
      <c r="G615" s="324"/>
      <c r="H615" s="324"/>
      <c r="I615" s="324"/>
      <c r="J615" s="358"/>
      <c r="K615" s="454"/>
    </row>
    <row r="616" spans="1:11" ht="13.8">
      <c r="A616" s="382">
        <f t="shared" ref="A616:A623" si="210">A615+1</f>
        <v>511</v>
      </c>
      <c r="B616" s="383" t="s">
        <v>341</v>
      </c>
      <c r="C616" s="323" t="s">
        <v>342</v>
      </c>
      <c r="D616" s="324"/>
      <c r="E616" s="451">
        <v>0</v>
      </c>
      <c r="F616" s="461"/>
      <c r="G616" s="328"/>
      <c r="H616" s="341"/>
      <c r="I616" s="341"/>
      <c r="J616" s="358"/>
      <c r="K616" s="454"/>
    </row>
    <row r="617" spans="1:11" ht="13.8">
      <c r="A617" s="382">
        <f t="shared" si="210"/>
        <v>512</v>
      </c>
      <c r="B617" s="383" t="str">
        <f>+"Line "&amp;$A$10&amp;""</f>
        <v>Line 5</v>
      </c>
      <c r="C617" s="323" t="s">
        <v>144</v>
      </c>
      <c r="D617" s="328"/>
      <c r="E617" s="329">
        <f>+$E$10</f>
        <v>0.14560000000000001</v>
      </c>
      <c r="F617" s="358"/>
      <c r="G617" s="330"/>
      <c r="H617" s="342"/>
      <c r="I617" s="342"/>
      <c r="J617" s="358"/>
      <c r="K617" s="454"/>
    </row>
    <row r="618" spans="1:11" ht="13.8">
      <c r="A618" s="382">
        <f t="shared" si="210"/>
        <v>513</v>
      </c>
      <c r="B618" s="383" t="str">
        <f>"Line "&amp;A617&amp;" plus line "&amp;$A$13&amp;" times (line "&amp;A616&amp;"/100)"</f>
        <v>Line 512 plus line 8 times (line 511/100)</v>
      </c>
      <c r="C618" s="323" t="s">
        <v>343</v>
      </c>
      <c r="D618" s="328"/>
      <c r="E618" s="329">
        <f>(E616/100*$E$13)+E617</f>
        <v>0.14560000000000001</v>
      </c>
      <c r="F618" s="358"/>
      <c r="G618" s="325"/>
      <c r="H618" s="333"/>
      <c r="I618" s="333"/>
      <c r="J618" s="358"/>
      <c r="K618" s="454"/>
    </row>
    <row r="619" spans="1:11" ht="27">
      <c r="A619" s="382">
        <f t="shared" si="210"/>
        <v>514</v>
      </c>
      <c r="B619" s="384" t="s">
        <v>344</v>
      </c>
      <c r="C619" s="323" t="s">
        <v>345</v>
      </c>
      <c r="D619" s="324"/>
      <c r="E619" s="462">
        <v>0</v>
      </c>
      <c r="F619" s="327"/>
      <c r="G619" s="358"/>
      <c r="H619" s="327"/>
      <c r="I619" s="327"/>
      <c r="J619" s="358"/>
      <c r="K619" s="454"/>
    </row>
    <row r="620" spans="1:11" ht="13.8">
      <c r="A620" s="382">
        <f t="shared" si="210"/>
        <v>515</v>
      </c>
      <c r="B620" s="383" t="str">
        <f>"Line "&amp;A619&amp;" divided by line "&amp;A615&amp;""</f>
        <v>Line 514 divided by line 510</v>
      </c>
      <c r="C620" s="326" t="s">
        <v>346</v>
      </c>
      <c r="D620" s="324"/>
      <c r="E620" s="213">
        <f>IF(E615=0,0,E619/E615)</f>
        <v>0</v>
      </c>
      <c r="F620" s="358"/>
      <c r="G620" s="327"/>
      <c r="H620" s="327"/>
      <c r="I620" s="327"/>
      <c r="J620" s="358"/>
      <c r="K620" s="454"/>
    </row>
    <row r="621" spans="1:11" ht="14.4" thickBot="1">
      <c r="A621" s="382">
        <f t="shared" si="210"/>
        <v>516</v>
      </c>
      <c r="B621" s="383" t="s">
        <v>347</v>
      </c>
      <c r="C621" s="323" t="s">
        <v>353</v>
      </c>
      <c r="D621" s="328"/>
      <c r="E621" s="456">
        <v>0</v>
      </c>
      <c r="F621" s="471"/>
      <c r="G621" s="331"/>
      <c r="H621" s="331"/>
      <c r="I621" s="331"/>
      <c r="J621" s="357"/>
      <c r="K621" s="458"/>
    </row>
    <row r="622" spans="1:11" ht="27.6">
      <c r="A622" s="382">
        <f t="shared" si="210"/>
        <v>517</v>
      </c>
      <c r="B622" s="359"/>
      <c r="C622" s="332"/>
      <c r="D622" s="339" t="s">
        <v>348</v>
      </c>
      <c r="E622" s="336" t="s">
        <v>349</v>
      </c>
      <c r="F622" s="337" t="s">
        <v>265</v>
      </c>
      <c r="G622" s="337" t="s">
        <v>350</v>
      </c>
      <c r="H622" s="343" t="s">
        <v>436</v>
      </c>
      <c r="I622" s="343" t="s">
        <v>435</v>
      </c>
      <c r="J622" s="343" t="s">
        <v>440</v>
      </c>
      <c r="K622" s="338" t="s">
        <v>441</v>
      </c>
    </row>
    <row r="623" spans="1:11" ht="13.8">
      <c r="A623" s="382">
        <f t="shared" si="210"/>
        <v>518</v>
      </c>
      <c r="B623" s="359"/>
      <c r="C623" s="363" t="s">
        <v>351</v>
      </c>
      <c r="D623" s="371">
        <v>2017</v>
      </c>
      <c r="E623" s="365">
        <f>+E619</f>
        <v>0</v>
      </c>
      <c r="F623" s="375">
        <f>+E620/12*(13-E621)</f>
        <v>0</v>
      </c>
      <c r="G623" s="375">
        <f>+E623-F623</f>
        <v>0</v>
      </c>
      <c r="H623" s="375">
        <f>+E618*((G623+E623)/2)*(13-E621)/12</f>
        <v>0</v>
      </c>
      <c r="I623" s="375"/>
      <c r="J623" s="375"/>
      <c r="K623" s="454"/>
    </row>
    <row r="624" spans="1:11" ht="14.4" thickBot="1">
      <c r="A624" s="382">
        <f>A623+1</f>
        <v>519</v>
      </c>
      <c r="B624" s="359"/>
      <c r="C624" s="345" t="s">
        <v>352</v>
      </c>
      <c r="D624" s="364">
        <f>D623</f>
        <v>2017</v>
      </c>
      <c r="E624" s="346">
        <f>E623</f>
        <v>0</v>
      </c>
      <c r="F624" s="376">
        <f>F623</f>
        <v>0</v>
      </c>
      <c r="G624" s="376">
        <f>G623</f>
        <v>0</v>
      </c>
      <c r="H624" s="376">
        <f>+E618*((G623+E623)/2)*(13-E621)/12</f>
        <v>0</v>
      </c>
      <c r="I624" s="465">
        <v>0</v>
      </c>
      <c r="J624" s="349">
        <f>+ROUND(IF(I624=0,0,H624-I624),0)</f>
        <v>0</v>
      </c>
      <c r="K624" s="347">
        <f>+ROUND(J624*(1+('Worksheet K'!H$32/12*24)),0)</f>
        <v>0</v>
      </c>
    </row>
    <row r="625" spans="1:9" ht="13.8">
      <c r="I625" s="327"/>
    </row>
    <row r="626" spans="1:9" ht="14.4" thickBot="1">
      <c r="I626" s="327"/>
    </row>
    <row r="627" spans="1:9" ht="40.5" customHeight="1" thickBot="1">
      <c r="B627" s="335" t="s">
        <v>142</v>
      </c>
      <c r="C627" s="348" t="s">
        <v>432</v>
      </c>
      <c r="D627" s="348" t="s">
        <v>437</v>
      </c>
      <c r="E627" s="348" t="s">
        <v>439</v>
      </c>
      <c r="F627" s="340" t="s">
        <v>431</v>
      </c>
      <c r="H627" s="320"/>
    </row>
    <row r="628" spans="1:9">
      <c r="A628" s="90">
        <v>520</v>
      </c>
      <c r="B628" s="334" t="s">
        <v>429</v>
      </c>
      <c r="C628" s="344">
        <f>+H508+H491+H474+H457+H439+H421+H404+H388+H370+H351+H332+H312+H292+H273+H252+H234+H214+H198+H179+H161+H140+H120+H98+H77+H54+H33+H523+H538+H553+H567+H581+H595</f>
        <v>44501240</v>
      </c>
      <c r="D628" s="344">
        <f>H539+H524+H509+H492+H475+H458+H440+H422+H405+H389+H371+H352+H333+H313+H293+H274+H253+H235+H215+H199+H180+H162+H141+H121+H99+H78+H55+H34+H554+H568+H582+H596</f>
        <v>44501240</v>
      </c>
      <c r="E628" s="472">
        <f>+'Worksheet K'!I37</f>
        <v>-6197322</v>
      </c>
      <c r="F628" s="472">
        <f>+D628+E628</f>
        <v>38303918</v>
      </c>
    </row>
    <row r="629" spans="1:9">
      <c r="A629" s="90">
        <f>A628+1</f>
        <v>521</v>
      </c>
      <c r="B629" s="334" t="s">
        <v>356</v>
      </c>
      <c r="C629" s="455">
        <f>H609</f>
        <v>0</v>
      </c>
      <c r="D629" s="473">
        <f>H610</f>
        <v>0</v>
      </c>
      <c r="E629" s="472">
        <f>+'Worksheet K'!J30</f>
        <v>0</v>
      </c>
      <c r="F629" s="472">
        <f>+D629+E629</f>
        <v>0</v>
      </c>
      <c r="G629" s="446"/>
    </row>
    <row r="630" spans="1:9">
      <c r="A630" s="90">
        <f>A629+1</f>
        <v>522</v>
      </c>
      <c r="B630" s="334" t="s">
        <v>355</v>
      </c>
      <c r="C630" s="344">
        <f>H623</f>
        <v>0</v>
      </c>
      <c r="D630" s="473">
        <f>H624</f>
        <v>0</v>
      </c>
      <c r="E630" s="472">
        <f>+'Worksheet K'!K30</f>
        <v>0</v>
      </c>
      <c r="F630" s="472">
        <f>+D630+E630</f>
        <v>0</v>
      </c>
      <c r="G630" s="446"/>
    </row>
    <row r="631" spans="1:9" ht="13.8" thickBot="1">
      <c r="A631" s="90">
        <f>A630+1</f>
        <v>523</v>
      </c>
      <c r="B631" s="334" t="s">
        <v>64</v>
      </c>
      <c r="C631" s="425">
        <f>SUM(C628:C630)</f>
        <v>44501240</v>
      </c>
      <c r="D631" s="425">
        <f>SUM(D628:D630)</f>
        <v>44501240</v>
      </c>
      <c r="E631" s="425">
        <f>SUM(E628:E630)</f>
        <v>-6197322</v>
      </c>
      <c r="F631" s="425">
        <f>SUM(F628:F630)</f>
        <v>38303918</v>
      </c>
    </row>
    <row r="632" spans="1:9" ht="13.8" thickTop="1"/>
    <row r="633" spans="1:9">
      <c r="A633" s="90">
        <f>A631+1</f>
        <v>524</v>
      </c>
      <c r="B633" s="445" t="str">
        <f>"Note: The actual revenue received and true-up adjustment amounts are $0 for the projected year's revenue requirements. The total true-up adjustment for all projects is included in Lines "&amp;A628&amp;"- "&amp;A630&amp;"."</f>
        <v>Note: The actual revenue received and true-up adjustment amounts are $0 for the projected year's revenue requirements. The total true-up adjustment for all projects is included in Lines 520- 522.</v>
      </c>
    </row>
  </sheetData>
  <mergeCells count="46">
    <mergeCell ref="M59:O59"/>
    <mergeCell ref="M83:N83"/>
    <mergeCell ref="E336:K336"/>
    <mergeCell ref="E355:K355"/>
    <mergeCell ref="M84:N84"/>
    <mergeCell ref="M85:N85"/>
    <mergeCell ref="E183:K183"/>
    <mergeCell ref="E277:K277"/>
    <mergeCell ref="M60:N60"/>
    <mergeCell ref="M61:N61"/>
    <mergeCell ref="M62:N62"/>
    <mergeCell ref="M82:O82"/>
    <mergeCell ref="E81:K81"/>
    <mergeCell ref="E102:K102"/>
    <mergeCell ref="E124:K124"/>
    <mergeCell ref="E144:K144"/>
    <mergeCell ref="B7:E7"/>
    <mergeCell ref="E15:K15"/>
    <mergeCell ref="E37:K37"/>
    <mergeCell ref="E58:K58"/>
    <mergeCell ref="M16:O16"/>
    <mergeCell ref="M17:N17"/>
    <mergeCell ref="M18:N18"/>
    <mergeCell ref="M19:N19"/>
    <mergeCell ref="E374:K374"/>
    <mergeCell ref="E392:K392"/>
    <mergeCell ref="E408:K408"/>
    <mergeCell ref="E425:K425"/>
    <mergeCell ref="E443:K443"/>
    <mergeCell ref="E165:K165"/>
    <mergeCell ref="E218:K218"/>
    <mergeCell ref="E256:K256"/>
    <mergeCell ref="E296:K296"/>
    <mergeCell ref="E316:K316"/>
    <mergeCell ref="E238:K238"/>
    <mergeCell ref="E542:K542"/>
    <mergeCell ref="E599:K599"/>
    <mergeCell ref="E613:K613"/>
    <mergeCell ref="E557:K557"/>
    <mergeCell ref="E571:K571"/>
    <mergeCell ref="E585:K585"/>
    <mergeCell ref="E512:K512"/>
    <mergeCell ref="E527:K527"/>
    <mergeCell ref="E461:K461"/>
    <mergeCell ref="E478:K478"/>
    <mergeCell ref="E495:K495"/>
  </mergeCells>
  <pageMargins left="0.25" right="0.25" top="0.5" bottom="0.25" header="0.5" footer="0.5"/>
  <pageSetup scale="60" fitToHeight="0" orientation="landscape" r:id="rId1"/>
  <headerFooter alignWithMargins="0">
    <oddHeader>&amp;R&amp;"Arial,Bold"&amp;14 8/3/16</oddHeader>
  </headerFooter>
  <rowBreaks count="9" manualBreakCount="9">
    <brk id="56" max="10" man="1"/>
    <brk id="100" max="10" man="1"/>
    <brk id="216" max="10" man="1"/>
    <brk id="275" max="10" man="1"/>
    <brk id="334" max="10" man="1"/>
    <brk id="390" max="10" man="1"/>
    <brk id="441" max="10" man="1"/>
    <brk id="493" max="10" man="1"/>
    <brk id="611" max="10" man="1"/>
  </rowBreaks>
  <ignoredErrors>
    <ignoredError sqref="G113 F55 F458 F162 F141 F121 F99 G135 F180 F78 F235 F253 F274 F293 F333 F352 F389 F371 F475 F492"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25"/>
  <sheetViews>
    <sheetView zoomScale="75" zoomScaleNormal="75" workbookViewId="0">
      <selection activeCell="D30" sqref="D30"/>
    </sheetView>
  </sheetViews>
  <sheetFormatPr defaultColWidth="9" defaultRowHeight="13.2"/>
  <cols>
    <col min="1" max="1" width="6.6640625" style="296" customWidth="1"/>
    <col min="2" max="2" width="11.44140625" style="245" customWidth="1"/>
    <col min="3" max="3" width="46" style="245" bestFit="1" customWidth="1"/>
    <col min="4" max="4" width="16.88671875" style="245" bestFit="1" customWidth="1"/>
    <col min="5" max="5" width="13.5546875" style="245" customWidth="1"/>
    <col min="6" max="6" width="13.44140625" style="245" customWidth="1"/>
    <col min="7" max="16384" width="9" style="245"/>
  </cols>
  <sheetData>
    <row r="1" spans="1:5" ht="15.6">
      <c r="A1" s="239" t="s">
        <v>82</v>
      </c>
      <c r="C1" s="241"/>
      <c r="E1" s="437"/>
    </row>
    <row r="2" spans="1:5" ht="15.6">
      <c r="A2" s="240" t="s">
        <v>272</v>
      </c>
      <c r="C2" s="241"/>
      <c r="E2" s="437"/>
    </row>
    <row r="3" spans="1:5">
      <c r="A3" s="241"/>
      <c r="C3" s="241"/>
      <c r="E3" s="437"/>
    </row>
    <row r="4" spans="1:5">
      <c r="A4" s="241"/>
      <c r="C4" s="241"/>
      <c r="E4" s="437"/>
    </row>
    <row r="5" spans="1:5">
      <c r="A5" s="241"/>
      <c r="C5" s="241"/>
      <c r="E5" s="437"/>
    </row>
    <row r="6" spans="1:5" ht="26.4">
      <c r="A6" s="242" t="s">
        <v>224</v>
      </c>
      <c r="B6" s="243" t="s">
        <v>223</v>
      </c>
      <c r="C6" s="355" t="s">
        <v>528</v>
      </c>
      <c r="D6" s="244" t="s">
        <v>145</v>
      </c>
    </row>
    <row r="7" spans="1:5">
      <c r="A7" s="296">
        <v>1</v>
      </c>
      <c r="B7" s="438" t="s">
        <v>207</v>
      </c>
      <c r="C7" s="439" t="s">
        <v>208</v>
      </c>
      <c r="D7" s="176">
        <v>42382815</v>
      </c>
    </row>
    <row r="8" spans="1:5">
      <c r="A8" s="296">
        <v>2</v>
      </c>
      <c r="B8" s="355" t="s">
        <v>209</v>
      </c>
      <c r="C8" s="440" t="s">
        <v>210</v>
      </c>
      <c r="D8" s="85">
        <v>2579874</v>
      </c>
    </row>
    <row r="9" spans="1:5">
      <c r="A9" s="296">
        <v>3</v>
      </c>
      <c r="B9" s="355" t="s">
        <v>211</v>
      </c>
      <c r="C9" s="440" t="s">
        <v>212</v>
      </c>
      <c r="D9" s="85">
        <v>7150985</v>
      </c>
    </row>
    <row r="10" spans="1:5">
      <c r="A10" s="296">
        <v>4</v>
      </c>
      <c r="B10" s="355" t="s">
        <v>213</v>
      </c>
      <c r="C10" s="440" t="s">
        <v>214</v>
      </c>
      <c r="D10" s="85">
        <v>552663991</v>
      </c>
    </row>
    <row r="11" spans="1:5">
      <c r="A11" s="296">
        <v>5</v>
      </c>
      <c r="B11" s="355" t="s">
        <v>215</v>
      </c>
      <c r="C11" s="440" t="s">
        <v>216</v>
      </c>
      <c r="D11" s="85">
        <v>93186291</v>
      </c>
    </row>
    <row r="12" spans="1:5">
      <c r="A12" s="296">
        <v>6</v>
      </c>
      <c r="B12" s="355" t="s">
        <v>217</v>
      </c>
      <c r="C12" s="440" t="s">
        <v>218</v>
      </c>
      <c r="D12" s="85">
        <v>285226172</v>
      </c>
    </row>
    <row r="13" spans="1:5">
      <c r="A13" s="296">
        <v>7</v>
      </c>
      <c r="B13" s="355" t="s">
        <v>219</v>
      </c>
      <c r="C13" s="440" t="s">
        <v>220</v>
      </c>
      <c r="D13" s="85">
        <v>164441559</v>
      </c>
    </row>
    <row r="14" spans="1:5">
      <c r="A14" s="296">
        <v>8</v>
      </c>
      <c r="B14" s="355" t="s">
        <v>221</v>
      </c>
      <c r="C14" s="440" t="s">
        <v>222</v>
      </c>
      <c r="D14" s="374">
        <v>155912</v>
      </c>
    </row>
    <row r="15" spans="1:5">
      <c r="A15" s="296">
        <v>9</v>
      </c>
      <c r="B15" s="355"/>
      <c r="C15" s="246" t="str">
        <f>"Total - Transmission Assets (Line "&amp;A7&amp;" thru Line "&amp;A14&amp;")"</f>
        <v>Total - Transmission Assets (Line 1 thru Line 8)</v>
      </c>
      <c r="D15" s="247">
        <f>SUM(D7:D14)</f>
        <v>1147787599</v>
      </c>
    </row>
    <row r="16" spans="1:5">
      <c r="B16" s="355"/>
      <c r="C16" s="440"/>
      <c r="D16" s="248"/>
    </row>
    <row r="17" spans="1:4">
      <c r="A17" s="296">
        <v>10</v>
      </c>
      <c r="C17" s="249" t="s">
        <v>225</v>
      </c>
      <c r="D17" s="441">
        <v>11223566</v>
      </c>
    </row>
    <row r="18" spans="1:4">
      <c r="A18" s="296">
        <v>11</v>
      </c>
      <c r="C18" s="249" t="s">
        <v>226</v>
      </c>
      <c r="D18" s="409">
        <v>13909967</v>
      </c>
    </row>
    <row r="19" spans="1:4">
      <c r="A19" s="296">
        <v>12</v>
      </c>
      <c r="C19" s="249" t="s">
        <v>227</v>
      </c>
      <c r="D19" s="409">
        <v>197555526</v>
      </c>
    </row>
    <row r="20" spans="1:4">
      <c r="A20" s="296">
        <v>13</v>
      </c>
      <c r="C20" s="246" t="str">
        <f>"Total - Non-qualifying Substation Assets (Line "&amp;A17&amp;" thru Line "&amp;A19&amp;")"</f>
        <v>Total - Non-qualifying Substation Assets (Line 10 thru Line 12)</v>
      </c>
      <c r="D20" s="442">
        <f>SUM(D17:D19)</f>
        <v>222689059</v>
      </c>
    </row>
    <row r="21" spans="1:4">
      <c r="C21" s="241"/>
    </row>
    <row r="22" spans="1:4" ht="13.8" thickBot="1">
      <c r="A22" s="296">
        <v>14</v>
      </c>
      <c r="C22" s="246" t="str">
        <f>"Total - Qualifying Transmission Assets (Line "&amp;A15&amp;" minus Line"&amp;A20&amp;")"</f>
        <v>Total - Qualifying Transmission Assets (Line 9 minus Line13)</v>
      </c>
      <c r="D22" s="443">
        <f>D15-D20</f>
        <v>925098540</v>
      </c>
    </row>
    <row r="23" spans="1:4" ht="13.8" thickTop="1"/>
    <row r="24" spans="1:4" ht="13.8" thickBot="1">
      <c r="A24" s="296">
        <v>15</v>
      </c>
      <c r="C24" s="250" t="str">
        <f>"% of Qualifying Transmission Assets (Line "&amp;A22&amp;" divided by Line "&amp;A15&amp;")"</f>
        <v>% of Qualifying Transmission Assets (Line 14 divided by Line 9)</v>
      </c>
      <c r="D24" s="444">
        <f>ROUND(D22/D15,3)</f>
        <v>0.80600000000000005</v>
      </c>
    </row>
    <row r="25" spans="1:4" ht="13.8" thickTop="1"/>
  </sheetData>
  <pageMargins left="0.25" right="0.25" top="0.5" bottom="0.25" header="0.5" footer="0.5"/>
  <pageSetup orientation="landscape" r:id="rId1"/>
  <headerFooter alignWithMargins="0">
    <oddHeader>&amp;R&amp;"Arial,Bold"&amp;14 8/3/16</oddHeader>
  </headerFooter>
  <ignoredErrors>
    <ignoredError sqref="D15"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43"/>
  <sheetViews>
    <sheetView zoomScale="75" zoomScaleNormal="75" workbookViewId="0">
      <selection activeCell="D30" sqref="D30"/>
    </sheetView>
  </sheetViews>
  <sheetFormatPr defaultColWidth="9.109375" defaultRowHeight="13.2"/>
  <cols>
    <col min="1" max="3" width="9.109375" style="83"/>
    <col min="4" max="4" width="15.44140625" style="83" customWidth="1"/>
    <col min="5" max="5" width="9.109375" style="83"/>
    <col min="6" max="6" width="20" style="83" customWidth="1"/>
    <col min="7" max="7" width="17.88671875" style="83" customWidth="1"/>
    <col min="8" max="8" width="16" style="83" bestFit="1" customWidth="1"/>
    <col min="9" max="9" width="15.44140625" style="83" customWidth="1"/>
    <col min="10" max="10" width="14.109375" style="83" customWidth="1"/>
    <col min="11" max="11" width="13.6640625" style="83" customWidth="1"/>
    <col min="12" max="12" width="14.5546875" style="83" customWidth="1"/>
    <col min="13" max="13" width="15.33203125" style="83" customWidth="1"/>
    <col min="14" max="14" width="9.109375" style="83"/>
    <col min="15" max="15" width="4.6640625" style="83" customWidth="1"/>
    <col min="16" max="16" width="43.33203125" style="83" customWidth="1"/>
    <col min="17" max="17" width="1.88671875" style="83" customWidth="1"/>
    <col min="18" max="18" width="11.33203125" style="83" customWidth="1"/>
    <col min="19" max="19" width="1.88671875" style="83" customWidth="1"/>
    <col min="20" max="20" width="11.109375" style="83" bestFit="1" customWidth="1"/>
    <col min="21" max="21" width="1.88671875" style="83" customWidth="1"/>
    <col min="22" max="22" width="15.33203125" style="83" customWidth="1"/>
    <col min="23" max="16384" width="9.109375" style="83"/>
  </cols>
  <sheetData>
    <row r="1" spans="1:15" s="95" customFormat="1" ht="15.6">
      <c r="A1" s="2" t="s">
        <v>82</v>
      </c>
      <c r="B1" s="6"/>
      <c r="C1" s="6"/>
      <c r="G1" s="207"/>
      <c r="H1" s="207"/>
      <c r="I1" s="207"/>
      <c r="J1" s="207"/>
      <c r="K1" s="207"/>
      <c r="L1" s="207"/>
    </row>
    <row r="2" spans="1:15" s="95" customFormat="1" ht="15.6">
      <c r="A2" s="2" t="s">
        <v>247</v>
      </c>
      <c r="B2" s="6"/>
      <c r="C2" s="6"/>
      <c r="G2" s="207"/>
      <c r="H2" s="207"/>
      <c r="I2" s="207"/>
      <c r="J2" s="207"/>
      <c r="K2" s="207"/>
      <c r="L2" s="207"/>
    </row>
    <row r="4" spans="1:15" ht="14.4">
      <c r="A4" s="117" t="s">
        <v>180</v>
      </c>
      <c r="B4" s="118"/>
      <c r="C4" s="118"/>
      <c r="D4" s="119"/>
      <c r="E4" s="119"/>
      <c r="F4" s="119"/>
      <c r="G4" s="119"/>
      <c r="H4" s="119"/>
      <c r="I4" s="119"/>
      <c r="J4" s="119"/>
      <c r="K4" s="119"/>
      <c r="L4" s="119"/>
    </row>
    <row r="5" spans="1:15" ht="14.4">
      <c r="A5" s="120" t="s">
        <v>181</v>
      </c>
      <c r="B5" s="120" t="s">
        <v>182</v>
      </c>
      <c r="C5" s="120" t="s">
        <v>139</v>
      </c>
      <c r="D5" s="120" t="s">
        <v>183</v>
      </c>
      <c r="E5" s="120"/>
      <c r="F5" s="121"/>
      <c r="G5" s="121"/>
      <c r="H5" s="121"/>
      <c r="I5" s="119"/>
      <c r="J5" s="119"/>
      <c r="K5" s="119"/>
      <c r="L5" s="119"/>
    </row>
    <row r="6" spans="1:15" ht="14.4">
      <c r="A6" s="120">
        <v>1</v>
      </c>
      <c r="B6" s="428" t="s">
        <v>369</v>
      </c>
      <c r="C6" s="120" t="s">
        <v>184</v>
      </c>
      <c r="D6" s="122" t="s">
        <v>185</v>
      </c>
      <c r="E6" s="122"/>
      <c r="F6" s="121"/>
      <c r="G6" s="121"/>
      <c r="H6" s="121"/>
      <c r="I6" s="119"/>
      <c r="J6" s="119"/>
      <c r="K6" s="119"/>
      <c r="L6" s="119"/>
      <c r="O6" s="311"/>
    </row>
    <row r="7" spans="1:15" ht="14.4">
      <c r="A7" s="120">
        <f t="shared" ref="A7:A16" si="0">A6+1</f>
        <v>2</v>
      </c>
      <c r="B7" s="120" t="str">
        <f>B6</f>
        <v>Sept</v>
      </c>
      <c r="C7" s="120" t="s">
        <v>184</v>
      </c>
      <c r="D7" s="122" t="s">
        <v>186</v>
      </c>
      <c r="E7" s="122"/>
      <c r="F7" s="121"/>
      <c r="G7" s="121"/>
      <c r="H7" s="121"/>
      <c r="I7" s="119"/>
      <c r="J7" s="119"/>
      <c r="K7" s="119"/>
      <c r="L7" s="119"/>
    </row>
    <row r="8" spans="1:15" ht="14.4">
      <c r="A8" s="120">
        <f t="shared" si="0"/>
        <v>3</v>
      </c>
      <c r="B8" s="429" t="s">
        <v>187</v>
      </c>
      <c r="C8" s="120" t="s">
        <v>188</v>
      </c>
      <c r="D8" s="122" t="s">
        <v>189</v>
      </c>
      <c r="E8" s="122"/>
      <c r="F8" s="121"/>
      <c r="G8" s="121"/>
      <c r="H8" s="121"/>
      <c r="I8" s="119"/>
      <c r="J8" s="119"/>
      <c r="K8" s="119"/>
      <c r="L8" s="119"/>
    </row>
    <row r="9" spans="1:15" ht="14.4">
      <c r="A9" s="120">
        <f t="shared" si="0"/>
        <v>4</v>
      </c>
      <c r="B9" s="120" t="str">
        <f>+B6</f>
        <v>Sept</v>
      </c>
      <c r="C9" s="120" t="s">
        <v>188</v>
      </c>
      <c r="D9" s="122" t="s">
        <v>190</v>
      </c>
      <c r="E9" s="122"/>
      <c r="F9" s="121"/>
      <c r="G9" s="121"/>
      <c r="H9" s="121"/>
      <c r="I9" s="119"/>
      <c r="J9" s="119"/>
      <c r="K9" s="119"/>
      <c r="L9" s="119"/>
    </row>
    <row r="10" spans="1:15" ht="14.4">
      <c r="A10" s="120">
        <f t="shared" si="0"/>
        <v>5</v>
      </c>
      <c r="B10" s="120" t="str">
        <f>B9</f>
        <v>Sept</v>
      </c>
      <c r="C10" s="120" t="str">
        <f>C9</f>
        <v>Year 1</v>
      </c>
      <c r="D10" s="122" t="s">
        <v>191</v>
      </c>
      <c r="E10" s="122"/>
      <c r="F10" s="121"/>
      <c r="G10" s="121"/>
      <c r="H10" s="121"/>
      <c r="I10" s="119"/>
      <c r="J10" s="119"/>
      <c r="K10" s="119"/>
      <c r="L10" s="119"/>
    </row>
    <row r="11" spans="1:15" ht="14.4">
      <c r="A11" s="120">
        <f t="shared" si="0"/>
        <v>6</v>
      </c>
      <c r="B11" s="428" t="s">
        <v>187</v>
      </c>
      <c r="C11" s="120" t="s">
        <v>192</v>
      </c>
      <c r="D11" s="122" t="s">
        <v>193</v>
      </c>
      <c r="E11" s="122"/>
      <c r="F11" s="121"/>
      <c r="G11" s="121"/>
      <c r="H11" s="121"/>
      <c r="I11" s="119"/>
      <c r="J11" s="119"/>
      <c r="K11" s="119"/>
      <c r="L11" s="119"/>
    </row>
    <row r="12" spans="1:15" ht="14.4">
      <c r="A12" s="120">
        <f t="shared" si="0"/>
        <v>7</v>
      </c>
      <c r="B12" s="428" t="s">
        <v>370</v>
      </c>
      <c r="C12" s="120" t="s">
        <v>192</v>
      </c>
      <c r="D12" s="122" t="s">
        <v>410</v>
      </c>
      <c r="E12" s="123"/>
      <c r="F12" s="124"/>
      <c r="G12" s="124"/>
      <c r="H12" s="124"/>
      <c r="I12" s="125"/>
      <c r="J12" s="125"/>
      <c r="K12" s="125"/>
      <c r="L12" s="125"/>
    </row>
    <row r="13" spans="1:15" ht="14.4">
      <c r="A13" s="120">
        <f t="shared" si="0"/>
        <v>8</v>
      </c>
      <c r="B13" s="120" t="str">
        <f>B12</f>
        <v>Jun</v>
      </c>
      <c r="C13" s="120" t="s">
        <v>192</v>
      </c>
      <c r="D13" s="122" t="s">
        <v>411</v>
      </c>
      <c r="E13" s="122"/>
      <c r="F13" s="126"/>
      <c r="G13" s="126"/>
      <c r="H13" s="126"/>
      <c r="I13" s="127"/>
      <c r="J13" s="127"/>
      <c r="K13" s="127"/>
      <c r="L13" s="127"/>
    </row>
    <row r="14" spans="1:15" ht="14.4">
      <c r="A14" s="120">
        <f t="shared" si="0"/>
        <v>9</v>
      </c>
      <c r="B14" s="120" t="str">
        <f>B12</f>
        <v>Jun</v>
      </c>
      <c r="C14" s="120" t="s">
        <v>192</v>
      </c>
      <c r="D14" s="122" t="s">
        <v>194</v>
      </c>
      <c r="E14" s="126"/>
      <c r="F14" s="126"/>
      <c r="G14" s="126"/>
      <c r="H14" s="126"/>
      <c r="I14" s="127"/>
      <c r="J14" s="127"/>
      <c r="K14" s="127"/>
      <c r="L14" s="127"/>
    </row>
    <row r="15" spans="1:15" ht="14.4">
      <c r="A15" s="120">
        <f t="shared" si="0"/>
        <v>10</v>
      </c>
      <c r="B15" s="120" t="str">
        <f>B6</f>
        <v>Sept</v>
      </c>
      <c r="C15" s="120" t="s">
        <v>192</v>
      </c>
      <c r="D15" s="122" t="s">
        <v>195</v>
      </c>
      <c r="E15" s="122"/>
      <c r="F15" s="121"/>
      <c r="G15" s="121"/>
      <c r="H15" s="121"/>
      <c r="I15" s="119"/>
      <c r="J15" s="119"/>
      <c r="K15" s="119"/>
      <c r="L15" s="119"/>
    </row>
    <row r="16" spans="1:15" ht="14.4">
      <c r="A16" s="120">
        <f t="shared" si="0"/>
        <v>11</v>
      </c>
      <c r="B16" s="120" t="str">
        <f>B6</f>
        <v>Sept</v>
      </c>
      <c r="C16" s="120" t="s">
        <v>192</v>
      </c>
      <c r="D16" s="122" t="s">
        <v>196</v>
      </c>
      <c r="E16" s="122"/>
      <c r="F16" s="121"/>
      <c r="G16" s="121"/>
      <c r="H16" s="121"/>
      <c r="I16" s="119"/>
      <c r="J16" s="119"/>
      <c r="K16" s="119"/>
      <c r="L16" s="119"/>
    </row>
    <row r="17" spans="1:22" ht="13.8">
      <c r="A17" s="119"/>
      <c r="B17" s="119"/>
      <c r="C17" s="119"/>
      <c r="D17" s="119"/>
      <c r="E17" s="128"/>
      <c r="F17" s="119"/>
      <c r="G17" s="119"/>
      <c r="H17" s="119"/>
      <c r="I17" s="119"/>
      <c r="J17" s="119"/>
      <c r="K17" s="119"/>
      <c r="L17" s="119"/>
    </row>
    <row r="18" spans="1:22" ht="13.8">
      <c r="A18" s="117" t="s">
        <v>197</v>
      </c>
      <c r="B18" s="120"/>
      <c r="C18" s="120"/>
      <c r="D18" s="121"/>
      <c r="E18" s="121"/>
      <c r="F18" s="121"/>
      <c r="G18" s="121"/>
      <c r="H18" s="121"/>
      <c r="I18" s="121"/>
      <c r="J18" s="121"/>
      <c r="K18" s="121"/>
      <c r="L18" s="121"/>
    </row>
    <row r="19" spans="1:22" ht="14.4" thickBot="1">
      <c r="A19" s="120"/>
      <c r="B19" s="120"/>
      <c r="C19" s="120"/>
      <c r="D19" s="393"/>
      <c r="E19" s="393"/>
      <c r="F19" s="393"/>
      <c r="G19" s="121"/>
      <c r="H19" s="351" t="s">
        <v>412</v>
      </c>
      <c r="I19" s="351" t="s">
        <v>413</v>
      </c>
      <c r="J19" s="351" t="s">
        <v>414</v>
      </c>
      <c r="K19" s="351" t="s">
        <v>415</v>
      </c>
      <c r="L19" s="351" t="s">
        <v>317</v>
      </c>
      <c r="M19" s="351" t="s">
        <v>67</v>
      </c>
    </row>
    <row r="20" spans="1:22" ht="13.8">
      <c r="A20" s="120">
        <f>+A16+1</f>
        <v>12</v>
      </c>
      <c r="B20" s="120"/>
      <c r="C20" s="121" t="s">
        <v>198</v>
      </c>
      <c r="D20" s="121"/>
      <c r="E20" s="393"/>
      <c r="F20" s="132"/>
      <c r="G20" s="121"/>
      <c r="H20" s="430">
        <v>43715488</v>
      </c>
      <c r="I20" s="430">
        <v>26042522</v>
      </c>
      <c r="J20" s="430">
        <v>0</v>
      </c>
      <c r="K20" s="430">
        <v>0</v>
      </c>
      <c r="L20" s="430">
        <v>7747430</v>
      </c>
      <c r="M20" s="133">
        <f>SUM(H20:L20)</f>
        <v>77505440</v>
      </c>
    </row>
    <row r="21" spans="1:22" ht="13.8">
      <c r="A21" s="120">
        <f>+A20+1</f>
        <v>13</v>
      </c>
      <c r="B21" s="120"/>
      <c r="C21" s="121" t="s">
        <v>416</v>
      </c>
      <c r="D21" s="121"/>
      <c r="E21" s="134"/>
      <c r="F21" s="135"/>
      <c r="G21" s="121"/>
      <c r="H21" s="431">
        <v>46296463.539999999</v>
      </c>
      <c r="I21" s="432">
        <v>32202515</v>
      </c>
      <c r="J21" s="433">
        <v>0</v>
      </c>
      <c r="K21" s="433">
        <v>0</v>
      </c>
      <c r="L21" s="433">
        <v>6220336.8600000003</v>
      </c>
      <c r="M21" s="144">
        <f>SUM(H21:L21)</f>
        <v>84719315.399999991</v>
      </c>
    </row>
    <row r="22" spans="1:22" ht="13.8">
      <c r="A22" s="120">
        <f>+A21+1</f>
        <v>14</v>
      </c>
      <c r="B22" s="120"/>
      <c r="C22" s="121" t="s">
        <v>199</v>
      </c>
      <c r="D22" s="121"/>
      <c r="E22" s="121"/>
      <c r="F22" s="131"/>
      <c r="G22" s="121"/>
      <c r="H22" s="136">
        <f t="shared" ref="H22:M22" si="1">+H20-H21</f>
        <v>-2580975.5399999991</v>
      </c>
      <c r="I22" s="136">
        <f t="shared" si="1"/>
        <v>-6159993</v>
      </c>
      <c r="J22" s="136">
        <f t="shared" si="1"/>
        <v>0</v>
      </c>
      <c r="K22" s="136">
        <f t="shared" si="1"/>
        <v>0</v>
      </c>
      <c r="L22" s="136">
        <f t="shared" si="1"/>
        <v>1527093.1399999997</v>
      </c>
      <c r="M22" s="136">
        <f t="shared" si="1"/>
        <v>-7213875.3999999911</v>
      </c>
    </row>
    <row r="23" spans="1:22" ht="13.8">
      <c r="A23" s="120"/>
      <c r="B23" s="120"/>
      <c r="C23" s="120"/>
      <c r="D23" s="121"/>
      <c r="E23" s="121"/>
      <c r="F23" s="131"/>
      <c r="G23" s="121"/>
      <c r="H23" s="121"/>
      <c r="I23" s="129"/>
      <c r="J23" s="121"/>
      <c r="K23" s="121"/>
      <c r="L23" s="121"/>
    </row>
    <row r="24" spans="1:22" ht="13.8">
      <c r="A24" s="117" t="s">
        <v>417</v>
      </c>
      <c r="B24" s="117"/>
      <c r="C24" s="120"/>
      <c r="D24" s="122"/>
      <c r="E24" s="120"/>
      <c r="F24" s="124"/>
      <c r="G24" s="124"/>
      <c r="H24" s="124"/>
      <c r="I24" s="124"/>
      <c r="J24" s="124"/>
      <c r="K24" s="124"/>
      <c r="L24" s="124"/>
    </row>
    <row r="25" spans="1:22" ht="20.25" customHeight="1">
      <c r="A25" s="120"/>
      <c r="B25" s="120"/>
      <c r="C25" s="120"/>
      <c r="D25" s="137" t="s">
        <v>200</v>
      </c>
      <c r="E25" s="138"/>
      <c r="F25" s="139"/>
      <c r="G25" s="124"/>
      <c r="H25" s="124"/>
      <c r="I25" s="124"/>
      <c r="J25" s="124"/>
      <c r="K25" s="124"/>
      <c r="L25" s="140"/>
    </row>
    <row r="26" spans="1:22" ht="13.8">
      <c r="A26" s="120">
        <f>+A22+1</f>
        <v>15</v>
      </c>
      <c r="B26" s="120"/>
      <c r="C26" s="120"/>
      <c r="D26" s="122" t="s">
        <v>201</v>
      </c>
      <c r="E26" s="120"/>
      <c r="F26" s="124"/>
      <c r="G26" s="121"/>
      <c r="H26" s="434">
        <v>164792</v>
      </c>
      <c r="I26" s="124"/>
      <c r="J26" s="124"/>
      <c r="K26" s="124"/>
      <c r="L26" s="141"/>
    </row>
    <row r="27" spans="1:22" ht="13.8">
      <c r="A27" s="120">
        <f>A26+1</f>
        <v>16</v>
      </c>
      <c r="B27" s="120"/>
      <c r="C27" s="120"/>
      <c r="D27" s="122" t="s">
        <v>202</v>
      </c>
      <c r="E27" s="120"/>
      <c r="F27" s="124"/>
      <c r="G27" s="121"/>
      <c r="H27" s="435">
        <v>19851650000</v>
      </c>
      <c r="I27" s="124"/>
      <c r="J27" s="124"/>
      <c r="K27" s="124"/>
      <c r="L27" s="141"/>
      <c r="O27" s="312"/>
      <c r="P27" s="312"/>
      <c r="Q27" s="312"/>
      <c r="R27" s="312"/>
      <c r="S27" s="312"/>
      <c r="T27" s="312"/>
      <c r="U27" s="312"/>
      <c r="V27" s="312"/>
    </row>
    <row r="28" spans="1:22" ht="13.8">
      <c r="A28" s="120">
        <f>A27+1</f>
        <v>17</v>
      </c>
      <c r="B28" s="120"/>
      <c r="C28" s="120"/>
      <c r="D28" s="122" t="s">
        <v>321</v>
      </c>
      <c r="E28" s="120"/>
      <c r="F28" s="124"/>
      <c r="G28" s="121"/>
      <c r="H28" s="435">
        <v>365</v>
      </c>
      <c r="I28" s="141"/>
      <c r="J28" s="141"/>
      <c r="K28" s="124"/>
      <c r="L28" s="141"/>
    </row>
    <row r="29" spans="1:22" ht="13.8">
      <c r="A29" s="120">
        <f>A28+1</f>
        <v>18</v>
      </c>
      <c r="B29" s="120"/>
      <c r="C29" s="120"/>
      <c r="D29" s="122" t="s">
        <v>203</v>
      </c>
      <c r="E29" s="120"/>
      <c r="F29" s="126" t="s">
        <v>418</v>
      </c>
      <c r="G29" s="121"/>
      <c r="H29" s="199">
        <f>IF(H27=0,"",H26/H27*H28)</f>
        <v>3.0299284946087601E-3</v>
      </c>
      <c r="K29" s="124"/>
      <c r="L29" s="124"/>
    </row>
    <row r="30" spans="1:22" ht="13.8">
      <c r="A30" s="120"/>
      <c r="B30" s="120"/>
      <c r="C30" s="120"/>
      <c r="D30" s="122"/>
      <c r="E30" s="120"/>
      <c r="F30" s="126"/>
      <c r="G30" s="121"/>
      <c r="H30" s="199"/>
      <c r="K30" s="124"/>
      <c r="L30" s="124"/>
    </row>
    <row r="31" spans="1:22" ht="13.8">
      <c r="A31" s="120">
        <f>A29+1</f>
        <v>19</v>
      </c>
      <c r="B31" s="120"/>
      <c r="C31" s="120"/>
      <c r="D31" s="122" t="s">
        <v>419</v>
      </c>
      <c r="E31" s="120"/>
      <c r="F31" s="126"/>
      <c r="G31" s="121"/>
      <c r="H31" s="436">
        <v>3.4599999999999999E-2</v>
      </c>
      <c r="I31" s="199"/>
      <c r="J31" s="208"/>
      <c r="K31" s="124"/>
      <c r="L31" s="124"/>
    </row>
    <row r="32" spans="1:22" ht="13.8">
      <c r="A32" s="120">
        <f>A31+1</f>
        <v>20</v>
      </c>
      <c r="B32" s="120"/>
      <c r="C32" s="120"/>
      <c r="D32" s="117" t="s">
        <v>420</v>
      </c>
      <c r="E32" s="120"/>
      <c r="F32" s="126"/>
      <c r="G32" s="121"/>
      <c r="H32" s="209">
        <f>MIN(H29,H31)</f>
        <v>3.0299284946087601E-3</v>
      </c>
      <c r="I32" s="199"/>
      <c r="J32" s="208"/>
      <c r="K32" s="124"/>
      <c r="L32" s="124"/>
    </row>
    <row r="33" spans="1:13" ht="13.8">
      <c r="A33" s="120"/>
      <c r="B33" s="120"/>
      <c r="C33" s="120"/>
      <c r="D33" s="122"/>
      <c r="E33" s="120"/>
      <c r="F33" s="126"/>
      <c r="G33" s="121"/>
      <c r="H33" s="199"/>
      <c r="I33" s="124"/>
      <c r="J33" s="124"/>
      <c r="K33" s="124"/>
      <c r="L33" s="124"/>
      <c r="M33" s="210"/>
    </row>
    <row r="34" spans="1:13" ht="14.4" thickBot="1">
      <c r="A34" s="120"/>
      <c r="B34" s="120"/>
      <c r="C34" s="120"/>
      <c r="D34" s="124"/>
      <c r="E34" s="124"/>
      <c r="F34" s="124"/>
      <c r="G34" s="121"/>
      <c r="H34" s="351" t="s">
        <v>412</v>
      </c>
      <c r="I34" s="351" t="s">
        <v>413</v>
      </c>
      <c r="J34" s="351" t="s">
        <v>414</v>
      </c>
      <c r="K34" s="351" t="s">
        <v>415</v>
      </c>
      <c r="L34" s="351" t="s">
        <v>317</v>
      </c>
      <c r="M34" s="351" t="s">
        <v>67</v>
      </c>
    </row>
    <row r="35" spans="1:13" ht="13.8">
      <c r="A35" s="120">
        <f>+A32+1</f>
        <v>21</v>
      </c>
      <c r="B35" s="120"/>
      <c r="C35" s="121"/>
      <c r="D35" s="121" t="s">
        <v>421</v>
      </c>
      <c r="E35" s="121"/>
      <c r="F35" s="121"/>
      <c r="G35" s="121"/>
      <c r="H35" s="142">
        <f>ROUND(+H22,0)</f>
        <v>-2580976</v>
      </c>
      <c r="I35" s="142">
        <f>ROUND(+I22,0)</f>
        <v>-6159993</v>
      </c>
      <c r="J35" s="142">
        <f>ROUND(+J22,0)</f>
        <v>0</v>
      </c>
      <c r="K35" s="142">
        <f>ROUND(+K22,0)</f>
        <v>0</v>
      </c>
      <c r="L35" s="142">
        <f>ROUND(+L22,0)</f>
        <v>1527093</v>
      </c>
      <c r="M35" s="143">
        <f>SUM(H35:L35)</f>
        <v>-7213876</v>
      </c>
    </row>
    <row r="36" spans="1:13" ht="13.8">
      <c r="A36" s="120">
        <f>+A35+1</f>
        <v>22</v>
      </c>
      <c r="B36" s="120"/>
      <c r="C36" s="121"/>
      <c r="D36" s="121" t="s">
        <v>422</v>
      </c>
      <c r="E36" s="121"/>
      <c r="F36" s="121"/>
      <c r="G36" s="121"/>
      <c r="H36" s="144">
        <f>ROUND($H$32/12*24*H35,0)</f>
        <v>-15640</v>
      </c>
      <c r="I36" s="144">
        <f>ROUND($H$32/12*24*I35,0)</f>
        <v>-37329</v>
      </c>
      <c r="J36" s="144">
        <f>ROUND($H$32/12*24*J35,0)</f>
        <v>0</v>
      </c>
      <c r="K36" s="144">
        <f>ROUND($H$32/12*24*K35,0)</f>
        <v>0</v>
      </c>
      <c r="L36" s="144">
        <f>ROUND($H$32/12*24*L35,0)</f>
        <v>9254</v>
      </c>
      <c r="M36" s="211">
        <f>SUM(H36:L36)</f>
        <v>-43715</v>
      </c>
    </row>
    <row r="37" spans="1:13" ht="13.8">
      <c r="A37" s="120">
        <f>+A36+1</f>
        <v>23</v>
      </c>
      <c r="B37" s="120"/>
      <c r="C37" s="130"/>
      <c r="D37" s="117" t="s">
        <v>423</v>
      </c>
      <c r="E37" s="122"/>
      <c r="F37" s="121"/>
      <c r="G37" s="120"/>
      <c r="H37" s="145">
        <f t="shared" ref="H37:K37" si="2">IF(H21=0,0,SUM(H35:H36))</f>
        <v>-2596616</v>
      </c>
      <c r="I37" s="145">
        <f t="shared" si="2"/>
        <v>-6197322</v>
      </c>
      <c r="J37" s="145">
        <f t="shared" si="2"/>
        <v>0</v>
      </c>
      <c r="K37" s="145">
        <f t="shared" si="2"/>
        <v>0</v>
      </c>
      <c r="L37" s="145">
        <f>IF(L21=0,0,SUM(L35:L36))</f>
        <v>1536347</v>
      </c>
      <c r="M37" s="145">
        <f>IF(M21=0,0,SUM(M35:M36))</f>
        <v>-7257591</v>
      </c>
    </row>
    <row r="38" spans="1:13" ht="13.8">
      <c r="A38" s="120"/>
      <c r="B38" s="120"/>
      <c r="C38" s="130"/>
      <c r="D38" s="120"/>
      <c r="E38" s="122"/>
      <c r="F38" s="121"/>
      <c r="G38" s="120"/>
      <c r="H38" s="129"/>
      <c r="I38" s="122"/>
      <c r="J38" s="129"/>
      <c r="K38" s="121"/>
      <c r="L38" s="121"/>
    </row>
    <row r="39" spans="1:13" ht="13.8">
      <c r="A39" s="120"/>
      <c r="B39" s="120" t="s">
        <v>424</v>
      </c>
      <c r="C39" s="120" t="s">
        <v>85</v>
      </c>
      <c r="D39" s="581" t="s">
        <v>425</v>
      </c>
      <c r="E39" s="581"/>
      <c r="F39" s="581"/>
      <c r="G39" s="581"/>
      <c r="H39" s="581"/>
      <c r="I39" s="581"/>
      <c r="J39" s="581"/>
      <c r="K39" s="581"/>
      <c r="L39" s="581"/>
      <c r="M39" s="582"/>
    </row>
    <row r="40" spans="1:13" ht="13.8">
      <c r="A40" s="120"/>
      <c r="B40" s="120"/>
      <c r="C40" s="120"/>
      <c r="D40" s="581"/>
      <c r="E40" s="581"/>
      <c r="F40" s="581"/>
      <c r="G40" s="581"/>
      <c r="H40" s="581"/>
      <c r="I40" s="581"/>
      <c r="J40" s="581"/>
      <c r="K40" s="581"/>
      <c r="L40" s="581"/>
      <c r="M40" s="582"/>
    </row>
    <row r="41" spans="1:13" ht="13.8">
      <c r="A41" s="120"/>
      <c r="B41" s="120"/>
      <c r="C41" s="120" t="s">
        <v>86</v>
      </c>
      <c r="D41" s="121" t="s">
        <v>204</v>
      </c>
      <c r="E41" s="121"/>
      <c r="F41" s="121"/>
      <c r="G41" s="121"/>
      <c r="H41" s="121"/>
      <c r="I41" s="121"/>
      <c r="J41" s="121"/>
      <c r="K41" s="121"/>
      <c r="L41" s="121"/>
    </row>
    <row r="42" spans="1:13" ht="13.8">
      <c r="A42" s="120"/>
      <c r="B42" s="120"/>
      <c r="C42" s="120" t="s">
        <v>87</v>
      </c>
      <c r="D42" s="121" t="s">
        <v>426</v>
      </c>
      <c r="E42" s="121"/>
      <c r="F42" s="121"/>
      <c r="G42" s="121"/>
      <c r="H42" s="121"/>
      <c r="I42" s="121"/>
      <c r="J42" s="121"/>
      <c r="K42" s="121"/>
      <c r="L42" s="121"/>
    </row>
    <row r="43" spans="1:13" ht="13.8">
      <c r="C43" s="120" t="s">
        <v>88</v>
      </c>
      <c r="D43" s="121" t="s">
        <v>427</v>
      </c>
    </row>
  </sheetData>
  <mergeCells count="1">
    <mergeCell ref="D39:M40"/>
  </mergeCells>
  <pageMargins left="0.25" right="0.25" top="0.5" bottom="0.25" header="0.5" footer="0.5"/>
  <pageSetup scale="76" orientation="landscape" r:id="rId1"/>
  <headerFooter alignWithMargins="0">
    <oddHeader>&amp;R&amp;"Arial,Bold"&amp;14 8/3/16</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22"/>
  <sheetViews>
    <sheetView zoomScale="75" zoomScaleNormal="75" workbookViewId="0">
      <selection activeCell="D30" sqref="D30"/>
    </sheetView>
  </sheetViews>
  <sheetFormatPr defaultColWidth="9.109375" defaultRowHeight="13.2"/>
  <cols>
    <col min="1" max="1" width="7.88671875" style="83" customWidth="1"/>
    <col min="2" max="2" width="21" style="83" customWidth="1"/>
    <col min="3" max="3" width="7.109375" style="83" customWidth="1"/>
    <col min="4" max="4" width="15.88671875" style="83" customWidth="1"/>
    <col min="5" max="5" width="16" style="83" customWidth="1"/>
    <col min="6" max="6" width="15.109375" style="83" customWidth="1"/>
    <col min="7" max="7" width="17" style="83" customWidth="1"/>
    <col min="8" max="8" width="16.109375" style="83" customWidth="1"/>
    <col min="9" max="9" width="16" style="83" customWidth="1"/>
    <col min="10" max="11" width="15.6640625" style="83" customWidth="1"/>
    <col min="12" max="12" width="18.109375" style="83" customWidth="1"/>
    <col min="13" max="13" width="18.88671875" style="83" customWidth="1"/>
    <col min="14" max="14" width="16.5546875" style="83" bestFit="1" customWidth="1"/>
    <col min="15" max="15" width="10.44140625" style="83" bestFit="1" customWidth="1"/>
    <col min="16" max="31" width="10.44140625" style="83" customWidth="1"/>
    <col min="32" max="32" width="10.44140625" style="83" bestFit="1" customWidth="1"/>
    <col min="33" max="33" width="9.109375" style="83"/>
    <col min="34" max="34" width="9.6640625" style="83" bestFit="1" customWidth="1"/>
    <col min="35" max="43" width="9.109375" style="83"/>
    <col min="44" max="44" width="9.88671875" style="83" bestFit="1" customWidth="1"/>
    <col min="45" max="45" width="9.109375" style="83"/>
    <col min="46" max="46" width="9.6640625" style="83" bestFit="1" customWidth="1"/>
    <col min="47" max="16384" width="9.109375" style="83"/>
  </cols>
  <sheetData>
    <row r="1" spans="1:7" ht="15.6">
      <c r="A1" s="2" t="s">
        <v>82</v>
      </c>
      <c r="C1" s="2"/>
      <c r="D1" s="2"/>
      <c r="E1" s="2"/>
    </row>
    <row r="2" spans="1:7" ht="15.6">
      <c r="A2" s="2" t="s">
        <v>297</v>
      </c>
      <c r="C2" s="2"/>
      <c r="D2" s="2"/>
      <c r="E2" s="2"/>
    </row>
    <row r="5" spans="1:7" s="84" customFormat="1">
      <c r="A5" s="84" t="s">
        <v>146</v>
      </c>
      <c r="B5" s="84" t="s">
        <v>147</v>
      </c>
      <c r="C5" s="84" t="s">
        <v>148</v>
      </c>
      <c r="D5" s="84" t="s">
        <v>149</v>
      </c>
      <c r="E5" s="84" t="s">
        <v>150</v>
      </c>
      <c r="F5" s="84" t="s">
        <v>154</v>
      </c>
      <c r="G5" s="84" t="s">
        <v>165</v>
      </c>
    </row>
    <row r="6" spans="1:7" ht="39.6">
      <c r="A6" s="175" t="s">
        <v>224</v>
      </c>
      <c r="B6" s="168" t="s">
        <v>182</v>
      </c>
      <c r="C6" s="168" t="s">
        <v>139</v>
      </c>
      <c r="D6" s="175" t="s">
        <v>290</v>
      </c>
      <c r="E6" s="175" t="s">
        <v>318</v>
      </c>
      <c r="F6" s="168" t="s">
        <v>265</v>
      </c>
      <c r="G6" s="175" t="s">
        <v>295</v>
      </c>
    </row>
    <row r="7" spans="1:7">
      <c r="A7" s="84">
        <v>1</v>
      </c>
      <c r="B7" s="179" t="s">
        <v>296</v>
      </c>
      <c r="C7" s="169"/>
      <c r="D7" s="418"/>
      <c r="E7" s="169"/>
      <c r="F7" s="78"/>
      <c r="G7" s="361">
        <v>578558399</v>
      </c>
    </row>
    <row r="8" spans="1:7" ht="12.75" customHeight="1">
      <c r="A8" s="84">
        <v>2</v>
      </c>
      <c r="B8" s="177" t="s">
        <v>274</v>
      </c>
      <c r="C8" s="419">
        <v>2017</v>
      </c>
      <c r="D8" s="176">
        <f>G7</f>
        <v>578558399</v>
      </c>
      <c r="E8" s="420">
        <v>0</v>
      </c>
      <c r="F8" s="420">
        <v>-2199534</v>
      </c>
      <c r="G8" s="85">
        <f t="shared" ref="G8:G19" si="0">D8+SUM(E8:F8)</f>
        <v>576358865</v>
      </c>
    </row>
    <row r="9" spans="1:7" ht="12.6" customHeight="1">
      <c r="A9" s="84">
        <v>3</v>
      </c>
      <c r="B9" s="178" t="s">
        <v>275</v>
      </c>
      <c r="C9" s="177">
        <f>C8</f>
        <v>2017</v>
      </c>
      <c r="D9" s="85">
        <f>G8</f>
        <v>576358865</v>
      </c>
      <c r="E9" s="421">
        <v>0</v>
      </c>
      <c r="F9" s="422">
        <v>-2199536</v>
      </c>
      <c r="G9" s="85">
        <f t="shared" si="0"/>
        <v>574159329</v>
      </c>
    </row>
    <row r="10" spans="1:7">
      <c r="A10" s="84">
        <v>4</v>
      </c>
      <c r="B10" s="177" t="s">
        <v>276</v>
      </c>
      <c r="C10" s="177">
        <f t="shared" ref="C10:C19" si="1">C9</f>
        <v>2017</v>
      </c>
      <c r="D10" s="85">
        <f t="shared" ref="D10:D19" si="2">G9</f>
        <v>574159329</v>
      </c>
      <c r="E10" s="421">
        <v>266050</v>
      </c>
      <c r="F10" s="422">
        <v>-2199735</v>
      </c>
      <c r="G10" s="85">
        <f t="shared" si="0"/>
        <v>572225644</v>
      </c>
    </row>
    <row r="11" spans="1:7">
      <c r="A11" s="84">
        <v>5</v>
      </c>
      <c r="B11" s="178" t="s">
        <v>277</v>
      </c>
      <c r="C11" s="177">
        <f t="shared" si="1"/>
        <v>2017</v>
      </c>
      <c r="D11" s="85">
        <f t="shared" si="2"/>
        <v>572225644</v>
      </c>
      <c r="E11" s="421">
        <v>1073149</v>
      </c>
      <c r="F11" s="422">
        <v>-2200751</v>
      </c>
      <c r="G11" s="85">
        <f t="shared" si="0"/>
        <v>571098042</v>
      </c>
    </row>
    <row r="12" spans="1:7">
      <c r="A12" s="84">
        <v>6</v>
      </c>
      <c r="B12" s="177" t="s">
        <v>278</v>
      </c>
      <c r="C12" s="177">
        <f t="shared" si="1"/>
        <v>2017</v>
      </c>
      <c r="D12" s="85">
        <f t="shared" si="2"/>
        <v>571098042</v>
      </c>
      <c r="E12" s="421">
        <v>336856</v>
      </c>
      <c r="F12" s="422">
        <v>-2201818</v>
      </c>
      <c r="G12" s="85">
        <f>D12+SUM(E12:F12)</f>
        <v>569233080</v>
      </c>
    </row>
    <row r="13" spans="1:7">
      <c r="A13" s="84">
        <v>7</v>
      </c>
      <c r="B13" s="178" t="s">
        <v>279</v>
      </c>
      <c r="C13" s="177">
        <f t="shared" si="1"/>
        <v>2017</v>
      </c>
      <c r="D13" s="85">
        <f>G12</f>
        <v>569233080</v>
      </c>
      <c r="E13" s="421">
        <v>33180401</v>
      </c>
      <c r="F13" s="422">
        <v>-2227210</v>
      </c>
      <c r="G13" s="85">
        <f t="shared" si="0"/>
        <v>600186271</v>
      </c>
    </row>
    <row r="14" spans="1:7">
      <c r="A14" s="84">
        <v>8</v>
      </c>
      <c r="B14" s="177" t="s">
        <v>280</v>
      </c>
      <c r="C14" s="177">
        <f t="shared" si="1"/>
        <v>2017</v>
      </c>
      <c r="D14" s="85">
        <f t="shared" si="2"/>
        <v>600186271</v>
      </c>
      <c r="E14" s="421">
        <v>0</v>
      </c>
      <c r="F14" s="422">
        <v>-2252347</v>
      </c>
      <c r="G14" s="85">
        <f t="shared" si="0"/>
        <v>597933924</v>
      </c>
    </row>
    <row r="15" spans="1:7">
      <c r="A15" s="84">
        <v>9</v>
      </c>
      <c r="B15" s="178" t="s">
        <v>281</v>
      </c>
      <c r="C15" s="177">
        <f t="shared" si="1"/>
        <v>2017</v>
      </c>
      <c r="D15" s="85">
        <f t="shared" si="2"/>
        <v>597933924</v>
      </c>
      <c r="E15" s="421">
        <v>187808</v>
      </c>
      <c r="F15" s="422">
        <v>-2252489</v>
      </c>
      <c r="G15" s="85">
        <f t="shared" si="0"/>
        <v>595869243</v>
      </c>
    </row>
    <row r="16" spans="1:7">
      <c r="A16" s="84">
        <v>10</v>
      </c>
      <c r="B16" s="177" t="s">
        <v>282</v>
      </c>
      <c r="C16" s="177">
        <f t="shared" si="1"/>
        <v>2017</v>
      </c>
      <c r="D16" s="85">
        <f t="shared" si="2"/>
        <v>595869243</v>
      </c>
      <c r="E16" s="421">
        <v>0</v>
      </c>
      <c r="F16" s="422">
        <v>-2252632</v>
      </c>
      <c r="G16" s="85">
        <f t="shared" si="0"/>
        <v>593616611</v>
      </c>
    </row>
    <row r="17" spans="1:7">
      <c r="A17" s="84">
        <v>11</v>
      </c>
      <c r="B17" s="178" t="s">
        <v>283</v>
      </c>
      <c r="C17" s="177">
        <f t="shared" si="1"/>
        <v>2017</v>
      </c>
      <c r="D17" s="85">
        <f t="shared" si="2"/>
        <v>593616611</v>
      </c>
      <c r="E17" s="421">
        <v>0</v>
      </c>
      <c r="F17" s="422">
        <v>-2252631</v>
      </c>
      <c r="G17" s="85">
        <f t="shared" si="0"/>
        <v>591363980</v>
      </c>
    </row>
    <row r="18" spans="1:7">
      <c r="A18" s="84">
        <v>12</v>
      </c>
      <c r="B18" s="177" t="s">
        <v>284</v>
      </c>
      <c r="C18" s="177">
        <f t="shared" si="1"/>
        <v>2017</v>
      </c>
      <c r="D18" s="85">
        <f t="shared" si="2"/>
        <v>591363980</v>
      </c>
      <c r="E18" s="421">
        <v>1043029</v>
      </c>
      <c r="F18" s="422">
        <v>-2253422</v>
      </c>
      <c r="G18" s="85">
        <f t="shared" si="0"/>
        <v>590153587</v>
      </c>
    </row>
    <row r="19" spans="1:7">
      <c r="A19" s="84">
        <v>13</v>
      </c>
      <c r="B19" s="178" t="s">
        <v>285</v>
      </c>
      <c r="C19" s="177">
        <f t="shared" si="1"/>
        <v>2017</v>
      </c>
      <c r="D19" s="85">
        <f t="shared" si="2"/>
        <v>590153587</v>
      </c>
      <c r="E19" s="423">
        <v>16025857</v>
      </c>
      <c r="F19" s="424">
        <v>-2266356</v>
      </c>
      <c r="G19" s="85">
        <f t="shared" si="0"/>
        <v>603913088</v>
      </c>
    </row>
    <row r="20" spans="1:7" ht="13.8" thickBot="1">
      <c r="A20" s="84">
        <v>14</v>
      </c>
      <c r="B20" s="180" t="s">
        <v>64</v>
      </c>
      <c r="E20" s="425">
        <f>SUM(E8:E19)</f>
        <v>52113150</v>
      </c>
      <c r="F20" s="425">
        <f>SUM(F8:F19)</f>
        <v>-26758461</v>
      </c>
    </row>
    <row r="21" spans="1:7" ht="13.8" thickTop="1">
      <c r="A21" s="84"/>
      <c r="E21" s="426"/>
      <c r="F21" s="426"/>
    </row>
    <row r="22" spans="1:7" ht="13.8" thickBot="1">
      <c r="A22" s="84">
        <v>15</v>
      </c>
      <c r="F22" s="105" t="str">
        <f>"Avg Net Book (Sum of Line "&amp;A7&amp;" thru Line "&amp;A19&amp;" divided by 13)"</f>
        <v>Avg Net Book (Sum of Line 1 thru Line 13 divided by 13)</v>
      </c>
      <c r="G22" s="427">
        <f>SUM(G7:G19)/13</f>
        <v>585743851</v>
      </c>
    </row>
  </sheetData>
  <pageMargins left="0.25" right="0.25" top="0.5" bottom="0.25" header="0.5" footer="0.5"/>
  <pageSetup orientation="landscape" r:id="rId1"/>
  <headerFooter alignWithMargins="0">
    <oddHeader>&amp;R&amp;"Arial,Bold"&amp;14 8/3/16</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53"/>
  <sheetViews>
    <sheetView workbookViewId="0">
      <selection activeCell="B39" sqref="B39"/>
    </sheetView>
  </sheetViews>
  <sheetFormatPr defaultColWidth="9.109375" defaultRowHeight="13.2"/>
  <cols>
    <col min="1" max="1" width="9.109375" style="83"/>
    <col min="2" max="2" width="1.88671875" style="83" customWidth="1"/>
    <col min="3" max="3" width="2.44140625" style="83" customWidth="1"/>
    <col min="4" max="4" width="51.6640625" style="83" bestFit="1" customWidth="1"/>
    <col min="5" max="5" width="26.33203125" style="83" bestFit="1" customWidth="1"/>
    <col min="6" max="6" width="20.109375" style="83" bestFit="1" customWidth="1"/>
    <col min="7" max="7" width="15.5546875" style="83" bestFit="1" customWidth="1"/>
    <col min="8" max="8" width="2.88671875" style="83" customWidth="1"/>
    <col min="9" max="9" width="19.44140625" style="83" bestFit="1" customWidth="1"/>
    <col min="10" max="10" width="2.5546875" style="83" bestFit="1" customWidth="1"/>
    <col min="11" max="11" width="16" style="83" bestFit="1" customWidth="1"/>
    <col min="12" max="16384" width="9.109375" style="83"/>
  </cols>
  <sheetData>
    <row r="1" spans="1:11" ht="15.6">
      <c r="A1" s="2" t="s">
        <v>82</v>
      </c>
      <c r="B1" s="2"/>
    </row>
    <row r="2" spans="1:11" ht="15.6">
      <c r="A2" s="2" t="s">
        <v>466</v>
      </c>
      <c r="B2" s="2"/>
    </row>
    <row r="3" spans="1:11" ht="15.6">
      <c r="A3" s="2"/>
      <c r="B3" s="2"/>
    </row>
    <row r="4" spans="1:11" ht="15.6">
      <c r="A4" s="1"/>
    </row>
    <row r="7" spans="1:11" ht="17.399999999999999">
      <c r="A7" s="395" t="s">
        <v>146</v>
      </c>
      <c r="B7" s="395"/>
      <c r="C7" s="584" t="s">
        <v>147</v>
      </c>
      <c r="D7" s="584"/>
      <c r="E7" s="395" t="s">
        <v>148</v>
      </c>
      <c r="F7" s="395" t="s">
        <v>149</v>
      </c>
      <c r="G7" s="395" t="s">
        <v>150</v>
      </c>
      <c r="H7" s="216"/>
      <c r="I7" s="395" t="s">
        <v>154</v>
      </c>
      <c r="J7" s="216"/>
      <c r="K7" s="216"/>
    </row>
    <row r="8" spans="1:11" ht="30.6">
      <c r="A8" s="394" t="s">
        <v>224</v>
      </c>
      <c r="B8" s="583" t="s">
        <v>66</v>
      </c>
      <c r="C8" s="583"/>
      <c r="D8" s="583"/>
      <c r="E8" s="394" t="s">
        <v>310</v>
      </c>
      <c r="F8" s="394"/>
      <c r="G8" s="235" t="s">
        <v>444</v>
      </c>
      <c r="H8" s="221"/>
      <c r="I8" s="394" t="s">
        <v>67</v>
      </c>
      <c r="J8" s="216"/>
      <c r="K8" s="216"/>
    </row>
    <row r="9" spans="1:11" ht="15" customHeight="1">
      <c r="A9" s="228"/>
      <c r="B9" s="229" t="s">
        <v>306</v>
      </c>
      <c r="C9" s="228"/>
      <c r="D9" s="228"/>
      <c r="E9" s="228"/>
      <c r="F9" s="228"/>
      <c r="G9" s="228"/>
      <c r="H9" s="216"/>
      <c r="J9" s="216"/>
      <c r="K9" s="216"/>
    </row>
    <row r="10" spans="1:11" ht="15">
      <c r="A10" s="99">
        <v>1</v>
      </c>
      <c r="B10" s="99"/>
      <c r="C10" s="25" t="s">
        <v>445</v>
      </c>
      <c r="D10" s="25"/>
      <c r="E10" s="227" t="str">
        <f>"Worksheet L, Line "&amp;'Worksheet L'!A20&amp;", Col "&amp;'Worksheet L'!F5&amp;""</f>
        <v>Worksheet L, Line 14, Col (F)</v>
      </c>
      <c r="G10" s="108">
        <f>-'Worksheet L'!F20</f>
        <v>26758461</v>
      </c>
      <c r="H10" s="53"/>
      <c r="J10" s="223"/>
    </row>
    <row r="11" spans="1:11" ht="15">
      <c r="A11" s="99">
        <v>2</v>
      </c>
      <c r="B11" s="99"/>
      <c r="C11" s="25" t="s">
        <v>169</v>
      </c>
      <c r="D11" s="25"/>
      <c r="E11" s="218"/>
      <c r="F11" s="225"/>
      <c r="G11" s="27"/>
      <c r="H11" s="218"/>
      <c r="I11" s="222"/>
      <c r="J11" s="223"/>
    </row>
    <row r="12" spans="1:11" ht="15">
      <c r="A12" s="99">
        <v>3</v>
      </c>
      <c r="B12" s="99"/>
      <c r="D12" s="25" t="s">
        <v>143</v>
      </c>
      <c r="E12" s="227" t="str">
        <f>"Worksheet L, Line "&amp;'Worksheet L'!A22&amp;", Col "&amp;'Worksheet L'!G5&amp;""</f>
        <v>Worksheet L, Line 15, Col (G)</v>
      </c>
      <c r="F12" s="108">
        <f>'Worksheet L'!G22</f>
        <v>585743851</v>
      </c>
      <c r="G12" s="27"/>
      <c r="H12" s="159">
        <f>'ATRR Rate Template - Page 2'!L13</f>
        <v>11438632</v>
      </c>
      <c r="I12" s="222"/>
      <c r="J12" s="223"/>
    </row>
    <row r="13" spans="1:11" ht="15">
      <c r="A13" s="99">
        <v>4</v>
      </c>
      <c r="B13" s="99"/>
      <c r="C13" s="25"/>
      <c r="D13" s="226" t="s">
        <v>446</v>
      </c>
      <c r="E13" s="227"/>
      <c r="F13" s="237">
        <f>I34</f>
        <v>7.7800000000000008E-2</v>
      </c>
      <c r="G13" s="27"/>
      <c r="H13" s="159"/>
      <c r="I13" s="222"/>
      <c r="J13" s="223"/>
    </row>
    <row r="14" spans="1:11" ht="15">
      <c r="A14" s="99">
        <v>5</v>
      </c>
      <c r="B14" s="99"/>
      <c r="C14" s="25"/>
      <c r="D14" s="25" t="s">
        <v>450</v>
      </c>
      <c r="E14" s="227"/>
      <c r="F14" s="27"/>
      <c r="G14" s="231">
        <f>F12*F13</f>
        <v>45570871.607800007</v>
      </c>
      <c r="H14" s="159"/>
      <c r="J14" s="223"/>
    </row>
    <row r="15" spans="1:11" ht="15">
      <c r="A15" s="99">
        <v>6</v>
      </c>
      <c r="B15" s="230" t="s">
        <v>455</v>
      </c>
      <c r="C15" s="25"/>
      <c r="D15" s="25"/>
      <c r="E15" s="227"/>
      <c r="F15" s="27"/>
      <c r="G15" s="27"/>
      <c r="H15" s="159"/>
      <c r="I15" s="232">
        <f>SUM(G9:G14)</f>
        <v>72329332.607800007</v>
      </c>
      <c r="J15" s="223"/>
    </row>
    <row r="16" spans="1:11" ht="15">
      <c r="A16" s="99"/>
      <c r="B16" s="99"/>
      <c r="C16" s="25"/>
      <c r="D16" s="25"/>
      <c r="E16" s="227"/>
      <c r="F16" s="27"/>
      <c r="G16" s="27"/>
      <c r="H16" s="159"/>
      <c r="I16" s="222"/>
      <c r="J16" s="223"/>
    </row>
    <row r="17" spans="1:10" ht="15">
      <c r="A17" s="99"/>
      <c r="B17" s="233" t="s">
        <v>460</v>
      </c>
      <c r="C17" s="25"/>
      <c r="D17" s="25"/>
      <c r="E17" s="227"/>
      <c r="F17" s="27"/>
      <c r="G17" s="27"/>
      <c r="H17" s="159"/>
      <c r="I17" s="222"/>
      <c r="J17" s="223"/>
    </row>
    <row r="18" spans="1:10" ht="15">
      <c r="A18" s="99">
        <v>7</v>
      </c>
      <c r="B18" s="403"/>
      <c r="C18" s="173" t="s">
        <v>458</v>
      </c>
      <c r="D18" s="173"/>
      <c r="E18" s="227" t="str">
        <f>"(Page 2, Line "&amp;'ATRR Rate Template - Page 2'!$A$22&amp;", Col "&amp;'ATRR Rate Template - Page 2'!$L$6&amp;")"</f>
        <v>(Page 2, Line 11, Col (F))</v>
      </c>
      <c r="F18" s="27"/>
      <c r="G18" s="232">
        <f>'ATRR Rate Template - Page 2'!L22</f>
        <v>54977989</v>
      </c>
      <c r="H18" s="218">
        <f>H12-H11</f>
        <v>11438632</v>
      </c>
      <c r="I18" s="222"/>
      <c r="J18" s="223"/>
    </row>
    <row r="19" spans="1:10" ht="15">
      <c r="A19" s="99">
        <v>8</v>
      </c>
      <c r="B19" s="400"/>
      <c r="C19" s="173" t="s">
        <v>459</v>
      </c>
      <c r="D19" s="173"/>
      <c r="E19" s="227" t="str">
        <f>"(Page 2, Line "&amp;'ATRR Rate Template - Page 2'!$A$39&amp;", Col "&amp;'ATRR Rate Template - Page 2'!$L$6&amp;")"</f>
        <v>(Page 2, Line 23, Col (F))</v>
      </c>
      <c r="F19" s="27"/>
      <c r="G19" s="234">
        <f>'ATRR Rate Template - Page 2'!L39</f>
        <v>26399873</v>
      </c>
      <c r="H19" s="218"/>
      <c r="I19" s="222"/>
      <c r="J19" s="223"/>
    </row>
    <row r="20" spans="1:10" ht="15">
      <c r="A20" s="99">
        <v>9</v>
      </c>
      <c r="B20" s="400"/>
      <c r="C20" s="173"/>
      <c r="D20" s="173" t="s">
        <v>472</v>
      </c>
      <c r="E20" s="227"/>
      <c r="F20" s="27"/>
      <c r="G20" s="159">
        <f>SUM(G18:G19)</f>
        <v>81377862</v>
      </c>
      <c r="H20" s="218"/>
      <c r="I20" s="222"/>
      <c r="J20" s="223"/>
    </row>
    <row r="21" spans="1:10" ht="15">
      <c r="A21" s="99">
        <v>10</v>
      </c>
      <c r="B21" s="400"/>
      <c r="C21" s="173"/>
      <c r="D21" s="29" t="s">
        <v>468</v>
      </c>
      <c r="E21" s="227" t="s">
        <v>467</v>
      </c>
      <c r="F21" s="27"/>
      <c r="G21" s="304">
        <f>'Worksheet J'!D24</f>
        <v>0.80600000000000005</v>
      </c>
      <c r="H21" s="218"/>
      <c r="I21" s="222"/>
      <c r="J21" s="223"/>
    </row>
    <row r="22" spans="1:10" ht="15">
      <c r="A22" s="99">
        <v>11</v>
      </c>
      <c r="B22" s="230" t="s">
        <v>451</v>
      </c>
      <c r="C22" s="25"/>
      <c r="D22" s="25"/>
      <c r="E22" s="227"/>
      <c r="F22" s="27"/>
      <c r="G22" s="27"/>
      <c r="H22" s="224"/>
      <c r="I22" s="236">
        <f>G20*G21</f>
        <v>65590556.772000007</v>
      </c>
      <c r="J22" s="224"/>
    </row>
    <row r="23" spans="1:10" ht="15.6" thickBot="1">
      <c r="A23" s="99">
        <v>12</v>
      </c>
      <c r="B23" s="230" t="s">
        <v>452</v>
      </c>
      <c r="C23" s="25"/>
      <c r="D23" s="25"/>
      <c r="E23" s="227" t="str">
        <f>"(Line "&amp;A22&amp;" - Line "&amp;A15&amp;")"</f>
        <v>(Line 11 - Line 6)</v>
      </c>
      <c r="F23" s="27"/>
      <c r="G23" s="27"/>
      <c r="H23" s="224"/>
      <c r="I23" s="165">
        <f>I22-I15</f>
        <v>-6738775.8357999995</v>
      </c>
      <c r="J23" s="224"/>
    </row>
    <row r="24" spans="1:10" ht="15.6" thickTop="1">
      <c r="A24" s="400"/>
      <c r="B24" s="400"/>
      <c r="C24" s="192"/>
      <c r="D24" s="192"/>
      <c r="E24" s="27"/>
      <c r="F24" s="219"/>
      <c r="G24" s="220"/>
      <c r="H24" s="53"/>
      <c r="I24" s="27"/>
      <c r="J24" s="27"/>
    </row>
    <row r="25" spans="1:10" ht="15.6" thickBot="1">
      <c r="A25" s="404">
        <v>13</v>
      </c>
      <c r="B25" s="400"/>
      <c r="C25" s="50" t="s">
        <v>462</v>
      </c>
      <c r="D25" s="50"/>
      <c r="E25" s="27"/>
      <c r="F25" s="150"/>
      <c r="G25" s="220"/>
      <c r="H25" s="53"/>
      <c r="I25" s="238">
        <f>((($G$14+$I$23)/$F$12)-$I$32)/$F$33</f>
        <v>8.4821029563673975E-2</v>
      </c>
      <c r="J25" s="27"/>
    </row>
    <row r="26" spans="1:10" ht="13.8" thickTop="1"/>
    <row r="28" spans="1:10">
      <c r="A28" s="105" t="s">
        <v>447</v>
      </c>
      <c r="B28" s="358" t="s">
        <v>456</v>
      </c>
      <c r="E28" s="358"/>
      <c r="F28" s="358"/>
      <c r="G28" s="358"/>
      <c r="H28" s="358"/>
      <c r="I28" s="358"/>
    </row>
    <row r="29" spans="1:10">
      <c r="D29" s="356"/>
      <c r="E29" s="356"/>
      <c r="F29" s="356"/>
      <c r="G29" s="356"/>
      <c r="H29" s="356"/>
      <c r="I29" s="356"/>
    </row>
    <row r="30" spans="1:10">
      <c r="B30" s="405" t="s">
        <v>517</v>
      </c>
      <c r="E30" s="356"/>
      <c r="F30" s="356"/>
      <c r="G30" s="358"/>
      <c r="I30" s="406" t="s">
        <v>311</v>
      </c>
    </row>
    <row r="31" spans="1:10">
      <c r="D31" s="356"/>
      <c r="E31" s="407" t="s">
        <v>94</v>
      </c>
      <c r="F31" s="407" t="s">
        <v>120</v>
      </c>
      <c r="G31" s="407" t="s">
        <v>307</v>
      </c>
      <c r="H31" s="408"/>
      <c r="I31" s="407" t="s">
        <v>461</v>
      </c>
    </row>
    <row r="32" spans="1:10">
      <c r="D32" s="356" t="s">
        <v>308</v>
      </c>
      <c r="E32" s="409">
        <v>1587850000</v>
      </c>
      <c r="F32" s="410">
        <f>ROUND(E32/E34,4)</f>
        <v>0.54379999999999995</v>
      </c>
      <c r="G32" s="411">
        <f>ROUND((80485000/$E$32),4)</f>
        <v>5.0700000000000002E-2</v>
      </c>
      <c r="H32" s="83" t="s">
        <v>448</v>
      </c>
      <c r="I32" s="412">
        <f>ROUNDUP(G32*F32,4)</f>
        <v>2.76E-2</v>
      </c>
    </row>
    <row r="33" spans="1:9">
      <c r="D33" s="356" t="s">
        <v>309</v>
      </c>
      <c r="E33" s="409">
        <v>1332184000</v>
      </c>
      <c r="F33" s="410">
        <f>ROUND(E33/E34,4)</f>
        <v>0.45619999999999999</v>
      </c>
      <c r="G33" s="413">
        <v>0.11</v>
      </c>
      <c r="H33" s="83" t="s">
        <v>449</v>
      </c>
      <c r="I33" s="412">
        <f>ROUNDUP(G33*F33,4)</f>
        <v>5.0200000000000002E-2</v>
      </c>
    </row>
    <row r="34" spans="1:9" ht="13.8" thickBot="1">
      <c r="D34" s="356"/>
      <c r="E34" s="414">
        <f>SUM(E32:E33)</f>
        <v>2920034000</v>
      </c>
      <c r="G34" s="356"/>
      <c r="H34" s="358"/>
      <c r="I34" s="415">
        <f>SUM(I32:I33)</f>
        <v>7.7800000000000008E-2</v>
      </c>
    </row>
    <row r="35" spans="1:9" ht="13.8" thickTop="1"/>
    <row r="37" spans="1:9">
      <c r="A37" s="105" t="s">
        <v>453</v>
      </c>
      <c r="B37" s="416" t="s">
        <v>518</v>
      </c>
    </row>
    <row r="38" spans="1:9">
      <c r="A38" s="105" t="s">
        <v>454</v>
      </c>
      <c r="B38" s="83" t="s">
        <v>464</v>
      </c>
    </row>
    <row r="39" spans="1:9">
      <c r="A39" s="105" t="s">
        <v>463</v>
      </c>
      <c r="B39" s="417" t="str">
        <f xml:space="preserve"> "For the Regulatory Approach to yield the same cost as the NPPD Cash Basis Approach for the projected year, the return on equity would need to be "&amp;ROUND(I25*100,1)&amp;"% (rounded)"</f>
        <v>For the Regulatory Approach to yield the same cost as the NPPD Cash Basis Approach for the projected year, the return on equity would need to be 8.5% (rounded)</v>
      </c>
    </row>
    <row r="40" spans="1:9">
      <c r="A40" s="105" t="s">
        <v>469</v>
      </c>
      <c r="B40" s="83" t="s">
        <v>470</v>
      </c>
    </row>
    <row r="41" spans="1:9">
      <c r="B41" s="83" t="s">
        <v>471</v>
      </c>
    </row>
    <row r="43" spans="1:9">
      <c r="E43" s="176"/>
      <c r="F43" s="176"/>
      <c r="G43" s="176"/>
      <c r="H43" s="176"/>
      <c r="I43" s="176"/>
    </row>
    <row r="44" spans="1:9">
      <c r="E44" s="176"/>
      <c r="F44" s="176"/>
      <c r="G44" s="176"/>
      <c r="H44" s="176"/>
      <c r="I44" s="176"/>
    </row>
    <row r="45" spans="1:9">
      <c r="E45" s="176"/>
      <c r="F45" s="176"/>
      <c r="G45" s="176"/>
      <c r="H45" s="176"/>
      <c r="I45" s="176"/>
    </row>
    <row r="46" spans="1:9">
      <c r="E46" s="176"/>
      <c r="F46" s="176"/>
      <c r="G46" s="176"/>
      <c r="H46" s="176"/>
      <c r="I46" s="176"/>
    </row>
    <row r="47" spans="1:9">
      <c r="E47" s="176"/>
      <c r="F47" s="176"/>
      <c r="G47" s="176"/>
      <c r="H47" s="176"/>
      <c r="I47" s="176"/>
    </row>
    <row r="48" spans="1:9">
      <c r="E48" s="176"/>
      <c r="F48" s="176"/>
      <c r="G48" s="176"/>
      <c r="H48" s="176"/>
      <c r="I48" s="176"/>
    </row>
    <row r="49" spans="5:9">
      <c r="E49" s="176"/>
      <c r="F49" s="176"/>
      <c r="G49" s="176"/>
      <c r="H49" s="176"/>
      <c r="I49" s="176"/>
    </row>
    <row r="50" spans="5:9">
      <c r="E50" s="176"/>
      <c r="F50" s="176"/>
      <c r="G50" s="176"/>
      <c r="H50" s="176"/>
      <c r="I50" s="176"/>
    </row>
    <row r="51" spans="5:9">
      <c r="E51" s="176"/>
      <c r="F51" s="176"/>
      <c r="G51" s="176"/>
      <c r="H51" s="176"/>
      <c r="I51" s="176"/>
    </row>
    <row r="52" spans="5:9">
      <c r="E52" s="176"/>
      <c r="F52" s="176"/>
      <c r="G52" s="176"/>
      <c r="H52" s="176"/>
      <c r="I52" s="176"/>
    </row>
    <row r="53" spans="5:9">
      <c r="E53" s="176"/>
      <c r="F53" s="176"/>
      <c r="G53" s="176"/>
      <c r="H53" s="176"/>
      <c r="I53" s="176"/>
    </row>
  </sheetData>
  <mergeCells count="2">
    <mergeCell ref="B8:D8"/>
    <mergeCell ref="C7:D7"/>
  </mergeCells>
  <pageMargins left="0.25" right="0.25" top="0.5" bottom="0.25" header="0.5" footer="0.5"/>
  <pageSetup scale="81" orientation="landscape" r:id="rId1"/>
  <headerFooter alignWithMargins="0">
    <oddHeader>&amp;R&amp;"Arial,Bold"&amp;14 8/3/16</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22"/>
  <sheetViews>
    <sheetView zoomScale="75" zoomScaleNormal="75" workbookViewId="0">
      <selection activeCell="F24" sqref="F24"/>
    </sheetView>
  </sheetViews>
  <sheetFormatPr defaultColWidth="9.109375" defaultRowHeight="13.2"/>
  <cols>
    <col min="1" max="1" width="9.33203125" style="83" bestFit="1" customWidth="1"/>
    <col min="2" max="2" width="1.88671875" style="83" customWidth="1"/>
    <col min="3" max="3" width="57.33203125" style="83" bestFit="1" customWidth="1"/>
    <col min="4" max="4" width="26.44140625" style="83" bestFit="1" customWidth="1"/>
    <col min="5" max="5" width="17.44140625" style="83" bestFit="1" customWidth="1"/>
    <col min="6" max="6" width="13.109375" style="83" customWidth="1"/>
    <col min="7" max="7" width="1.88671875" style="83" customWidth="1"/>
    <col min="8" max="8" width="19.5546875" style="83" bestFit="1" customWidth="1"/>
    <col min="9" max="9" width="2.5546875" style="83" bestFit="1" customWidth="1"/>
    <col min="10" max="10" width="16" style="83" bestFit="1" customWidth="1"/>
    <col min="11" max="11" width="20.88671875" style="83" bestFit="1" customWidth="1"/>
    <col min="12" max="12" width="20.88671875" style="83" customWidth="1"/>
    <col min="13" max="13" width="3.44140625" style="83" customWidth="1"/>
    <col min="14" max="16384" width="9.109375" style="83"/>
  </cols>
  <sheetData>
    <row r="1" spans="1:10" ht="15.6">
      <c r="A1" s="2" t="s">
        <v>82</v>
      </c>
      <c r="B1" s="2"/>
    </row>
    <row r="2" spans="1:10" ht="15.6">
      <c r="A2" s="2" t="s">
        <v>465</v>
      </c>
      <c r="B2" s="2"/>
    </row>
    <row r="3" spans="1:10" ht="15.6">
      <c r="A3" s="2"/>
      <c r="B3" s="2"/>
    </row>
    <row r="4" spans="1:10" ht="15.6">
      <c r="A4" s="1"/>
    </row>
    <row r="7" spans="1:10" ht="17.399999999999999">
      <c r="A7" s="395" t="s">
        <v>146</v>
      </c>
      <c r="B7" s="395"/>
      <c r="C7" s="395" t="s">
        <v>147</v>
      </c>
      <c r="D7" s="395" t="s">
        <v>148</v>
      </c>
      <c r="E7" s="395" t="s">
        <v>149</v>
      </c>
      <c r="F7" s="395" t="s">
        <v>150</v>
      </c>
      <c r="G7" s="216"/>
      <c r="H7" s="395" t="s">
        <v>154</v>
      </c>
      <c r="I7" s="216"/>
      <c r="J7" s="216"/>
    </row>
    <row r="8" spans="1:10" ht="17.399999999999999">
      <c r="A8" s="394" t="s">
        <v>224</v>
      </c>
      <c r="B8" s="394"/>
      <c r="C8" s="394" t="s">
        <v>66</v>
      </c>
      <c r="D8" s="394" t="s">
        <v>310</v>
      </c>
      <c r="E8" s="394" t="s">
        <v>443</v>
      </c>
      <c r="F8" s="394" t="s">
        <v>442</v>
      </c>
      <c r="G8" s="221"/>
      <c r="H8" s="394" t="s">
        <v>444</v>
      </c>
      <c r="I8" s="216"/>
      <c r="J8" s="216"/>
    </row>
    <row r="9" spans="1:10" ht="15.6">
      <c r="A9" s="99">
        <v>1</v>
      </c>
      <c r="B9" s="99"/>
      <c r="C9" s="217" t="s">
        <v>168</v>
      </c>
      <c r="D9" s="27"/>
      <c r="E9" s="27"/>
      <c r="F9" s="27"/>
      <c r="G9" s="27"/>
      <c r="H9" s="27"/>
      <c r="I9" s="222"/>
      <c r="J9" s="223"/>
    </row>
    <row r="10" spans="1:10" ht="15">
      <c r="A10" s="99">
        <v>2</v>
      </c>
      <c r="B10" s="99"/>
      <c r="C10" s="25" t="s">
        <v>167</v>
      </c>
      <c r="D10" s="27" t="s">
        <v>164</v>
      </c>
      <c r="E10" s="218">
        <f>'ATRR Rate Template - Page 2'!G13</f>
        <v>103989883</v>
      </c>
      <c r="F10" s="225">
        <f>J19</f>
        <v>0.111</v>
      </c>
      <c r="G10" s="27"/>
      <c r="H10" s="218">
        <f>E10*J19</f>
        <v>11542877.013</v>
      </c>
      <c r="I10" s="222"/>
      <c r="J10" s="223"/>
    </row>
    <row r="11" spans="1:10" ht="15">
      <c r="A11" s="99">
        <v>3</v>
      </c>
      <c r="B11" s="99"/>
      <c r="C11" s="25" t="s">
        <v>457</v>
      </c>
      <c r="D11" s="27">
        <f>'ATRR Rate Template - Page 3'!E26</f>
        <v>0</v>
      </c>
      <c r="E11" s="53"/>
      <c r="F11" s="27"/>
      <c r="G11" s="27"/>
      <c r="H11" s="159">
        <f>'ATRR Rate Template - Page 2'!L13</f>
        <v>11438632</v>
      </c>
      <c r="I11" s="222"/>
      <c r="J11" s="223"/>
    </row>
    <row r="12" spans="1:10" ht="15.6" thickBot="1">
      <c r="A12" s="99">
        <v>4</v>
      </c>
      <c r="B12" s="99"/>
      <c r="C12" s="25" t="s">
        <v>407</v>
      </c>
      <c r="D12" s="27" t="str">
        <f>"(Line "&amp;A11&amp;" minus Line "&amp;A10&amp;")"</f>
        <v>(Line 3 minus Line 2)</v>
      </c>
      <c r="E12" s="53"/>
      <c r="F12" s="27"/>
      <c r="G12" s="27"/>
      <c r="H12" s="165">
        <f>H11-H10</f>
        <v>-104245.01300000027</v>
      </c>
      <c r="I12" s="222"/>
      <c r="J12" s="223"/>
    </row>
    <row r="13" spans="1:10" ht="15.6" thickTop="1">
      <c r="A13" s="99"/>
      <c r="B13" s="99"/>
      <c r="C13" s="25"/>
      <c r="D13" s="27"/>
      <c r="E13" s="53"/>
      <c r="F13" s="27"/>
      <c r="G13" s="27"/>
      <c r="H13" s="218"/>
      <c r="I13" s="222"/>
      <c r="J13" s="223"/>
    </row>
    <row r="14" spans="1:10" ht="15.6">
      <c r="A14" s="99" t="s">
        <v>3</v>
      </c>
      <c r="B14" s="99"/>
      <c r="C14" s="217" t="s">
        <v>178</v>
      </c>
      <c r="D14" s="27"/>
      <c r="E14" s="27"/>
      <c r="F14" s="27"/>
      <c r="G14" s="27"/>
      <c r="H14" s="45"/>
      <c r="I14" s="27"/>
      <c r="J14" s="224" t="s">
        <v>42</v>
      </c>
    </row>
    <row r="15" spans="1:10" ht="15">
      <c r="A15" s="99">
        <v>5</v>
      </c>
      <c r="B15" s="99"/>
      <c r="C15" s="25" t="s">
        <v>106</v>
      </c>
      <c r="D15" s="27"/>
      <c r="E15" s="27">
        <v>110971387</v>
      </c>
      <c r="F15" s="219">
        <v>0</v>
      </c>
      <c r="G15" s="220"/>
      <c r="H15" s="27">
        <f>E15*F15</f>
        <v>0</v>
      </c>
      <c r="I15" s="27"/>
      <c r="J15" s="27"/>
    </row>
    <row r="16" spans="1:10" ht="15">
      <c r="A16" s="99">
        <v>6</v>
      </c>
      <c r="B16" s="99"/>
      <c r="C16" s="25" t="s">
        <v>69</v>
      </c>
      <c r="D16" s="27"/>
      <c r="E16" s="27">
        <v>21285204</v>
      </c>
      <c r="F16" s="150">
        <f>'Worksheet J'!D24</f>
        <v>0.80600000000000005</v>
      </c>
      <c r="G16" s="220"/>
      <c r="H16" s="27">
        <f>E16*F16</f>
        <v>17155874.424000002</v>
      </c>
      <c r="I16" s="27"/>
      <c r="J16" s="27"/>
    </row>
    <row r="17" spans="1:10" ht="15">
      <c r="A17" s="99">
        <v>7</v>
      </c>
      <c r="B17" s="99"/>
      <c r="C17" s="25" t="s">
        <v>233</v>
      </c>
      <c r="D17" s="27"/>
      <c r="E17" s="27">
        <v>13538801</v>
      </c>
      <c r="F17" s="219">
        <v>0</v>
      </c>
      <c r="G17" s="220"/>
      <c r="H17" s="27">
        <f>E17*F17</f>
        <v>0</v>
      </c>
      <c r="I17" s="27"/>
      <c r="J17" s="400"/>
    </row>
    <row r="18" spans="1:10" ht="15">
      <c r="A18" s="99">
        <v>8</v>
      </c>
      <c r="B18" s="99"/>
      <c r="C18" s="25" t="s">
        <v>102</v>
      </c>
      <c r="D18" s="27"/>
      <c r="E18" s="153">
        <v>8573099</v>
      </c>
      <c r="F18" s="219">
        <v>0</v>
      </c>
      <c r="G18" s="220"/>
      <c r="H18" s="153">
        <f>E18*F18</f>
        <v>0</v>
      </c>
      <c r="I18" s="27"/>
      <c r="J18" s="400"/>
    </row>
    <row r="19" spans="1:10" ht="15">
      <c r="A19" s="99">
        <v>9</v>
      </c>
      <c r="B19" s="99"/>
      <c r="C19" s="25" t="s">
        <v>408</v>
      </c>
      <c r="D19" s="27" t="str">
        <f>"(sum Line "&amp;A15&amp;" thru Line "&amp;A18&amp;")"</f>
        <v>(sum Line 5 thru Line 8)</v>
      </c>
      <c r="E19" s="27">
        <f>SUM(E15:E18)</f>
        <v>154368491</v>
      </c>
      <c r="F19" s="27"/>
      <c r="G19" s="27"/>
      <c r="H19" s="27">
        <f>SUM(H15:H18)</f>
        <v>17155874.424000002</v>
      </c>
      <c r="I19" s="222" t="s">
        <v>44</v>
      </c>
      <c r="J19" s="223">
        <f>ROUND(H19/E19,3)</f>
        <v>0.111</v>
      </c>
    </row>
    <row r="20" spans="1:10">
      <c r="D20" s="176"/>
      <c r="E20" s="176"/>
      <c r="F20" s="176"/>
      <c r="G20" s="176"/>
      <c r="H20" s="176"/>
    </row>
    <row r="21" spans="1:10">
      <c r="D21" s="176"/>
      <c r="E21" s="176"/>
      <c r="F21" s="176"/>
      <c r="G21" s="176"/>
      <c r="H21" s="176"/>
    </row>
    <row r="22" spans="1:10">
      <c r="D22" s="176"/>
      <c r="E22" s="176"/>
      <c r="F22" s="176"/>
      <c r="G22" s="176"/>
      <c r="H22" s="176"/>
    </row>
  </sheetData>
  <pageMargins left="0.25" right="0.25" top="0.5" bottom="0.25" header="0.5" footer="0.5"/>
  <pageSetup scale="82" orientation="landscape" r:id="rId1"/>
  <headerFooter alignWithMargins="0">
    <oddHeader>&amp;R&amp;"Arial,Bold"&amp;14 8/3/16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J308"/>
  <sheetViews>
    <sheetView zoomScale="70" zoomScaleNormal="70" workbookViewId="0">
      <selection activeCell="D30" sqref="D30"/>
    </sheetView>
  </sheetViews>
  <sheetFormatPr defaultColWidth="9.109375" defaultRowHeight="13.2"/>
  <cols>
    <col min="1" max="1" width="8.109375" style="116" customWidth="1"/>
    <col min="2" max="2" width="2" style="116" customWidth="1"/>
    <col min="3" max="3" width="1.88671875" style="116" customWidth="1"/>
    <col min="4" max="4" width="75.44140625" style="116" customWidth="1"/>
    <col min="5" max="5" width="37.6640625" style="116" customWidth="1"/>
    <col min="6" max="6" width="1.6640625" style="116" customWidth="1"/>
    <col min="7" max="7" width="17.88671875" style="116" customWidth="1"/>
    <col min="8" max="8" width="1.88671875" style="116" customWidth="1"/>
    <col min="9" max="9" width="1.6640625" style="116" customWidth="1"/>
    <col min="10" max="10" width="16.88671875" style="116" customWidth="1"/>
    <col min="11" max="11" width="5.44140625" style="116" bestFit="1" customWidth="1"/>
    <col min="12" max="12" width="19" style="116" bestFit="1" customWidth="1"/>
    <col min="13" max="13" width="12.5546875" style="116" bestFit="1" customWidth="1"/>
    <col min="14" max="14" width="25.6640625" style="116" customWidth="1"/>
    <col min="15" max="15" width="2.44140625" style="116" hidden="1" customWidth="1"/>
    <col min="16" max="16" width="13.109375" style="116" bestFit="1" customWidth="1"/>
    <col min="17" max="16384" width="9.109375" style="116"/>
  </cols>
  <sheetData>
    <row r="1" spans="1:62" ht="17.399999999999999">
      <c r="A1" s="559" t="str">
        <f>'ATRR Rate Template - Page 1'!A1:L1</f>
        <v xml:space="preserve">   Rate Formula Template</v>
      </c>
      <c r="B1" s="558"/>
      <c r="C1" s="558"/>
      <c r="D1" s="558"/>
      <c r="E1" s="558"/>
      <c r="F1" s="558"/>
      <c r="G1" s="558"/>
      <c r="H1" s="558"/>
      <c r="I1" s="558"/>
      <c r="J1" s="558"/>
      <c r="K1" s="558"/>
      <c r="L1" s="558"/>
      <c r="M1" s="11"/>
      <c r="N1" s="549"/>
      <c r="O1" s="13"/>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row>
    <row r="2" spans="1:62" ht="17.399999999999999">
      <c r="A2" s="560" t="str">
        <f>'ATRR Rate Template - Page 1'!A2:L2</f>
        <v>For the 12 months ended 12/31/2017</v>
      </c>
      <c r="B2" s="561"/>
      <c r="C2" s="561"/>
      <c r="D2" s="561"/>
      <c r="E2" s="561"/>
      <c r="F2" s="561"/>
      <c r="G2" s="561"/>
      <c r="H2" s="561"/>
      <c r="I2" s="561"/>
      <c r="J2" s="561"/>
      <c r="K2" s="561"/>
      <c r="L2" s="561"/>
      <c r="M2" s="191"/>
      <c r="N2" s="17"/>
      <c r="O2" s="13"/>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row>
    <row r="3" spans="1:62" ht="12.75" customHeight="1">
      <c r="A3" s="158"/>
      <c r="B3" s="158"/>
      <c r="E3" s="16"/>
      <c r="F3" s="16"/>
      <c r="H3" s="18"/>
      <c r="I3" s="18"/>
      <c r="J3" s="10"/>
      <c r="K3" s="8"/>
      <c r="L3" s="8"/>
      <c r="M3" s="8"/>
      <c r="N3" s="8"/>
      <c r="O3" s="13"/>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row>
    <row r="4" spans="1:62" ht="18" customHeight="1">
      <c r="A4" s="559" t="str">
        <f>'ATRR Rate Template - Page 1'!A4:L4</f>
        <v>Nebraska Public Power District</v>
      </c>
      <c r="B4" s="558"/>
      <c r="C4" s="558"/>
      <c r="D4" s="558"/>
      <c r="E4" s="558"/>
      <c r="F4" s="558"/>
      <c r="G4" s="558"/>
      <c r="H4" s="558"/>
      <c r="I4" s="558"/>
      <c r="J4" s="558"/>
      <c r="K4" s="558"/>
      <c r="L4" s="558"/>
      <c r="M4" s="87"/>
      <c r="N4" s="87"/>
      <c r="O4" s="13"/>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row>
    <row r="5" spans="1:62" ht="18" customHeight="1">
      <c r="A5" s="387"/>
      <c r="B5" s="387"/>
      <c r="C5" s="387"/>
      <c r="D5" s="387"/>
      <c r="E5" s="387"/>
      <c r="F5" s="387"/>
      <c r="G5" s="387"/>
      <c r="H5" s="387"/>
      <c r="I5" s="387"/>
      <c r="J5" s="387"/>
      <c r="K5" s="387"/>
      <c r="L5" s="387"/>
      <c r="M5" s="387"/>
      <c r="N5" s="87"/>
      <c r="O5" s="13"/>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row>
    <row r="6" spans="1:62" ht="18" customHeight="1">
      <c r="A6" s="97" t="str">
        <f>'ATRR Rate Template - Page 1'!A6</f>
        <v>(A)</v>
      </c>
      <c r="B6" s="387"/>
      <c r="C6" s="387"/>
      <c r="D6" s="97" t="str">
        <f>'ATRR Rate Template - Page 1'!D6</f>
        <v>(B)</v>
      </c>
      <c r="E6" s="97" t="str">
        <f>'ATRR Rate Template - Page 1'!E6</f>
        <v>(C)</v>
      </c>
      <c r="F6" s="97"/>
      <c r="G6" s="97" t="str">
        <f>'ATRR Rate Template - Page 1'!F6</f>
        <v>(D)</v>
      </c>
      <c r="H6" s="15" t="s">
        <v>3</v>
      </c>
      <c r="I6" s="15"/>
      <c r="J6" s="97" t="str">
        <f>'ATRR Rate Template - Page 1'!I6</f>
        <v>(E)</v>
      </c>
      <c r="K6" s="15"/>
      <c r="L6" s="97" t="str">
        <f>'ATRR Rate Template - Page 1'!K6</f>
        <v>(F)</v>
      </c>
      <c r="M6" s="387"/>
      <c r="N6" s="87"/>
      <c r="O6" s="13"/>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row>
    <row r="7" spans="1:62" ht="17.399999999999999">
      <c r="A7" s="158" t="s">
        <v>83</v>
      </c>
      <c r="B7" s="158"/>
      <c r="D7" s="11"/>
      <c r="E7" s="37"/>
      <c r="F7" s="37"/>
      <c r="G7" s="15"/>
      <c r="H7" s="15"/>
      <c r="I7" s="38"/>
      <c r="J7" s="39"/>
      <c r="K7" s="15"/>
      <c r="L7" s="389" t="s">
        <v>69</v>
      </c>
      <c r="M7" s="15"/>
      <c r="N7" s="389"/>
      <c r="O7" s="15"/>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row>
    <row r="8" spans="1:62" ht="16.2" thickBot="1">
      <c r="A8" s="397" t="s">
        <v>84</v>
      </c>
      <c r="B8" s="398"/>
      <c r="D8" s="12"/>
      <c r="E8" s="40" t="s">
        <v>386</v>
      </c>
      <c r="F8" s="202"/>
      <c r="G8" s="41" t="s">
        <v>231</v>
      </c>
      <c r="H8" s="15"/>
      <c r="J8" s="41" t="s">
        <v>14</v>
      </c>
      <c r="K8" s="15"/>
      <c r="L8" s="42" t="s">
        <v>156</v>
      </c>
      <c r="M8" s="15"/>
      <c r="N8" s="82"/>
      <c r="O8" s="17"/>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row>
    <row r="9" spans="1:62" ht="15.6">
      <c r="A9" s="158"/>
      <c r="B9" s="158"/>
      <c r="C9" s="7" t="s">
        <v>26</v>
      </c>
      <c r="E9" s="29"/>
      <c r="F9" s="29"/>
      <c r="H9" s="15"/>
      <c r="I9" s="15"/>
      <c r="J9" s="43"/>
      <c r="K9" s="15"/>
      <c r="M9" s="8"/>
      <c r="N9" s="15"/>
      <c r="O9" s="33"/>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row>
    <row r="10" spans="1:62" ht="15.6">
      <c r="A10" s="158">
        <v>1</v>
      </c>
      <c r="B10" s="158"/>
      <c r="D10" s="12" t="s">
        <v>69</v>
      </c>
      <c r="E10" s="102" t="s">
        <v>481</v>
      </c>
      <c r="F10" s="102"/>
      <c r="G10" s="109">
        <f>'Worksheet A'!D24</f>
        <v>83610542</v>
      </c>
      <c r="H10" s="15"/>
      <c r="I10" s="15"/>
      <c r="J10" s="162" t="s">
        <v>179</v>
      </c>
      <c r="K10" s="15"/>
      <c r="L10" s="109">
        <f>'Worksheet A'!E24</f>
        <v>78277459</v>
      </c>
      <c r="M10" s="8"/>
      <c r="N10" s="17"/>
      <c r="O10" s="33"/>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row>
    <row r="11" spans="1:62" ht="15.6">
      <c r="A11" s="158">
        <v>2</v>
      </c>
      <c r="B11" s="158"/>
      <c r="D11" s="12" t="s">
        <v>166</v>
      </c>
      <c r="E11" s="102" t="s">
        <v>298</v>
      </c>
      <c r="F11" s="102"/>
      <c r="G11" s="9">
        <f>'Worksheet A'!D11</f>
        <v>13744849</v>
      </c>
      <c r="H11" s="15"/>
      <c r="I11" s="15"/>
      <c r="J11" s="162" t="s">
        <v>179</v>
      </c>
      <c r="K11" s="15"/>
      <c r="L11" s="9">
        <f>'Worksheet A'!E11</f>
        <v>12959432</v>
      </c>
      <c r="M11" s="8"/>
      <c r="N11" s="17"/>
      <c r="O11" s="33"/>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row>
    <row r="12" spans="1:62" ht="15.6">
      <c r="A12" s="158">
        <v>3</v>
      </c>
      <c r="B12" s="158"/>
      <c r="D12" s="12" t="s">
        <v>322</v>
      </c>
      <c r="E12" s="50" t="s">
        <v>299</v>
      </c>
      <c r="F12" s="50"/>
      <c r="G12" s="73">
        <f>'Worksheet A'!D14</f>
        <v>38954347</v>
      </c>
      <c r="H12" s="15"/>
      <c r="I12" s="15"/>
      <c r="J12" s="162" t="s">
        <v>179</v>
      </c>
      <c r="K12" s="15"/>
      <c r="L12" s="73">
        <f>'Worksheet A'!E14</f>
        <v>38412471</v>
      </c>
      <c r="M12" s="8"/>
      <c r="N12" s="54"/>
      <c r="O12" s="33"/>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row>
    <row r="13" spans="1:62" ht="15">
      <c r="A13" s="158">
        <v>4</v>
      </c>
      <c r="B13" s="158"/>
      <c r="D13" s="12" t="s">
        <v>27</v>
      </c>
      <c r="E13" s="94" t="s">
        <v>164</v>
      </c>
      <c r="F13" s="94"/>
      <c r="G13" s="73">
        <f>'Worksheet B'!D29</f>
        <v>103989883</v>
      </c>
      <c r="H13" s="15"/>
      <c r="I13" s="15"/>
      <c r="J13" s="162" t="s">
        <v>179</v>
      </c>
      <c r="K13" s="15"/>
      <c r="L13" s="73">
        <f>'Worksheet B'!E29</f>
        <v>11438632</v>
      </c>
      <c r="M13" s="15"/>
      <c r="N13" s="29"/>
      <c r="O13" s="33"/>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row>
    <row r="14" spans="1:62" ht="15">
      <c r="A14" s="158">
        <v>5</v>
      </c>
      <c r="B14" s="158"/>
      <c r="D14" s="25" t="s">
        <v>28</v>
      </c>
      <c r="E14" s="45"/>
      <c r="F14" s="45"/>
      <c r="G14" s="552">
        <v>0</v>
      </c>
      <c r="H14" s="27"/>
      <c r="I14" s="27"/>
      <c r="J14" s="553"/>
      <c r="K14" s="27"/>
      <c r="L14" s="27">
        <f>G14*J14</f>
        <v>0</v>
      </c>
      <c r="M14" s="15"/>
      <c r="N14" s="46"/>
      <c r="O14" s="33"/>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row>
    <row r="15" spans="1:62" ht="15">
      <c r="A15" s="158">
        <v>6</v>
      </c>
      <c r="B15" s="158"/>
      <c r="D15" s="25" t="s">
        <v>397</v>
      </c>
      <c r="E15" s="103" t="s">
        <v>398</v>
      </c>
      <c r="F15" s="45"/>
      <c r="G15" s="552">
        <v>0</v>
      </c>
      <c r="H15" s="27"/>
      <c r="I15" s="27"/>
      <c r="J15" s="307" t="s">
        <v>179</v>
      </c>
      <c r="K15" s="27"/>
      <c r="L15" s="552">
        <v>0</v>
      </c>
      <c r="M15" s="15"/>
      <c r="N15" s="46"/>
      <c r="O15" s="33"/>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row>
    <row r="16" spans="1:62" ht="15">
      <c r="A16" s="158">
        <v>7</v>
      </c>
      <c r="B16" s="158"/>
      <c r="C16" s="400"/>
      <c r="D16" s="25" t="s">
        <v>399</v>
      </c>
      <c r="E16" s="103" t="s">
        <v>398</v>
      </c>
      <c r="F16" s="45"/>
      <c r="G16" s="552">
        <v>0</v>
      </c>
      <c r="H16" s="27"/>
      <c r="I16" s="27"/>
      <c r="J16" s="553"/>
      <c r="K16" s="27"/>
      <c r="L16" s="27">
        <f>G16*J16</f>
        <v>0</v>
      </c>
      <c r="M16" s="15"/>
      <c r="N16" s="46"/>
      <c r="O16" s="33"/>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row>
    <row r="17" spans="1:62" ht="15">
      <c r="A17" s="158">
        <v>8</v>
      </c>
      <c r="B17" s="158"/>
      <c r="D17" s="12" t="s">
        <v>29</v>
      </c>
      <c r="E17" s="46"/>
      <c r="F17" s="46"/>
      <c r="G17" s="552">
        <v>0</v>
      </c>
      <c r="H17" s="27"/>
      <c r="I17" s="27"/>
      <c r="J17" s="553"/>
      <c r="K17" s="27"/>
      <c r="L17" s="27">
        <f>G17*J17</f>
        <v>0</v>
      </c>
      <c r="M17" s="15"/>
      <c r="N17" s="46"/>
      <c r="O17" s="33"/>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row>
    <row r="18" spans="1:62" ht="15">
      <c r="A18" s="158">
        <v>9</v>
      </c>
      <c r="B18" s="158"/>
      <c r="D18" s="12" t="s">
        <v>30</v>
      </c>
      <c r="E18" s="46"/>
      <c r="F18" s="46"/>
      <c r="G18" s="554">
        <v>0</v>
      </c>
      <c r="H18" s="27"/>
      <c r="I18" s="27"/>
      <c r="J18" s="553"/>
      <c r="K18" s="27"/>
      <c r="L18" s="153">
        <f>G18*J18</f>
        <v>0</v>
      </c>
      <c r="M18" s="15"/>
      <c r="N18" s="46"/>
      <c r="O18" s="33"/>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row>
    <row r="19" spans="1:62" ht="15">
      <c r="A19" s="158">
        <v>10</v>
      </c>
      <c r="B19" s="158"/>
      <c r="D19" s="12" t="s">
        <v>396</v>
      </c>
      <c r="E19" s="45" t="str">
        <f>"(sum Lines "&amp;A10&amp;", "&amp;A13&amp;", "&amp;A16&amp;", "&amp;A17&amp;", "&amp;A18&amp;" less "&amp;A11&amp;", "&amp;A12&amp;", "&amp;A14&amp;", "&amp;A15&amp;")"</f>
        <v>(sum Lines 1, 4, 7, 8, 9 less 2, 3, 5, 6)</v>
      </c>
      <c r="F19" s="45"/>
      <c r="G19" s="151">
        <f>+G10-G11-G12+G13-G14-G15+G16+G18+G17</f>
        <v>134901229</v>
      </c>
      <c r="H19" s="15"/>
      <c r="I19" s="15"/>
      <c r="J19" s="15"/>
      <c r="K19" s="15"/>
      <c r="L19" s="107">
        <f>+L10-L11-L12+L13-L14-L15+L16+L17+L18</f>
        <v>38344188</v>
      </c>
      <c r="M19" s="15"/>
      <c r="N19" s="46"/>
      <c r="O19" s="33"/>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row>
    <row r="20" spans="1:62" ht="15">
      <c r="A20" s="158"/>
      <c r="B20" s="158"/>
      <c r="E20" s="46"/>
      <c r="F20" s="46"/>
      <c r="H20" s="15"/>
      <c r="I20" s="15"/>
      <c r="J20" s="15"/>
      <c r="K20" s="15"/>
      <c r="M20" s="15"/>
      <c r="N20" s="46"/>
      <c r="O20" s="33"/>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row>
    <row r="21" spans="1:62" ht="15.6">
      <c r="A21" s="158"/>
      <c r="B21" s="158"/>
      <c r="D21" s="7" t="s">
        <v>31</v>
      </c>
      <c r="E21" s="46"/>
      <c r="F21" s="46"/>
      <c r="G21" s="15"/>
      <c r="H21" s="15"/>
      <c r="I21" s="15"/>
      <c r="J21" s="15"/>
      <c r="K21" s="15"/>
      <c r="L21" s="15"/>
      <c r="M21" s="15"/>
      <c r="N21" s="46"/>
      <c r="O21" s="33"/>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row>
    <row r="22" spans="1:62" ht="15">
      <c r="A22" s="158">
        <v>11</v>
      </c>
      <c r="B22" s="158"/>
      <c r="D22" s="12" t="s">
        <v>32</v>
      </c>
      <c r="E22" s="94" t="s">
        <v>300</v>
      </c>
      <c r="F22" s="94"/>
      <c r="G22" s="108">
        <f>'Worksheet C'!C24</f>
        <v>152995491</v>
      </c>
      <c r="H22" s="15"/>
      <c r="I22" s="15"/>
      <c r="J22" s="47"/>
      <c r="K22" s="15"/>
      <c r="L22" s="108">
        <f>'Worksheet C'!D24</f>
        <v>54977989</v>
      </c>
      <c r="M22" s="15"/>
      <c r="N22" s="8"/>
      <c r="O22" s="33"/>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row>
    <row r="23" spans="1:62" ht="15">
      <c r="A23" s="158">
        <v>12</v>
      </c>
      <c r="B23" s="158"/>
      <c r="D23" s="12" t="s">
        <v>229</v>
      </c>
      <c r="E23" s="94"/>
      <c r="F23" s="94"/>
      <c r="G23" s="53"/>
      <c r="H23" s="15"/>
      <c r="I23" s="15"/>
      <c r="J23" s="43"/>
      <c r="K23" s="15"/>
      <c r="L23" s="153"/>
      <c r="M23" s="15"/>
      <c r="N23" s="49"/>
      <c r="O23" s="33"/>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row>
    <row r="24" spans="1:62" ht="15">
      <c r="A24" s="158">
        <v>13</v>
      </c>
      <c r="B24" s="158"/>
      <c r="D24" s="12" t="s">
        <v>401</v>
      </c>
      <c r="E24" s="56" t="str">
        <f>"(sum Line "&amp;A22&amp;" thru Line "&amp;A23&amp;")"</f>
        <v>(sum Line 11 thru Line 12)</v>
      </c>
      <c r="F24" s="46"/>
      <c r="G24" s="109"/>
      <c r="H24" s="15"/>
      <c r="I24" s="15"/>
      <c r="J24" s="15"/>
      <c r="K24" s="15"/>
      <c r="L24" s="109">
        <f>+L22+L23</f>
        <v>54977989</v>
      </c>
      <c r="M24" s="15"/>
      <c r="N24" s="46"/>
      <c r="O24" s="33"/>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row>
    <row r="25" spans="1:62" ht="15">
      <c r="A25" s="158"/>
      <c r="B25" s="158"/>
      <c r="D25" s="12"/>
      <c r="E25" s="46"/>
      <c r="F25" s="46"/>
      <c r="G25" s="15"/>
      <c r="H25" s="15"/>
      <c r="I25" s="15"/>
      <c r="J25" s="15"/>
      <c r="K25" s="15"/>
      <c r="L25" s="15"/>
      <c r="M25" s="15"/>
      <c r="N25" s="46"/>
      <c r="O25" s="33"/>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row>
    <row r="26" spans="1:62" ht="15.6">
      <c r="A26" s="158" t="s">
        <v>3</v>
      </c>
      <c r="B26" s="158"/>
      <c r="D26" s="7" t="s">
        <v>389</v>
      </c>
      <c r="E26" s="29" t="s">
        <v>400</v>
      </c>
      <c r="F26" s="44"/>
      <c r="G26" s="15"/>
      <c r="H26" s="15"/>
      <c r="I26" s="15"/>
      <c r="J26" s="15"/>
      <c r="K26" s="15"/>
      <c r="L26" s="15"/>
      <c r="M26" s="15"/>
      <c r="N26" s="46"/>
      <c r="O26" s="33"/>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row>
    <row r="27" spans="1:62" ht="15">
      <c r="A27" s="158"/>
      <c r="B27" s="158"/>
      <c r="D27" s="12" t="s">
        <v>33</v>
      </c>
      <c r="E27" s="44"/>
      <c r="F27" s="44"/>
      <c r="G27" s="29"/>
      <c r="H27" s="15"/>
      <c r="I27" s="15"/>
      <c r="J27" s="29"/>
      <c r="K27" s="15"/>
      <c r="L27" s="29"/>
      <c r="M27" s="15"/>
      <c r="N27" s="48"/>
      <c r="O27" s="33"/>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row>
    <row r="28" spans="1:62" ht="15">
      <c r="A28" s="158">
        <v>14</v>
      </c>
      <c r="B28" s="158"/>
      <c r="D28" s="12" t="s">
        <v>34</v>
      </c>
      <c r="F28" s="103"/>
      <c r="G28" s="27"/>
      <c r="H28" s="15"/>
      <c r="I28" s="15"/>
      <c r="J28" s="22"/>
      <c r="K28" s="15"/>
      <c r="L28" s="27"/>
      <c r="M28" s="15"/>
      <c r="N28" s="48"/>
      <c r="O28" s="33"/>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row>
    <row r="29" spans="1:62" ht="15">
      <c r="A29" s="158">
        <v>15</v>
      </c>
      <c r="B29" s="158"/>
      <c r="D29" s="12" t="s">
        <v>35</v>
      </c>
      <c r="E29" s="29"/>
      <c r="F29" s="46"/>
      <c r="G29" s="27"/>
      <c r="H29" s="15"/>
      <c r="I29" s="15"/>
      <c r="J29" s="22"/>
      <c r="K29" s="15"/>
      <c r="L29" s="27"/>
      <c r="M29" s="15"/>
      <c r="N29" s="48"/>
      <c r="O29" s="33"/>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row>
    <row r="30" spans="1:62" ht="15">
      <c r="A30" s="158">
        <v>16</v>
      </c>
      <c r="B30" s="158"/>
      <c r="D30" s="12" t="s">
        <v>36</v>
      </c>
      <c r="E30" s="46"/>
      <c r="F30" s="46"/>
      <c r="G30" s="50"/>
      <c r="H30" s="15"/>
      <c r="I30" s="15"/>
      <c r="J30" s="29"/>
      <c r="K30" s="15"/>
      <c r="L30" s="50"/>
      <c r="M30" s="15"/>
      <c r="N30" s="48"/>
      <c r="O30" s="33"/>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row>
    <row r="31" spans="1:62" ht="15">
      <c r="A31" s="158">
        <v>17</v>
      </c>
      <c r="B31" s="158"/>
      <c r="D31" s="12" t="s">
        <v>37</v>
      </c>
      <c r="E31" s="56" t="s">
        <v>301</v>
      </c>
      <c r="F31" s="56"/>
      <c r="G31" s="108">
        <f>'Worksheet D'!D10</f>
        <v>85814</v>
      </c>
      <c r="H31" s="15"/>
      <c r="I31" s="15"/>
      <c r="J31" s="163" t="s">
        <v>179</v>
      </c>
      <c r="K31" s="15"/>
      <c r="L31" s="108">
        <f>'Worksheet D'!E10</f>
        <v>73975</v>
      </c>
      <c r="M31" s="15"/>
      <c r="N31" s="48"/>
      <c r="O31" s="33"/>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row>
    <row r="32" spans="1:62" ht="15">
      <c r="A32" s="158">
        <v>18</v>
      </c>
      <c r="B32" s="158"/>
      <c r="D32" s="12" t="s">
        <v>38</v>
      </c>
      <c r="E32" s="29"/>
      <c r="F32" s="46"/>
      <c r="G32" s="552">
        <v>0</v>
      </c>
      <c r="H32" s="15"/>
      <c r="I32" s="15"/>
      <c r="J32" s="47"/>
      <c r="K32" s="15"/>
      <c r="L32" s="27">
        <f>+J32*G32</f>
        <v>0</v>
      </c>
      <c r="M32" s="15"/>
      <c r="N32" s="48"/>
      <c r="O32" s="33"/>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row>
    <row r="33" spans="1:62" ht="15">
      <c r="A33" s="158">
        <v>19</v>
      </c>
      <c r="B33" s="158"/>
      <c r="D33" s="12" t="s">
        <v>39</v>
      </c>
      <c r="E33" s="29"/>
      <c r="F33" s="46"/>
      <c r="G33" s="552">
        <v>0</v>
      </c>
      <c r="H33" s="15"/>
      <c r="I33" s="15"/>
      <c r="J33" s="47"/>
      <c r="K33" s="15"/>
      <c r="L33" s="27">
        <f>+J33*G33</f>
        <v>0</v>
      </c>
      <c r="M33" s="15"/>
      <c r="N33" s="48"/>
      <c r="O33" s="33"/>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row>
    <row r="34" spans="1:62" ht="15">
      <c r="A34" s="158">
        <v>20</v>
      </c>
      <c r="B34" s="158"/>
      <c r="D34" s="12" t="s">
        <v>40</v>
      </c>
      <c r="E34" s="56" t="s">
        <v>302</v>
      </c>
      <c r="F34" s="56"/>
      <c r="G34" s="98">
        <f>'Worksheet D'!D9</f>
        <v>10077681</v>
      </c>
      <c r="H34" s="15"/>
      <c r="I34" s="15"/>
      <c r="J34" s="47"/>
      <c r="K34" s="15"/>
      <c r="L34" s="27">
        <f>'Worksheet D'!E9</f>
        <v>0</v>
      </c>
      <c r="M34" s="15"/>
      <c r="N34" s="15"/>
      <c r="O34" s="33"/>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row>
    <row r="35" spans="1:62" ht="15">
      <c r="A35" s="158">
        <v>21</v>
      </c>
      <c r="B35" s="158"/>
      <c r="D35" s="12" t="s">
        <v>406</v>
      </c>
      <c r="E35" s="15" t="str">
        <f>"(sum Line "&amp;A28&amp;" thru Line "&amp;A34&amp;")"</f>
        <v>(sum Line 14 thru Line 20)</v>
      </c>
      <c r="F35" s="46"/>
      <c r="G35" s="109">
        <f>SUM(G28:G34)</f>
        <v>10163495</v>
      </c>
      <c r="H35" s="15"/>
      <c r="I35" s="15"/>
      <c r="K35" s="15"/>
      <c r="L35" s="112">
        <f>SUM(L28:L34)</f>
        <v>73975</v>
      </c>
      <c r="M35" s="15"/>
      <c r="N35" s="49"/>
      <c r="O35" s="33"/>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row>
    <row r="36" spans="1:62" ht="15">
      <c r="A36" s="158"/>
      <c r="B36" s="158"/>
      <c r="D36" s="12"/>
      <c r="E36" s="46"/>
      <c r="F36" s="46"/>
      <c r="G36" s="15"/>
      <c r="H36" s="15"/>
      <c r="I36" s="15"/>
      <c r="J36" s="22"/>
      <c r="K36" s="15"/>
      <c r="L36" s="15"/>
      <c r="M36" s="15"/>
      <c r="N36" s="48"/>
      <c r="O36" s="33"/>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row>
    <row r="37" spans="1:62" ht="15">
      <c r="A37" s="158">
        <v>22</v>
      </c>
      <c r="B37" s="158"/>
      <c r="D37" s="12" t="s">
        <v>402</v>
      </c>
      <c r="E37" s="15" t="str">
        <f>"(sum Lines "&amp;A19&amp;", "&amp;A24&amp;", "&amp;A35&amp;")"</f>
        <v>(sum Lines 10, 13, 21)</v>
      </c>
      <c r="F37" s="46"/>
      <c r="G37" s="152"/>
      <c r="H37" s="15"/>
      <c r="I37" s="15"/>
      <c r="J37" s="22"/>
      <c r="K37" s="15"/>
      <c r="L37" s="110">
        <f>L19+L24+L35</f>
        <v>93396152</v>
      </c>
      <c r="M37" s="15"/>
      <c r="N37" s="46"/>
      <c r="O37" s="33"/>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row>
    <row r="38" spans="1:62" ht="15">
      <c r="A38" s="158" t="s">
        <v>3</v>
      </c>
      <c r="B38" s="158"/>
      <c r="E38" s="51"/>
      <c r="F38" s="51"/>
      <c r="G38" s="15"/>
      <c r="H38" s="15"/>
      <c r="I38" s="15"/>
      <c r="J38" s="52"/>
      <c r="K38" s="15"/>
      <c r="L38" s="15"/>
      <c r="M38" s="15"/>
      <c r="N38" s="46"/>
      <c r="O38" s="33"/>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row>
    <row r="39" spans="1:62" ht="16.5" customHeight="1">
      <c r="A39" s="99">
        <v>23</v>
      </c>
      <c r="B39" s="99"/>
      <c r="C39" s="400"/>
      <c r="D39" s="25" t="s">
        <v>41</v>
      </c>
      <c r="E39" s="148" t="s">
        <v>388</v>
      </c>
      <c r="F39" s="148"/>
      <c r="G39" s="555">
        <v>82056817</v>
      </c>
      <c r="H39" s="27"/>
      <c r="I39" s="27"/>
      <c r="J39" s="164" t="s">
        <v>179</v>
      </c>
      <c r="K39" s="27"/>
      <c r="L39" s="554">
        <v>26399873</v>
      </c>
      <c r="M39" s="27"/>
      <c r="N39" s="308"/>
      <c r="O39" s="33"/>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row>
    <row r="40" spans="1:62" ht="17.25" customHeight="1">
      <c r="A40" s="158">
        <v>24</v>
      </c>
      <c r="B40" s="158"/>
      <c r="D40" s="12" t="s">
        <v>404</v>
      </c>
      <c r="E40" s="15" t="str">
        <f>"(sum Lines "&amp;A37&amp;", "&amp;A39&amp;")"</f>
        <v>(sum Lines 22, 23)</v>
      </c>
      <c r="F40" s="15"/>
      <c r="G40" s="154"/>
      <c r="H40" s="15"/>
      <c r="I40" s="15"/>
      <c r="J40" s="15"/>
      <c r="K40" s="15"/>
      <c r="L40" s="112">
        <f>+L37+SUM(L39:L39)</f>
        <v>119796025</v>
      </c>
      <c r="M40" s="8"/>
      <c r="N40" s="8"/>
      <c r="O40" s="13"/>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row>
    <row r="41" spans="1:62" ht="17.25" customHeight="1">
      <c r="A41" s="158">
        <v>25</v>
      </c>
      <c r="B41" s="158"/>
      <c r="D41" s="25" t="s">
        <v>250</v>
      </c>
      <c r="E41" s="15" t="s">
        <v>234</v>
      </c>
      <c r="F41" s="15"/>
      <c r="G41" s="154"/>
      <c r="H41" s="15"/>
      <c r="I41" s="15"/>
      <c r="J41" s="15"/>
      <c r="K41" s="15"/>
      <c r="L41" s="159">
        <f>'Worksheet H'!G53</f>
        <v>1473491.1074999999</v>
      </c>
      <c r="M41" s="8"/>
      <c r="N41" s="8"/>
      <c r="O41" s="13"/>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row>
    <row r="42" spans="1:62" ht="17.25" customHeight="1">
      <c r="A42" s="158">
        <v>26</v>
      </c>
      <c r="B42" s="158"/>
      <c r="D42" s="25" t="s">
        <v>403</v>
      </c>
      <c r="E42" s="15" t="str">
        <f>"Line "&amp;A40&amp;" multiplied by Line "&amp;A41&amp;""</f>
        <v>Line 24 multiplied by Line 25</v>
      </c>
      <c r="F42" s="15"/>
      <c r="G42" s="154"/>
      <c r="H42" s="15"/>
      <c r="I42" s="15"/>
      <c r="J42" s="15"/>
      <c r="K42" s="15"/>
      <c r="L42" s="112">
        <f>SUM(L40:L41)</f>
        <v>121269516.1075</v>
      </c>
      <c r="M42" s="8"/>
      <c r="N42" s="8"/>
      <c r="O42" s="13"/>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row>
    <row r="43" spans="1:62" ht="6.75" customHeight="1">
      <c r="A43" s="158"/>
      <c r="B43" s="158"/>
      <c r="D43" s="29"/>
      <c r="E43" s="29"/>
      <c r="F43" s="29"/>
      <c r="G43" s="29"/>
      <c r="H43" s="29"/>
      <c r="I43" s="29"/>
      <c r="J43" s="29"/>
      <c r="K43" s="29"/>
      <c r="L43" s="54"/>
      <c r="M43" s="15"/>
      <c r="N43" s="15"/>
      <c r="O43" s="33"/>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row>
    <row r="44" spans="1:62" ht="17.25" customHeight="1">
      <c r="A44" s="158">
        <v>27</v>
      </c>
      <c r="B44" s="158"/>
      <c r="D44" s="29" t="s">
        <v>232</v>
      </c>
      <c r="E44" s="50" t="s">
        <v>319</v>
      </c>
      <c r="F44" s="50"/>
      <c r="G44" s="29"/>
      <c r="H44" s="29"/>
      <c r="I44" s="29"/>
      <c r="J44" s="29"/>
      <c r="K44" s="29"/>
      <c r="L44" s="150">
        <f>'Worksheet J'!D24</f>
        <v>0.80600000000000005</v>
      </c>
      <c r="M44" s="15"/>
      <c r="N44" s="15"/>
      <c r="O44" s="33"/>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row>
    <row r="45" spans="1:62" ht="17.25" customHeight="1" thickBot="1">
      <c r="A45" s="158">
        <v>28</v>
      </c>
      <c r="B45" s="64"/>
      <c r="C45" s="65"/>
      <c r="D45" s="12" t="s">
        <v>405</v>
      </c>
      <c r="E45" s="8" t="str">
        <f>"Line "&amp;A42&amp;" multiplied by Line "&amp;A44&amp;""</f>
        <v>Line 26 multiplied by Line 27</v>
      </c>
      <c r="F45" s="104"/>
      <c r="G45" s="104"/>
      <c r="H45" s="104"/>
      <c r="I45" s="104"/>
      <c r="J45" s="104"/>
      <c r="K45" s="104"/>
      <c r="L45" s="155">
        <f>ROUND(L42*L44,0)</f>
        <v>97743230</v>
      </c>
      <c r="M45" s="68"/>
      <c r="N45" s="68"/>
      <c r="O45" s="68"/>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row>
    <row r="46" spans="1:62" ht="21" thickTop="1">
      <c r="A46" s="64"/>
      <c r="B46" s="64"/>
      <c r="C46" s="65"/>
      <c r="D46" s="65"/>
      <c r="E46" s="65"/>
      <c r="F46" s="65"/>
      <c r="G46" s="65"/>
      <c r="H46" s="65"/>
      <c r="I46" s="65"/>
      <c r="J46" s="65"/>
      <c r="K46" s="65"/>
      <c r="L46" s="65"/>
      <c r="M46" s="68"/>
      <c r="N46" s="68"/>
      <c r="O46" s="68"/>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row>
    <row r="47" spans="1:62" ht="20.399999999999999">
      <c r="A47" s="64"/>
      <c r="B47" s="64"/>
      <c r="C47" s="65"/>
      <c r="D47" s="65"/>
      <c r="E47" s="65"/>
      <c r="F47" s="65"/>
      <c r="G47" s="65"/>
      <c r="H47" s="65"/>
      <c r="I47" s="65"/>
      <c r="J47" s="65"/>
      <c r="K47" s="65"/>
      <c r="L47" s="319"/>
      <c r="M47" s="68"/>
      <c r="N47" s="68"/>
      <c r="O47" s="68"/>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row>
    <row r="48" spans="1:62" ht="20.399999999999999">
      <c r="A48" s="64"/>
      <c r="B48" s="64"/>
      <c r="C48" s="65"/>
      <c r="D48" s="65"/>
      <c r="E48" s="65"/>
      <c r="F48" s="65"/>
      <c r="G48" s="65"/>
      <c r="H48" s="65"/>
      <c r="I48" s="65"/>
      <c r="J48" s="65"/>
      <c r="K48" s="65"/>
      <c r="L48" s="65"/>
      <c r="M48" s="68"/>
      <c r="N48" s="68"/>
      <c r="O48" s="68"/>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row>
    <row r="49" spans="1:62" ht="20.399999999999999">
      <c r="A49" s="64"/>
      <c r="B49" s="64"/>
      <c r="C49" s="65"/>
      <c r="D49" s="65"/>
      <c r="E49" s="65"/>
      <c r="F49" s="65"/>
      <c r="G49" s="65"/>
      <c r="H49" s="65"/>
      <c r="I49" s="65"/>
      <c r="J49" s="65"/>
      <c r="K49" s="65"/>
      <c r="L49" s="65"/>
      <c r="M49" s="68"/>
      <c r="N49" s="68"/>
      <c r="O49" s="68"/>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row>
    <row r="50" spans="1:62" ht="20.399999999999999">
      <c r="A50" s="64"/>
      <c r="B50" s="64"/>
      <c r="C50" s="65"/>
      <c r="D50" s="65"/>
      <c r="E50" s="65"/>
      <c r="F50" s="65"/>
      <c r="G50" s="65"/>
      <c r="H50" s="65"/>
      <c r="I50" s="65"/>
      <c r="J50" s="65"/>
      <c r="K50" s="65"/>
      <c r="L50" s="65"/>
      <c r="M50" s="68"/>
      <c r="N50" s="68"/>
      <c r="O50" s="68"/>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row>
    <row r="51" spans="1:62" ht="20.399999999999999">
      <c r="A51" s="64"/>
      <c r="B51" s="64"/>
      <c r="C51" s="65"/>
      <c r="D51" s="65"/>
      <c r="E51" s="65"/>
      <c r="F51" s="65"/>
      <c r="G51" s="65"/>
      <c r="H51" s="65"/>
      <c r="I51" s="65"/>
      <c r="J51" s="65"/>
      <c r="K51" s="65"/>
      <c r="L51" s="65"/>
      <c r="M51" s="68"/>
      <c r="N51" s="68"/>
      <c r="O51" s="68"/>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row>
    <row r="52" spans="1:62" ht="20.399999999999999">
      <c r="A52" s="64"/>
      <c r="B52" s="64"/>
      <c r="C52" s="65"/>
      <c r="D52" s="65"/>
      <c r="E52" s="65"/>
      <c r="F52" s="65"/>
      <c r="G52" s="65"/>
      <c r="H52" s="65"/>
      <c r="I52" s="65"/>
      <c r="J52" s="65"/>
      <c r="K52" s="65"/>
      <c r="L52" s="65"/>
      <c r="M52" s="68"/>
      <c r="N52" s="68"/>
      <c r="O52" s="68"/>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row>
    <row r="53" spans="1:62" ht="20.399999999999999">
      <c r="A53" s="64"/>
      <c r="B53" s="64"/>
      <c r="C53" s="65"/>
      <c r="D53" s="65"/>
      <c r="E53" s="65"/>
      <c r="F53" s="65"/>
      <c r="G53" s="65"/>
      <c r="H53" s="65"/>
      <c r="I53" s="65"/>
      <c r="J53" s="65"/>
      <c r="K53" s="65"/>
      <c r="L53" s="65"/>
      <c r="M53" s="68"/>
      <c r="N53" s="68"/>
      <c r="O53" s="68"/>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row>
    <row r="54" spans="1:62" ht="20.399999999999999">
      <c r="A54" s="64"/>
      <c r="B54" s="64"/>
      <c r="C54" s="65"/>
      <c r="D54" s="65"/>
      <c r="E54" s="65"/>
      <c r="F54" s="65"/>
      <c r="G54" s="65"/>
      <c r="H54" s="65"/>
      <c r="I54" s="65"/>
      <c r="J54" s="65"/>
      <c r="K54" s="65"/>
      <c r="L54" s="65"/>
      <c r="M54" s="68"/>
      <c r="N54" s="68"/>
      <c r="O54" s="68"/>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row>
    <row r="55" spans="1:62" ht="20.399999999999999">
      <c r="A55" s="64"/>
      <c r="B55" s="64"/>
      <c r="C55" s="65"/>
      <c r="D55" s="65"/>
      <c r="E55" s="65"/>
      <c r="F55" s="65"/>
      <c r="G55" s="65"/>
      <c r="H55" s="65"/>
      <c r="I55" s="65"/>
      <c r="J55" s="65"/>
      <c r="K55" s="65"/>
      <c r="L55" s="65"/>
      <c r="M55" s="68"/>
      <c r="N55" s="68"/>
      <c r="O55" s="68"/>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row>
    <row r="56" spans="1:62" ht="20.399999999999999">
      <c r="A56" s="64"/>
      <c r="B56" s="64"/>
      <c r="C56" s="65"/>
      <c r="D56" s="65"/>
      <c r="E56" s="65"/>
      <c r="F56" s="65"/>
      <c r="G56" s="65"/>
      <c r="H56" s="65"/>
      <c r="I56" s="65"/>
      <c r="J56" s="65"/>
      <c r="K56" s="65"/>
      <c r="L56" s="65"/>
      <c r="M56" s="68"/>
      <c r="N56" s="68"/>
      <c r="O56" s="68"/>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row>
    <row r="57" spans="1:62" ht="20.399999999999999">
      <c r="A57" s="64"/>
      <c r="B57" s="64"/>
      <c r="C57" s="65"/>
      <c r="D57" s="65"/>
      <c r="E57" s="65"/>
      <c r="F57" s="65"/>
      <c r="G57" s="65"/>
      <c r="H57" s="65"/>
      <c r="I57" s="65"/>
      <c r="J57" s="65"/>
      <c r="K57" s="65"/>
      <c r="L57" s="65"/>
      <c r="M57" s="68"/>
      <c r="N57" s="68"/>
      <c r="O57" s="68"/>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row>
    <row r="58" spans="1:62" ht="20.399999999999999">
      <c r="A58" s="64"/>
      <c r="B58" s="64"/>
      <c r="C58" s="65"/>
      <c r="D58" s="65"/>
      <c r="E58" s="65"/>
      <c r="F58" s="65"/>
      <c r="G58" s="65"/>
      <c r="H58" s="65"/>
      <c r="I58" s="65"/>
      <c r="J58" s="65"/>
      <c r="K58" s="65"/>
      <c r="L58" s="65"/>
      <c r="M58" s="68"/>
      <c r="N58" s="68"/>
      <c r="O58" s="68"/>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row>
    <row r="59" spans="1:62" ht="20.399999999999999">
      <c r="A59" s="64"/>
      <c r="B59" s="64"/>
      <c r="C59" s="65"/>
      <c r="D59" s="65"/>
      <c r="E59" s="65"/>
      <c r="F59" s="65"/>
      <c r="G59" s="65"/>
      <c r="H59" s="65"/>
      <c r="I59" s="65"/>
      <c r="J59" s="65"/>
      <c r="K59" s="65"/>
      <c r="L59" s="65"/>
      <c r="M59" s="68"/>
      <c r="N59" s="68"/>
      <c r="O59" s="68"/>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row>
    <row r="60" spans="1:62" ht="20.399999999999999">
      <c r="A60" s="64"/>
      <c r="B60" s="64"/>
      <c r="C60" s="65"/>
      <c r="D60" s="65"/>
      <c r="E60" s="65"/>
      <c r="F60" s="65"/>
      <c r="G60" s="65"/>
      <c r="H60" s="65"/>
      <c r="I60" s="65"/>
      <c r="J60" s="65"/>
      <c r="K60" s="65"/>
      <c r="L60" s="65"/>
      <c r="M60" s="68"/>
      <c r="N60" s="68"/>
      <c r="O60" s="68"/>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row>
    <row r="61" spans="1:62" ht="20.399999999999999">
      <c r="A61" s="64"/>
      <c r="B61" s="64"/>
      <c r="C61" s="65"/>
      <c r="D61" s="65"/>
      <c r="E61" s="65"/>
      <c r="F61" s="65"/>
      <c r="G61" s="65"/>
      <c r="H61" s="65"/>
      <c r="I61" s="65"/>
      <c r="J61" s="65"/>
      <c r="K61" s="65"/>
      <c r="L61" s="65"/>
      <c r="M61" s="68"/>
      <c r="N61" s="68"/>
      <c r="O61" s="68"/>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row>
    <row r="62" spans="1:62" ht="20.399999999999999">
      <c r="A62" s="64"/>
      <c r="B62" s="64"/>
      <c r="C62" s="65"/>
      <c r="D62" s="65"/>
      <c r="E62" s="65"/>
      <c r="F62" s="65"/>
      <c r="G62" s="65"/>
      <c r="H62" s="65"/>
      <c r="I62" s="65"/>
      <c r="J62" s="65"/>
      <c r="K62" s="65"/>
      <c r="L62" s="65"/>
      <c r="M62" s="68"/>
      <c r="N62" s="68"/>
      <c r="O62" s="68"/>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row>
    <row r="63" spans="1:62" ht="20.399999999999999">
      <c r="A63" s="64"/>
      <c r="B63" s="64"/>
      <c r="C63" s="65"/>
      <c r="D63" s="65"/>
      <c r="E63" s="65"/>
      <c r="F63" s="65"/>
      <c r="G63" s="65"/>
      <c r="H63" s="65"/>
      <c r="I63" s="65"/>
      <c r="J63" s="65"/>
      <c r="K63" s="65"/>
      <c r="L63" s="65"/>
      <c r="M63" s="68"/>
      <c r="N63" s="68"/>
      <c r="O63" s="68"/>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row>
    <row r="64" spans="1:62" ht="15">
      <c r="A64" s="158"/>
      <c r="B64" s="158"/>
      <c r="C64" s="177"/>
      <c r="D64" s="177"/>
      <c r="E64" s="177"/>
      <c r="F64" s="177"/>
      <c r="G64" s="177"/>
      <c r="H64" s="177"/>
      <c r="I64" s="177"/>
      <c r="J64" s="177"/>
      <c r="K64" s="177"/>
      <c r="L64" s="177"/>
      <c r="M64" s="177"/>
      <c r="N64" s="177"/>
      <c r="O64" s="177"/>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row>
    <row r="65" spans="1:62" ht="15">
      <c r="A65" s="158"/>
      <c r="B65" s="158"/>
      <c r="C65" s="177"/>
      <c r="D65" s="177"/>
      <c r="E65" s="177"/>
      <c r="F65" s="177"/>
      <c r="G65" s="177"/>
      <c r="H65" s="177"/>
      <c r="I65" s="177"/>
      <c r="J65" s="177"/>
      <c r="K65" s="177"/>
      <c r="L65" s="177"/>
      <c r="M65" s="177"/>
      <c r="N65" s="177"/>
      <c r="O65" s="177"/>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row>
    <row r="66" spans="1:62" ht="15">
      <c r="D66" s="13"/>
      <c r="E66" s="13"/>
      <c r="F66" s="13"/>
      <c r="G66" s="13"/>
      <c r="H66" s="13"/>
      <c r="I66" s="13"/>
      <c r="J66" s="13"/>
      <c r="K66" s="13"/>
      <c r="L66" s="13"/>
      <c r="M66" s="13"/>
      <c r="N66" s="13"/>
      <c r="O66" s="13"/>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row>
    <row r="67" spans="1:62" ht="15">
      <c r="D67" s="13"/>
      <c r="E67" s="13"/>
      <c r="F67" s="13"/>
      <c r="G67" s="13"/>
      <c r="H67" s="13"/>
      <c r="I67" s="13"/>
      <c r="J67" s="13"/>
      <c r="K67" s="13"/>
      <c r="L67" s="13"/>
      <c r="M67" s="13"/>
      <c r="N67" s="13"/>
      <c r="O67" s="13"/>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row>
    <row r="68" spans="1:62" ht="15">
      <c r="D68" s="13"/>
      <c r="E68" s="13"/>
      <c r="F68" s="13"/>
      <c r="G68" s="13"/>
      <c r="H68" s="13"/>
      <c r="I68" s="13"/>
      <c r="J68" s="13"/>
      <c r="K68" s="13"/>
      <c r="L68" s="13"/>
      <c r="M68" s="13"/>
      <c r="N68" s="13"/>
      <c r="O68" s="13"/>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row>
    <row r="69" spans="1:62">
      <c r="D69" s="71"/>
      <c r="E69" s="71"/>
      <c r="F69" s="71"/>
      <c r="G69" s="71"/>
      <c r="H69" s="71"/>
      <c r="I69" s="71"/>
      <c r="J69" s="71"/>
      <c r="K69" s="71"/>
      <c r="L69" s="71"/>
      <c r="M69" s="71"/>
      <c r="N69" s="71"/>
      <c r="O69" s="71"/>
      <c r="P69" s="72"/>
      <c r="Q69" s="72"/>
      <c r="R69" s="72"/>
    </row>
    <row r="70" spans="1:62">
      <c r="D70" s="71"/>
      <c r="E70" s="71"/>
      <c r="F70" s="71"/>
      <c r="G70" s="71"/>
      <c r="H70" s="71"/>
      <c r="I70" s="71"/>
      <c r="J70" s="71"/>
      <c r="K70" s="71"/>
      <c r="L70" s="71"/>
      <c r="M70" s="71"/>
      <c r="N70" s="71"/>
      <c r="O70" s="71"/>
      <c r="P70" s="72"/>
      <c r="Q70" s="72"/>
      <c r="R70" s="72"/>
    </row>
    <row r="71" spans="1:62">
      <c r="D71" s="71"/>
      <c r="E71" s="71"/>
      <c r="F71" s="71"/>
      <c r="G71" s="71"/>
      <c r="H71" s="71"/>
      <c r="I71" s="71"/>
      <c r="J71" s="71"/>
      <c r="K71" s="71"/>
      <c r="L71" s="71"/>
      <c r="M71" s="71"/>
      <c r="N71" s="71"/>
      <c r="O71" s="71"/>
      <c r="P71" s="72"/>
      <c r="Q71" s="72"/>
      <c r="R71" s="72"/>
    </row>
    <row r="72" spans="1:62">
      <c r="D72" s="71"/>
      <c r="E72" s="71"/>
      <c r="F72" s="71"/>
      <c r="G72" s="71"/>
      <c r="H72" s="71"/>
      <c r="I72" s="71"/>
      <c r="J72" s="71"/>
      <c r="K72" s="71"/>
      <c r="L72" s="71"/>
      <c r="M72" s="71"/>
      <c r="N72" s="71"/>
      <c r="O72" s="71"/>
      <c r="P72" s="72"/>
      <c r="Q72" s="72"/>
      <c r="R72" s="72"/>
    </row>
    <row r="73" spans="1:62">
      <c r="D73" s="71"/>
      <c r="E73" s="71"/>
      <c r="F73" s="71"/>
      <c r="G73" s="71"/>
      <c r="H73" s="71"/>
      <c r="I73" s="71"/>
      <c r="J73" s="71"/>
      <c r="K73" s="71"/>
      <c r="L73" s="71"/>
      <c r="M73" s="71"/>
      <c r="N73" s="71"/>
      <c r="O73" s="71"/>
      <c r="P73" s="72"/>
      <c r="Q73" s="72"/>
      <c r="R73" s="72"/>
    </row>
    <row r="74" spans="1:62">
      <c r="D74" s="71"/>
      <c r="E74" s="71"/>
      <c r="F74" s="71"/>
      <c r="G74" s="71"/>
      <c r="H74" s="71"/>
      <c r="I74" s="71"/>
      <c r="J74" s="71"/>
      <c r="K74" s="71"/>
      <c r="L74" s="71"/>
      <c r="M74" s="71"/>
      <c r="N74" s="71"/>
      <c r="O74" s="71"/>
      <c r="P74" s="72"/>
      <c r="Q74" s="72"/>
      <c r="R74" s="72"/>
    </row>
    <row r="75" spans="1:62">
      <c r="D75" s="72"/>
      <c r="E75" s="72"/>
      <c r="F75" s="72"/>
      <c r="G75" s="72"/>
      <c r="H75" s="72"/>
      <c r="I75" s="72"/>
      <c r="J75" s="72"/>
      <c r="K75" s="72"/>
      <c r="L75" s="72"/>
      <c r="M75" s="72"/>
      <c r="N75" s="72"/>
      <c r="O75" s="72"/>
      <c r="P75" s="72"/>
      <c r="Q75" s="72"/>
      <c r="R75" s="72"/>
    </row>
    <row r="76" spans="1:62">
      <c r="D76" s="72"/>
      <c r="E76" s="72"/>
      <c r="F76" s="72"/>
      <c r="G76" s="72"/>
      <c r="H76" s="72"/>
      <c r="I76" s="72"/>
      <c r="J76" s="72"/>
      <c r="K76" s="72"/>
      <c r="L76" s="72"/>
      <c r="M76" s="72"/>
      <c r="N76" s="72"/>
      <c r="O76" s="72"/>
      <c r="P76" s="72"/>
      <c r="Q76" s="72"/>
      <c r="R76" s="72"/>
    </row>
    <row r="77" spans="1:62">
      <c r="D77" s="72"/>
      <c r="E77" s="72"/>
      <c r="F77" s="72"/>
      <c r="G77" s="72"/>
      <c r="H77" s="72"/>
      <c r="I77" s="72"/>
      <c r="J77" s="72"/>
      <c r="K77" s="72"/>
      <c r="L77" s="72"/>
      <c r="M77" s="72"/>
      <c r="N77" s="72"/>
      <c r="O77" s="72"/>
      <c r="P77" s="72"/>
      <c r="Q77" s="72"/>
      <c r="R77" s="72"/>
    </row>
    <row r="78" spans="1:62">
      <c r="D78" s="72"/>
      <c r="E78" s="72"/>
      <c r="F78" s="72"/>
      <c r="G78" s="72"/>
      <c r="H78" s="72"/>
      <c r="I78" s="72"/>
      <c r="J78" s="72"/>
      <c r="K78" s="72"/>
      <c r="L78" s="72"/>
      <c r="M78" s="72"/>
      <c r="N78" s="72"/>
      <c r="O78" s="72"/>
      <c r="P78" s="72"/>
      <c r="Q78" s="72"/>
      <c r="R78" s="72"/>
    </row>
    <row r="79" spans="1:62">
      <c r="D79" s="72"/>
      <c r="E79" s="72"/>
      <c r="F79" s="72"/>
      <c r="G79" s="72"/>
      <c r="H79" s="72"/>
      <c r="I79" s="72"/>
      <c r="J79" s="72"/>
      <c r="K79" s="72"/>
      <c r="L79" s="72"/>
      <c r="M79" s="72"/>
      <c r="N79" s="72"/>
      <c r="O79" s="72"/>
      <c r="P79" s="72"/>
      <c r="Q79" s="72"/>
      <c r="R79" s="72"/>
    </row>
    <row r="80" spans="1:62">
      <c r="D80" s="72"/>
      <c r="E80" s="72"/>
      <c r="F80" s="72"/>
      <c r="G80" s="72"/>
      <c r="H80" s="72"/>
      <c r="I80" s="72"/>
      <c r="J80" s="72"/>
      <c r="K80" s="72"/>
      <c r="L80" s="72"/>
      <c r="M80" s="72"/>
      <c r="N80" s="72"/>
      <c r="O80" s="72"/>
      <c r="P80" s="72"/>
      <c r="Q80" s="72"/>
      <c r="R80" s="72"/>
    </row>
    <row r="81" spans="4:18">
      <c r="D81" s="72"/>
      <c r="E81" s="72"/>
      <c r="F81" s="72"/>
      <c r="G81" s="72"/>
      <c r="H81" s="72"/>
      <c r="I81" s="72"/>
      <c r="J81" s="72"/>
      <c r="K81" s="72"/>
      <c r="L81" s="72"/>
      <c r="M81" s="72"/>
      <c r="N81" s="72"/>
      <c r="O81" s="72"/>
      <c r="P81" s="72"/>
      <c r="Q81" s="72"/>
      <c r="R81" s="72"/>
    </row>
    <row r="82" spans="4:18">
      <c r="D82" s="72"/>
      <c r="E82" s="72"/>
      <c r="F82" s="72"/>
      <c r="G82" s="72"/>
      <c r="H82" s="72"/>
      <c r="I82" s="72"/>
      <c r="J82" s="72"/>
      <c r="K82" s="72"/>
      <c r="L82" s="72"/>
      <c r="M82" s="72"/>
      <c r="N82" s="72"/>
      <c r="O82" s="72"/>
      <c r="P82" s="72"/>
      <c r="Q82" s="72"/>
      <c r="R82" s="72"/>
    </row>
    <row r="83" spans="4:18">
      <c r="D83" s="72"/>
      <c r="E83" s="72"/>
      <c r="F83" s="72"/>
      <c r="G83" s="72"/>
      <c r="H83" s="72"/>
      <c r="I83" s="72"/>
      <c r="J83" s="72"/>
      <c r="K83" s="72"/>
      <c r="L83" s="72"/>
      <c r="M83" s="72"/>
      <c r="N83" s="72"/>
      <c r="O83" s="72"/>
      <c r="P83" s="72"/>
      <c r="Q83" s="72"/>
      <c r="R83" s="72"/>
    </row>
    <row r="84" spans="4:18">
      <c r="D84" s="72"/>
      <c r="E84" s="72"/>
      <c r="F84" s="72"/>
      <c r="G84" s="72"/>
      <c r="H84" s="72"/>
      <c r="I84" s="72"/>
      <c r="J84" s="72"/>
      <c r="K84" s="72"/>
      <c r="L84" s="72"/>
      <c r="M84" s="72"/>
      <c r="N84" s="72"/>
      <c r="O84" s="72"/>
      <c r="P84" s="72"/>
      <c r="Q84" s="72"/>
      <c r="R84" s="72"/>
    </row>
    <row r="85" spans="4:18">
      <c r="D85" s="72"/>
      <c r="E85" s="72"/>
      <c r="F85" s="72"/>
      <c r="G85" s="72"/>
      <c r="H85" s="72"/>
      <c r="I85" s="72"/>
      <c r="J85" s="72"/>
      <c r="K85" s="72"/>
      <c r="L85" s="72"/>
      <c r="M85" s="72"/>
      <c r="N85" s="72"/>
      <c r="O85" s="72"/>
      <c r="P85" s="72"/>
      <c r="Q85" s="72"/>
      <c r="R85" s="72"/>
    </row>
    <row r="86" spans="4:18">
      <c r="D86" s="72"/>
      <c r="E86" s="72"/>
      <c r="F86" s="72"/>
      <c r="G86" s="72"/>
      <c r="H86" s="72"/>
      <c r="I86" s="72"/>
      <c r="J86" s="72"/>
      <c r="K86" s="72"/>
      <c r="L86" s="72"/>
      <c r="M86" s="72"/>
      <c r="N86" s="72"/>
      <c r="O86" s="72"/>
      <c r="P86" s="72"/>
      <c r="Q86" s="72"/>
      <c r="R86" s="72"/>
    </row>
    <row r="87" spans="4:18">
      <c r="D87" s="72"/>
      <c r="E87" s="72"/>
      <c r="F87" s="72"/>
      <c r="G87" s="72"/>
      <c r="H87" s="72"/>
      <c r="I87" s="72"/>
      <c r="J87" s="72"/>
      <c r="K87" s="72"/>
      <c r="L87" s="72"/>
      <c r="M87" s="72"/>
      <c r="N87" s="72"/>
      <c r="O87" s="72"/>
      <c r="P87" s="72"/>
      <c r="Q87" s="72"/>
      <c r="R87" s="72"/>
    </row>
    <row r="88" spans="4:18">
      <c r="D88" s="72"/>
      <c r="E88" s="72"/>
      <c r="F88" s="72"/>
      <c r="G88" s="72"/>
      <c r="H88" s="72"/>
      <c r="I88" s="72"/>
      <c r="J88" s="72"/>
      <c r="K88" s="72"/>
      <c r="L88" s="72"/>
      <c r="M88" s="72"/>
      <c r="N88" s="72"/>
      <c r="O88" s="72"/>
      <c r="P88" s="72"/>
      <c r="Q88" s="72"/>
      <c r="R88" s="72"/>
    </row>
    <row r="89" spans="4:18">
      <c r="D89" s="72"/>
      <c r="E89" s="72"/>
      <c r="F89" s="72"/>
      <c r="G89" s="72"/>
      <c r="H89" s="72"/>
      <c r="I89" s="72"/>
      <c r="J89" s="72"/>
      <c r="K89" s="72"/>
      <c r="L89" s="72"/>
      <c r="M89" s="72"/>
      <c r="N89" s="72"/>
      <c r="O89" s="72"/>
      <c r="P89" s="72"/>
      <c r="Q89" s="72"/>
      <c r="R89" s="72"/>
    </row>
    <row r="90" spans="4:18">
      <c r="D90" s="72"/>
      <c r="E90" s="72"/>
      <c r="F90" s="72"/>
      <c r="G90" s="72"/>
      <c r="H90" s="72"/>
      <c r="I90" s="72"/>
      <c r="J90" s="72"/>
      <c r="K90" s="72"/>
      <c r="L90" s="72"/>
      <c r="M90" s="72"/>
      <c r="N90" s="72"/>
      <c r="O90" s="72"/>
      <c r="P90" s="72"/>
      <c r="Q90" s="72"/>
      <c r="R90" s="72"/>
    </row>
    <row r="91" spans="4:18">
      <c r="D91" s="72"/>
      <c r="E91" s="72"/>
      <c r="F91" s="72"/>
      <c r="G91" s="72"/>
      <c r="H91" s="72"/>
      <c r="I91" s="72"/>
      <c r="J91" s="72"/>
      <c r="K91" s="72"/>
      <c r="L91" s="72"/>
      <c r="M91" s="72"/>
      <c r="N91" s="72"/>
      <c r="O91" s="72"/>
      <c r="P91" s="72"/>
      <c r="Q91" s="72"/>
      <c r="R91" s="72"/>
    </row>
    <row r="92" spans="4:18">
      <c r="D92" s="72"/>
      <c r="E92" s="72"/>
      <c r="F92" s="72"/>
      <c r="G92" s="72"/>
      <c r="H92" s="72"/>
      <c r="I92" s="72"/>
      <c r="J92" s="72"/>
      <c r="K92" s="72"/>
      <c r="L92" s="72"/>
      <c r="M92" s="72"/>
      <c r="N92" s="72"/>
      <c r="O92" s="72"/>
      <c r="P92" s="72"/>
      <c r="Q92" s="72"/>
      <c r="R92" s="72"/>
    </row>
    <row r="93" spans="4:18">
      <c r="D93" s="72"/>
      <c r="E93" s="72"/>
      <c r="F93" s="72"/>
      <c r="G93" s="72"/>
      <c r="H93" s="72"/>
      <c r="I93" s="72"/>
      <c r="J93" s="72"/>
      <c r="K93" s="72"/>
      <c r="L93" s="72"/>
      <c r="M93" s="72"/>
      <c r="N93" s="72"/>
      <c r="O93" s="72"/>
      <c r="P93" s="72"/>
      <c r="Q93" s="72"/>
      <c r="R93" s="72"/>
    </row>
    <row r="94" spans="4:18">
      <c r="D94" s="72"/>
      <c r="E94" s="72"/>
      <c r="F94" s="72"/>
      <c r="G94" s="72"/>
      <c r="H94" s="72"/>
      <c r="I94" s="72"/>
      <c r="J94" s="72"/>
      <c r="K94" s="72"/>
      <c r="L94" s="72"/>
      <c r="M94" s="72"/>
      <c r="N94" s="72"/>
      <c r="O94" s="72"/>
      <c r="P94" s="72"/>
      <c r="Q94" s="72"/>
      <c r="R94" s="72"/>
    </row>
    <row r="95" spans="4:18">
      <c r="D95" s="72"/>
      <c r="E95" s="72"/>
      <c r="F95" s="72"/>
      <c r="G95" s="72"/>
      <c r="H95" s="72"/>
      <c r="I95" s="72"/>
      <c r="J95" s="72"/>
      <c r="K95" s="72"/>
      <c r="L95" s="72"/>
      <c r="M95" s="72"/>
      <c r="N95" s="72"/>
      <c r="O95" s="72"/>
      <c r="P95" s="72"/>
      <c r="Q95" s="72"/>
      <c r="R95" s="72"/>
    </row>
    <row r="96" spans="4:18">
      <c r="D96" s="72"/>
      <c r="E96" s="72"/>
      <c r="F96" s="72"/>
      <c r="G96" s="72"/>
      <c r="H96" s="72"/>
      <c r="I96" s="72"/>
      <c r="J96" s="72"/>
      <c r="K96" s="72"/>
      <c r="L96" s="72"/>
      <c r="M96" s="72"/>
      <c r="N96" s="72"/>
      <c r="O96" s="72"/>
      <c r="P96" s="72"/>
      <c r="Q96" s="72"/>
      <c r="R96" s="72"/>
    </row>
    <row r="97" spans="4:18">
      <c r="D97" s="72"/>
      <c r="E97" s="72"/>
      <c r="F97" s="72"/>
      <c r="G97" s="72"/>
      <c r="H97" s="72"/>
      <c r="I97" s="72"/>
      <c r="J97" s="72"/>
      <c r="K97" s="72"/>
      <c r="L97" s="72"/>
      <c r="M97" s="72"/>
      <c r="N97" s="72"/>
      <c r="O97" s="72"/>
      <c r="P97" s="72"/>
      <c r="Q97" s="72"/>
      <c r="R97" s="72"/>
    </row>
    <row r="98" spans="4:18">
      <c r="D98" s="72"/>
      <c r="E98" s="72"/>
      <c r="F98" s="72"/>
      <c r="G98" s="72"/>
      <c r="H98" s="72"/>
      <c r="I98" s="72"/>
      <c r="J98" s="72"/>
      <c r="K98" s="72"/>
      <c r="L98" s="72"/>
      <c r="M98" s="72"/>
      <c r="N98" s="72"/>
      <c r="O98" s="72"/>
      <c r="P98" s="72"/>
      <c r="Q98" s="72"/>
      <c r="R98" s="72"/>
    </row>
    <row r="99" spans="4:18">
      <c r="D99" s="72"/>
      <c r="E99" s="72"/>
      <c r="F99" s="72"/>
      <c r="G99" s="72"/>
      <c r="H99" s="72"/>
      <c r="I99" s="72"/>
      <c r="J99" s="72"/>
      <c r="K99" s="72"/>
      <c r="L99" s="72"/>
      <c r="M99" s="72"/>
      <c r="N99" s="72"/>
      <c r="O99" s="72"/>
      <c r="P99" s="72"/>
      <c r="Q99" s="72"/>
      <c r="R99" s="72"/>
    </row>
    <row r="100" spans="4:18">
      <c r="D100" s="72"/>
      <c r="E100" s="72"/>
      <c r="F100" s="72"/>
      <c r="G100" s="72"/>
      <c r="H100" s="72"/>
      <c r="I100" s="72"/>
      <c r="J100" s="72"/>
      <c r="K100" s="72"/>
      <c r="L100" s="72"/>
      <c r="M100" s="72"/>
      <c r="N100" s="72"/>
      <c r="O100" s="72"/>
      <c r="P100" s="72"/>
      <c r="Q100" s="72"/>
      <c r="R100" s="72"/>
    </row>
    <row r="101" spans="4:18">
      <c r="D101" s="72"/>
      <c r="E101" s="72"/>
      <c r="F101" s="72"/>
      <c r="G101" s="72"/>
      <c r="H101" s="72"/>
      <c r="I101" s="72"/>
      <c r="J101" s="72"/>
      <c r="K101" s="72"/>
      <c r="L101" s="72"/>
      <c r="M101" s="72"/>
      <c r="N101" s="72"/>
      <c r="O101" s="72"/>
      <c r="P101" s="72"/>
      <c r="Q101" s="72"/>
      <c r="R101" s="72"/>
    </row>
    <row r="102" spans="4:18">
      <c r="D102" s="72"/>
      <c r="E102" s="72"/>
      <c r="F102" s="72"/>
      <c r="G102" s="72"/>
      <c r="H102" s="72"/>
      <c r="I102" s="72"/>
      <c r="J102" s="72"/>
      <c r="K102" s="72"/>
      <c r="L102" s="72"/>
      <c r="M102" s="72"/>
      <c r="N102" s="72"/>
      <c r="O102" s="72"/>
      <c r="P102" s="72"/>
      <c r="Q102" s="72"/>
      <c r="R102" s="72"/>
    </row>
    <row r="103" spans="4:18">
      <c r="D103" s="72"/>
      <c r="E103" s="72"/>
      <c r="F103" s="72"/>
      <c r="G103" s="72"/>
      <c r="H103" s="72"/>
      <c r="I103" s="72"/>
      <c r="J103" s="72"/>
      <c r="K103" s="72"/>
      <c r="L103" s="72"/>
      <c r="M103" s="72"/>
      <c r="N103" s="72"/>
      <c r="O103" s="72"/>
      <c r="P103" s="72"/>
      <c r="Q103" s="72"/>
      <c r="R103" s="72"/>
    </row>
    <row r="104" spans="4:18">
      <c r="D104" s="72"/>
      <c r="E104" s="72"/>
      <c r="F104" s="72"/>
      <c r="G104" s="72"/>
      <c r="H104" s="72"/>
      <c r="I104" s="72"/>
      <c r="J104" s="72"/>
      <c r="K104" s="72"/>
      <c r="L104" s="72"/>
      <c r="M104" s="72"/>
      <c r="N104" s="72"/>
      <c r="O104" s="72"/>
      <c r="P104" s="72"/>
      <c r="Q104" s="72"/>
      <c r="R104" s="72"/>
    </row>
    <row r="105" spans="4:18">
      <c r="D105" s="72"/>
      <c r="E105" s="72"/>
      <c r="F105" s="72"/>
      <c r="G105" s="72"/>
      <c r="H105" s="72"/>
      <c r="I105" s="72"/>
      <c r="J105" s="72"/>
      <c r="K105" s="72"/>
      <c r="L105" s="72"/>
      <c r="M105" s="72"/>
      <c r="N105" s="72"/>
      <c r="O105" s="72"/>
      <c r="P105" s="72"/>
      <c r="Q105" s="72"/>
      <c r="R105" s="72"/>
    </row>
    <row r="106" spans="4:18">
      <c r="D106" s="72"/>
      <c r="E106" s="72"/>
      <c r="F106" s="72"/>
      <c r="G106" s="72"/>
      <c r="H106" s="72"/>
      <c r="I106" s="72"/>
      <c r="J106" s="72"/>
      <c r="K106" s="72"/>
      <c r="L106" s="72"/>
      <c r="M106" s="72"/>
      <c r="N106" s="72"/>
      <c r="O106" s="72"/>
      <c r="P106" s="72"/>
      <c r="Q106" s="72"/>
      <c r="R106" s="72"/>
    </row>
    <row r="107" spans="4:18">
      <c r="D107" s="72"/>
      <c r="E107" s="72"/>
      <c r="F107" s="72"/>
      <c r="G107" s="72"/>
      <c r="H107" s="72"/>
      <c r="I107" s="72"/>
      <c r="J107" s="72"/>
      <c r="K107" s="72"/>
      <c r="L107" s="72"/>
      <c r="M107" s="72"/>
      <c r="N107" s="72"/>
      <c r="O107" s="72"/>
      <c r="P107" s="72"/>
      <c r="Q107" s="72"/>
      <c r="R107" s="72"/>
    </row>
    <row r="108" spans="4:18">
      <c r="D108" s="72"/>
      <c r="E108" s="72"/>
      <c r="F108" s="72"/>
      <c r="G108" s="72"/>
      <c r="H108" s="72"/>
      <c r="I108" s="72"/>
      <c r="J108" s="72"/>
      <c r="K108" s="72"/>
      <c r="L108" s="72"/>
      <c r="M108" s="72"/>
      <c r="N108" s="72"/>
      <c r="O108" s="72"/>
      <c r="P108" s="72"/>
      <c r="Q108" s="72"/>
      <c r="R108" s="72"/>
    </row>
    <row r="109" spans="4:18">
      <c r="D109" s="72"/>
      <c r="E109" s="72"/>
      <c r="F109" s="72"/>
      <c r="G109" s="72"/>
      <c r="H109" s="72"/>
      <c r="I109" s="72"/>
      <c r="J109" s="72"/>
      <c r="K109" s="72"/>
      <c r="L109" s="72"/>
      <c r="M109" s="72"/>
      <c r="N109" s="72"/>
      <c r="O109" s="72"/>
      <c r="P109" s="72"/>
      <c r="Q109" s="72"/>
      <c r="R109" s="72"/>
    </row>
    <row r="110" spans="4:18">
      <c r="D110" s="72"/>
      <c r="E110" s="72"/>
      <c r="F110" s="72"/>
      <c r="G110" s="72"/>
      <c r="H110" s="72"/>
      <c r="I110" s="72"/>
      <c r="J110" s="72"/>
      <c r="K110" s="72"/>
      <c r="L110" s="72"/>
      <c r="M110" s="72"/>
      <c r="N110" s="72"/>
      <c r="O110" s="72"/>
      <c r="P110" s="72"/>
      <c r="Q110" s="72"/>
      <c r="R110" s="72"/>
    </row>
    <row r="111" spans="4:18">
      <c r="D111" s="72"/>
      <c r="E111" s="72"/>
      <c r="F111" s="72"/>
      <c r="G111" s="72"/>
      <c r="H111" s="72"/>
      <c r="I111" s="72"/>
      <c r="J111" s="72"/>
      <c r="K111" s="72"/>
      <c r="L111" s="72"/>
      <c r="M111" s="72"/>
      <c r="N111" s="72"/>
      <c r="O111" s="72"/>
      <c r="P111" s="72"/>
      <c r="Q111" s="72"/>
      <c r="R111" s="72"/>
    </row>
    <row r="112" spans="4:18">
      <c r="D112" s="72"/>
      <c r="E112" s="72"/>
      <c r="F112" s="72"/>
      <c r="G112" s="72"/>
      <c r="H112" s="72"/>
      <c r="I112" s="72"/>
      <c r="J112" s="72"/>
      <c r="K112" s="72"/>
      <c r="L112" s="72"/>
      <c r="M112" s="72"/>
      <c r="N112" s="72"/>
      <c r="O112" s="72"/>
      <c r="P112" s="72"/>
      <c r="Q112" s="72"/>
      <c r="R112" s="72"/>
    </row>
    <row r="113" spans="4:18">
      <c r="D113" s="72"/>
      <c r="E113" s="72"/>
      <c r="F113" s="72"/>
      <c r="G113" s="72"/>
      <c r="H113" s="72"/>
      <c r="I113" s="72"/>
      <c r="J113" s="72"/>
      <c r="K113" s="72"/>
      <c r="L113" s="72"/>
      <c r="M113" s="72"/>
      <c r="N113" s="72"/>
      <c r="O113" s="72"/>
      <c r="P113" s="72"/>
      <c r="Q113" s="72"/>
      <c r="R113" s="72"/>
    </row>
    <row r="114" spans="4:18">
      <c r="D114" s="72"/>
      <c r="E114" s="72"/>
      <c r="F114" s="72"/>
      <c r="G114" s="72"/>
      <c r="H114" s="72"/>
      <c r="I114" s="72"/>
      <c r="J114" s="72"/>
      <c r="K114" s="72"/>
      <c r="L114" s="72"/>
      <c r="M114" s="72"/>
      <c r="N114" s="72"/>
      <c r="O114" s="72"/>
      <c r="P114" s="72"/>
      <c r="Q114" s="72"/>
      <c r="R114" s="72"/>
    </row>
    <row r="115" spans="4:18">
      <c r="D115" s="72"/>
      <c r="E115" s="72"/>
      <c r="F115" s="72"/>
      <c r="G115" s="72"/>
      <c r="H115" s="72"/>
      <c r="I115" s="72"/>
      <c r="J115" s="72"/>
      <c r="K115" s="72"/>
      <c r="L115" s="72"/>
      <c r="M115" s="72"/>
      <c r="N115" s="72"/>
      <c r="O115" s="72"/>
      <c r="P115" s="72"/>
      <c r="Q115" s="72"/>
      <c r="R115" s="72"/>
    </row>
    <row r="116" spans="4:18">
      <c r="D116" s="72"/>
      <c r="E116" s="72"/>
      <c r="F116" s="72"/>
      <c r="G116" s="72"/>
      <c r="H116" s="72"/>
      <c r="I116" s="72"/>
      <c r="J116" s="72"/>
      <c r="K116" s="72"/>
      <c r="L116" s="72"/>
      <c r="M116" s="72"/>
      <c r="N116" s="72"/>
      <c r="O116" s="72"/>
      <c r="P116" s="72"/>
      <c r="Q116" s="72"/>
      <c r="R116" s="72"/>
    </row>
    <row r="117" spans="4:18">
      <c r="D117" s="72"/>
      <c r="E117" s="72"/>
      <c r="F117" s="72"/>
      <c r="G117" s="72"/>
      <c r="H117" s="72"/>
      <c r="I117" s="72"/>
      <c r="J117" s="72"/>
      <c r="K117" s="72"/>
      <c r="L117" s="72"/>
      <c r="M117" s="72"/>
      <c r="N117" s="72"/>
      <c r="O117" s="72"/>
      <c r="P117" s="72"/>
      <c r="Q117" s="72"/>
      <c r="R117" s="72"/>
    </row>
    <row r="118" spans="4:18">
      <c r="D118" s="72"/>
      <c r="E118" s="72"/>
      <c r="F118" s="72"/>
      <c r="G118" s="72"/>
      <c r="H118" s="72"/>
      <c r="I118" s="72"/>
      <c r="J118" s="72"/>
      <c r="K118" s="72"/>
      <c r="L118" s="72"/>
      <c r="M118" s="72"/>
      <c r="N118" s="72"/>
      <c r="O118" s="72"/>
      <c r="P118" s="72"/>
      <c r="Q118" s="72"/>
      <c r="R118" s="72"/>
    </row>
    <row r="119" spans="4:18">
      <c r="D119" s="72"/>
      <c r="E119" s="72"/>
      <c r="F119" s="72"/>
      <c r="G119" s="72"/>
      <c r="H119" s="72"/>
      <c r="I119" s="72"/>
      <c r="J119" s="72"/>
      <c r="K119" s="72"/>
      <c r="L119" s="72"/>
      <c r="M119" s="72"/>
      <c r="N119" s="72"/>
      <c r="O119" s="72"/>
      <c r="P119" s="72"/>
      <c r="Q119" s="72"/>
      <c r="R119" s="72"/>
    </row>
    <row r="120" spans="4:18">
      <c r="D120" s="72"/>
      <c r="E120" s="72"/>
      <c r="F120" s="72"/>
      <c r="G120" s="72"/>
      <c r="H120" s="72"/>
      <c r="I120" s="72"/>
      <c r="J120" s="72"/>
      <c r="K120" s="72"/>
      <c r="L120" s="72"/>
      <c r="M120" s="72"/>
      <c r="N120" s="72"/>
      <c r="O120" s="72"/>
      <c r="P120" s="72"/>
      <c r="Q120" s="72"/>
      <c r="R120" s="72"/>
    </row>
    <row r="121" spans="4:18">
      <c r="D121" s="72"/>
      <c r="E121" s="72"/>
      <c r="F121" s="72"/>
      <c r="G121" s="72"/>
      <c r="H121" s="72"/>
      <c r="I121" s="72"/>
      <c r="J121" s="72"/>
      <c r="K121" s="72"/>
      <c r="L121" s="72"/>
      <c r="M121" s="72"/>
      <c r="N121" s="72"/>
      <c r="O121" s="72"/>
      <c r="P121" s="72"/>
      <c r="Q121" s="72"/>
      <c r="R121" s="72"/>
    </row>
    <row r="122" spans="4:18">
      <c r="D122" s="72"/>
      <c r="E122" s="72"/>
      <c r="F122" s="72"/>
      <c r="G122" s="72"/>
      <c r="H122" s="72"/>
      <c r="I122" s="72"/>
      <c r="J122" s="72"/>
      <c r="K122" s="72"/>
      <c r="L122" s="72"/>
      <c r="M122" s="72"/>
      <c r="N122" s="72"/>
      <c r="O122" s="72"/>
      <c r="P122" s="72"/>
      <c r="Q122" s="72"/>
      <c r="R122" s="72"/>
    </row>
    <row r="123" spans="4:18">
      <c r="D123" s="72"/>
      <c r="E123" s="72"/>
      <c r="F123" s="72"/>
      <c r="G123" s="72"/>
      <c r="H123" s="72"/>
      <c r="I123" s="72"/>
      <c r="J123" s="72"/>
      <c r="K123" s="72"/>
      <c r="L123" s="72"/>
      <c r="M123" s="72"/>
      <c r="N123" s="72"/>
      <c r="O123" s="72"/>
      <c r="P123" s="72"/>
      <c r="Q123" s="72"/>
      <c r="R123" s="72"/>
    </row>
    <row r="124" spans="4:18">
      <c r="D124" s="72"/>
      <c r="E124" s="72"/>
      <c r="F124" s="72"/>
      <c r="G124" s="72"/>
      <c r="H124" s="72"/>
      <c r="I124" s="72"/>
      <c r="J124" s="72"/>
      <c r="K124" s="72"/>
      <c r="L124" s="72"/>
      <c r="M124" s="72"/>
      <c r="N124" s="72"/>
      <c r="O124" s="72"/>
      <c r="P124" s="72"/>
      <c r="Q124" s="72"/>
      <c r="R124" s="72"/>
    </row>
    <row r="125" spans="4:18">
      <c r="D125" s="72"/>
      <c r="E125" s="72"/>
      <c r="F125" s="72"/>
      <c r="G125" s="72"/>
      <c r="H125" s="72"/>
      <c r="I125" s="72"/>
      <c r="J125" s="72"/>
      <c r="K125" s="72"/>
      <c r="L125" s="72"/>
      <c r="M125" s="72"/>
      <c r="N125" s="72"/>
      <c r="O125" s="72"/>
      <c r="P125" s="72"/>
      <c r="Q125" s="72"/>
      <c r="R125" s="72"/>
    </row>
    <row r="126" spans="4:18">
      <c r="D126" s="72"/>
      <c r="E126" s="72"/>
      <c r="F126" s="72"/>
      <c r="G126" s="72"/>
      <c r="H126" s="72"/>
      <c r="I126" s="72"/>
      <c r="J126" s="72"/>
      <c r="K126" s="72"/>
      <c r="L126" s="72"/>
      <c r="M126" s="72"/>
      <c r="N126" s="72"/>
      <c r="O126" s="72"/>
      <c r="P126" s="72"/>
      <c r="Q126" s="72"/>
      <c r="R126" s="72"/>
    </row>
    <row r="127" spans="4:18">
      <c r="D127" s="72"/>
      <c r="E127" s="72"/>
      <c r="F127" s="72"/>
      <c r="G127" s="72"/>
      <c r="H127" s="72"/>
      <c r="I127" s="72"/>
      <c r="J127" s="72"/>
      <c r="K127" s="72"/>
      <c r="L127" s="72"/>
      <c r="M127" s="72"/>
      <c r="N127" s="72"/>
      <c r="O127" s="72"/>
      <c r="P127" s="72"/>
      <c r="Q127" s="72"/>
      <c r="R127" s="72"/>
    </row>
    <row r="128" spans="4:18">
      <c r="D128" s="72"/>
      <c r="E128" s="72"/>
      <c r="F128" s="72"/>
      <c r="G128" s="72"/>
      <c r="H128" s="72"/>
      <c r="I128" s="72"/>
      <c r="J128" s="72"/>
      <c r="K128" s="72"/>
      <c r="L128" s="72"/>
      <c r="M128" s="72"/>
      <c r="N128" s="72"/>
      <c r="O128" s="72"/>
      <c r="P128" s="72"/>
      <c r="Q128" s="72"/>
      <c r="R128" s="72"/>
    </row>
    <row r="129" spans="4:18">
      <c r="D129" s="72"/>
      <c r="E129" s="72"/>
      <c r="F129" s="72"/>
      <c r="G129" s="72"/>
      <c r="H129" s="72"/>
      <c r="I129" s="72"/>
      <c r="J129" s="72"/>
      <c r="K129" s="72"/>
      <c r="L129" s="72"/>
      <c r="M129" s="72"/>
      <c r="N129" s="72"/>
      <c r="O129" s="72"/>
      <c r="P129" s="72"/>
      <c r="Q129" s="72"/>
      <c r="R129" s="72"/>
    </row>
    <row r="130" spans="4:18">
      <c r="D130" s="72"/>
      <c r="E130" s="72"/>
      <c r="F130" s="72"/>
      <c r="G130" s="72"/>
      <c r="H130" s="72"/>
      <c r="I130" s="72"/>
      <c r="J130" s="72"/>
      <c r="K130" s="72"/>
      <c r="L130" s="72"/>
      <c r="M130" s="72"/>
      <c r="N130" s="72"/>
      <c r="O130" s="72"/>
      <c r="P130" s="72"/>
      <c r="Q130" s="72"/>
      <c r="R130" s="72"/>
    </row>
    <row r="131" spans="4:18">
      <c r="D131" s="72"/>
      <c r="E131" s="72"/>
      <c r="F131" s="72"/>
      <c r="G131" s="72"/>
      <c r="H131" s="72"/>
      <c r="I131" s="72"/>
      <c r="J131" s="72"/>
      <c r="K131" s="72"/>
      <c r="L131" s="72"/>
      <c r="M131" s="72"/>
      <c r="N131" s="72"/>
      <c r="O131" s="72"/>
      <c r="P131" s="72"/>
      <c r="Q131" s="72"/>
      <c r="R131" s="72"/>
    </row>
    <row r="132" spans="4:18">
      <c r="D132" s="72"/>
      <c r="E132" s="72"/>
      <c r="F132" s="72"/>
      <c r="G132" s="72"/>
      <c r="H132" s="72"/>
      <c r="I132" s="72"/>
      <c r="J132" s="72"/>
      <c r="K132" s="72"/>
      <c r="L132" s="72"/>
      <c r="M132" s="72"/>
      <c r="N132" s="72"/>
      <c r="O132" s="72"/>
      <c r="P132" s="72"/>
      <c r="Q132" s="72"/>
      <c r="R132" s="72"/>
    </row>
    <row r="133" spans="4:18">
      <c r="D133" s="72"/>
      <c r="E133" s="72"/>
      <c r="F133" s="72"/>
      <c r="G133" s="72"/>
      <c r="H133" s="72"/>
      <c r="I133" s="72"/>
      <c r="J133" s="72"/>
      <c r="K133" s="72"/>
      <c r="L133" s="72"/>
      <c r="M133" s="72"/>
      <c r="N133" s="72"/>
      <c r="O133" s="72"/>
      <c r="P133" s="72"/>
      <c r="Q133" s="72"/>
      <c r="R133" s="72"/>
    </row>
    <row r="134" spans="4:18">
      <c r="D134" s="72"/>
      <c r="E134" s="72"/>
      <c r="F134" s="72"/>
      <c r="G134" s="72"/>
      <c r="H134" s="72"/>
      <c r="I134" s="72"/>
      <c r="J134" s="72"/>
      <c r="K134" s="72"/>
      <c r="L134" s="72"/>
      <c r="M134" s="72"/>
      <c r="N134" s="72"/>
      <c r="O134" s="72"/>
      <c r="P134" s="72"/>
      <c r="Q134" s="72"/>
      <c r="R134" s="72"/>
    </row>
    <row r="135" spans="4:18">
      <c r="D135" s="72"/>
      <c r="E135" s="72"/>
      <c r="F135" s="72"/>
      <c r="G135" s="72"/>
      <c r="H135" s="72"/>
      <c r="I135" s="72"/>
      <c r="J135" s="72"/>
      <c r="K135" s="72"/>
      <c r="L135" s="72"/>
      <c r="M135" s="72"/>
      <c r="N135" s="72"/>
      <c r="O135" s="72"/>
      <c r="P135" s="72"/>
      <c r="Q135" s="72"/>
      <c r="R135" s="72"/>
    </row>
    <row r="136" spans="4:18">
      <c r="D136" s="72"/>
      <c r="E136" s="72"/>
      <c r="F136" s="72"/>
      <c r="G136" s="72"/>
      <c r="H136" s="72"/>
      <c r="I136" s="72"/>
      <c r="J136" s="72"/>
      <c r="K136" s="72"/>
      <c r="L136" s="72"/>
      <c r="M136" s="72"/>
      <c r="N136" s="72"/>
      <c r="O136" s="72"/>
      <c r="P136" s="72"/>
      <c r="Q136" s="72"/>
      <c r="R136" s="72"/>
    </row>
    <row r="137" spans="4:18">
      <c r="D137" s="72"/>
      <c r="E137" s="72"/>
      <c r="F137" s="72"/>
      <c r="G137" s="72"/>
      <c r="H137" s="72"/>
      <c r="I137" s="72"/>
      <c r="J137" s="72"/>
      <c r="K137" s="72"/>
      <c r="L137" s="72"/>
      <c r="M137" s="72"/>
      <c r="N137" s="72"/>
      <c r="O137" s="72"/>
      <c r="P137" s="72"/>
      <c r="Q137" s="72"/>
      <c r="R137" s="72"/>
    </row>
    <row r="138" spans="4:18">
      <c r="D138" s="72"/>
      <c r="E138" s="72"/>
      <c r="F138" s="72"/>
      <c r="G138" s="72"/>
      <c r="H138" s="72"/>
      <c r="I138" s="72"/>
      <c r="J138" s="72"/>
      <c r="K138" s="72"/>
      <c r="L138" s="72"/>
      <c r="M138" s="72"/>
      <c r="N138" s="72"/>
      <c r="O138" s="72"/>
      <c r="P138" s="72"/>
      <c r="Q138" s="72"/>
      <c r="R138" s="72"/>
    </row>
    <row r="139" spans="4:18">
      <c r="D139" s="72"/>
      <c r="E139" s="72"/>
      <c r="F139" s="72"/>
      <c r="G139" s="72"/>
      <c r="H139" s="72"/>
      <c r="I139" s="72"/>
      <c r="J139" s="72"/>
      <c r="K139" s="72"/>
      <c r="L139" s="72"/>
      <c r="M139" s="72"/>
      <c r="N139" s="72"/>
      <c r="O139" s="72"/>
      <c r="P139" s="72"/>
      <c r="Q139" s="72"/>
      <c r="R139" s="72"/>
    </row>
    <row r="140" spans="4:18">
      <c r="D140" s="72"/>
      <c r="E140" s="72"/>
      <c r="F140" s="72"/>
      <c r="G140" s="72"/>
      <c r="H140" s="72"/>
      <c r="I140" s="72"/>
      <c r="J140" s="72"/>
      <c r="K140" s="72"/>
      <c r="L140" s="72"/>
      <c r="M140" s="72"/>
      <c r="N140" s="72"/>
      <c r="O140" s="72"/>
      <c r="P140" s="72"/>
      <c r="Q140" s="72"/>
      <c r="R140" s="72"/>
    </row>
    <row r="141" spans="4:18">
      <c r="D141" s="72"/>
      <c r="E141" s="72"/>
      <c r="F141" s="72"/>
      <c r="G141" s="72"/>
      <c r="H141" s="72"/>
      <c r="I141" s="72"/>
      <c r="J141" s="72"/>
      <c r="K141" s="72"/>
      <c r="L141" s="72"/>
      <c r="M141" s="72"/>
      <c r="N141" s="72"/>
      <c r="O141" s="72"/>
      <c r="P141" s="72"/>
      <c r="Q141" s="72"/>
      <c r="R141" s="72"/>
    </row>
    <row r="142" spans="4:18">
      <c r="D142" s="72"/>
      <c r="E142" s="72"/>
      <c r="F142" s="72"/>
      <c r="G142" s="72"/>
      <c r="H142" s="72"/>
      <c r="I142" s="72"/>
      <c r="J142" s="72"/>
      <c r="K142" s="72"/>
      <c r="L142" s="72"/>
      <c r="M142" s="72"/>
      <c r="N142" s="72"/>
      <c r="O142" s="72"/>
      <c r="P142" s="72"/>
      <c r="Q142" s="72"/>
      <c r="R142" s="72"/>
    </row>
    <row r="143" spans="4:18">
      <c r="D143" s="72"/>
      <c r="E143" s="72"/>
      <c r="F143" s="72"/>
      <c r="G143" s="72"/>
      <c r="H143" s="72"/>
      <c r="I143" s="72"/>
      <c r="J143" s="72"/>
      <c r="K143" s="72"/>
      <c r="L143" s="72"/>
      <c r="M143" s="72"/>
      <c r="N143" s="72"/>
      <c r="O143" s="72"/>
      <c r="P143" s="72"/>
      <c r="Q143" s="72"/>
      <c r="R143" s="72"/>
    </row>
    <row r="144" spans="4:18">
      <c r="D144" s="72"/>
      <c r="E144" s="72"/>
      <c r="F144" s="72"/>
      <c r="G144" s="72"/>
      <c r="H144" s="72"/>
      <c r="I144" s="72"/>
      <c r="J144" s="72"/>
      <c r="K144" s="72"/>
      <c r="L144" s="72"/>
      <c r="M144" s="72"/>
      <c r="N144" s="72"/>
      <c r="O144" s="72"/>
      <c r="P144" s="72"/>
      <c r="Q144" s="72"/>
      <c r="R144" s="72"/>
    </row>
    <row r="145" spans="4:18">
      <c r="D145" s="72"/>
      <c r="E145" s="72"/>
      <c r="F145" s="72"/>
      <c r="G145" s="72"/>
      <c r="H145" s="72"/>
      <c r="I145" s="72"/>
      <c r="J145" s="72"/>
      <c r="K145" s="72"/>
      <c r="L145" s="72"/>
      <c r="M145" s="72"/>
      <c r="N145" s="72"/>
      <c r="O145" s="72"/>
      <c r="P145" s="72"/>
      <c r="Q145" s="72"/>
      <c r="R145" s="72"/>
    </row>
    <row r="146" spans="4:18">
      <c r="D146" s="72"/>
      <c r="E146" s="72"/>
      <c r="F146" s="72"/>
      <c r="G146" s="72"/>
      <c r="H146" s="72"/>
      <c r="I146" s="72"/>
      <c r="J146" s="72"/>
      <c r="K146" s="72"/>
      <c r="L146" s="72"/>
      <c r="M146" s="72"/>
      <c r="N146" s="72"/>
      <c r="O146" s="72"/>
      <c r="P146" s="72"/>
      <c r="Q146" s="72"/>
      <c r="R146" s="72"/>
    </row>
    <row r="147" spans="4:18">
      <c r="D147" s="72"/>
      <c r="E147" s="72"/>
      <c r="F147" s="72"/>
      <c r="G147" s="72"/>
      <c r="H147" s="72"/>
      <c r="I147" s="72"/>
      <c r="J147" s="72"/>
      <c r="K147" s="72"/>
      <c r="L147" s="72"/>
      <c r="M147" s="72"/>
      <c r="N147" s="72"/>
      <c r="O147" s="72"/>
      <c r="P147" s="72"/>
      <c r="Q147" s="72"/>
      <c r="R147" s="72"/>
    </row>
    <row r="148" spans="4:18">
      <c r="D148" s="72"/>
      <c r="E148" s="72"/>
      <c r="F148" s="72"/>
      <c r="G148" s="72"/>
      <c r="H148" s="72"/>
      <c r="I148" s="72"/>
      <c r="J148" s="72"/>
      <c r="K148" s="72"/>
      <c r="L148" s="72"/>
      <c r="M148" s="72"/>
      <c r="N148" s="72"/>
      <c r="O148" s="72"/>
      <c r="P148" s="72"/>
      <c r="Q148" s="72"/>
      <c r="R148" s="72"/>
    </row>
    <row r="149" spans="4:18">
      <c r="D149" s="72"/>
      <c r="E149" s="72"/>
      <c r="F149" s="72"/>
      <c r="G149" s="72"/>
      <c r="H149" s="72"/>
      <c r="I149" s="72"/>
      <c r="J149" s="72"/>
      <c r="K149" s="72"/>
      <c r="L149" s="72"/>
      <c r="M149" s="72"/>
      <c r="N149" s="72"/>
      <c r="O149" s="72"/>
      <c r="P149" s="72"/>
      <c r="Q149" s="72"/>
      <c r="R149" s="72"/>
    </row>
    <row r="150" spans="4:18">
      <c r="D150" s="72"/>
      <c r="E150" s="72"/>
      <c r="F150" s="72"/>
      <c r="G150" s="72"/>
      <c r="H150" s="72"/>
      <c r="I150" s="72"/>
      <c r="J150" s="72"/>
      <c r="K150" s="72"/>
      <c r="L150" s="72"/>
      <c r="M150" s="72"/>
      <c r="N150" s="72"/>
      <c r="O150" s="72"/>
      <c r="P150" s="72"/>
      <c r="Q150" s="72"/>
      <c r="R150" s="72"/>
    </row>
    <row r="151" spans="4:18">
      <c r="D151" s="72"/>
      <c r="E151" s="72"/>
      <c r="F151" s="72"/>
      <c r="G151" s="72"/>
      <c r="H151" s="72"/>
      <c r="I151" s="72"/>
      <c r="J151" s="72"/>
      <c r="K151" s="72"/>
      <c r="L151" s="72"/>
      <c r="M151" s="72"/>
      <c r="N151" s="72"/>
      <c r="O151" s="72"/>
      <c r="P151" s="72"/>
      <c r="Q151" s="72"/>
      <c r="R151" s="72"/>
    </row>
    <row r="152" spans="4:18">
      <c r="D152" s="72"/>
      <c r="E152" s="72"/>
      <c r="F152" s="72"/>
      <c r="G152" s="72"/>
      <c r="H152" s="72"/>
      <c r="I152" s="72"/>
      <c r="J152" s="72"/>
      <c r="K152" s="72"/>
      <c r="L152" s="72"/>
      <c r="M152" s="72"/>
      <c r="N152" s="72"/>
      <c r="O152" s="72"/>
      <c r="P152" s="72"/>
      <c r="Q152" s="72"/>
      <c r="R152" s="72"/>
    </row>
    <row r="153" spans="4:18">
      <c r="D153" s="72"/>
      <c r="E153" s="72"/>
      <c r="F153" s="72"/>
      <c r="G153" s="72"/>
      <c r="H153" s="72"/>
      <c r="I153" s="72"/>
      <c r="J153" s="72"/>
      <c r="K153" s="72"/>
      <c r="L153" s="72"/>
      <c r="M153" s="72"/>
      <c r="N153" s="72"/>
      <c r="O153" s="72"/>
      <c r="P153" s="72"/>
      <c r="Q153" s="72"/>
      <c r="R153" s="72"/>
    </row>
    <row r="154" spans="4:18">
      <c r="D154" s="72"/>
      <c r="E154" s="72"/>
      <c r="F154" s="72"/>
      <c r="G154" s="72"/>
      <c r="H154" s="72"/>
      <c r="I154" s="72"/>
      <c r="J154" s="72"/>
      <c r="K154" s="72"/>
      <c r="L154" s="72"/>
      <c r="M154" s="72"/>
      <c r="N154" s="72"/>
      <c r="O154" s="72"/>
      <c r="P154" s="72"/>
      <c r="Q154" s="72"/>
      <c r="R154" s="72"/>
    </row>
    <row r="155" spans="4:18">
      <c r="D155" s="72"/>
      <c r="E155" s="72"/>
      <c r="F155" s="72"/>
      <c r="G155" s="72"/>
      <c r="H155" s="72"/>
      <c r="I155" s="72"/>
      <c r="J155" s="72"/>
      <c r="K155" s="72"/>
      <c r="L155" s="72"/>
      <c r="M155" s="72"/>
      <c r="N155" s="72"/>
      <c r="O155" s="72"/>
      <c r="P155" s="72"/>
      <c r="Q155" s="72"/>
      <c r="R155" s="72"/>
    </row>
    <row r="156" spans="4:18">
      <c r="D156" s="72"/>
      <c r="E156" s="72"/>
      <c r="F156" s="72"/>
      <c r="G156" s="72"/>
      <c r="H156" s="72"/>
      <c r="I156" s="72"/>
      <c r="J156" s="72"/>
      <c r="K156" s="72"/>
      <c r="L156" s="72"/>
      <c r="M156" s="72"/>
      <c r="N156" s="72"/>
      <c r="O156" s="72"/>
      <c r="P156" s="72"/>
      <c r="Q156" s="72"/>
      <c r="R156" s="72"/>
    </row>
    <row r="157" spans="4:18">
      <c r="D157" s="72"/>
      <c r="E157" s="72"/>
      <c r="F157" s="72"/>
      <c r="G157" s="72"/>
      <c r="H157" s="72"/>
      <c r="I157" s="72"/>
      <c r="J157" s="72"/>
      <c r="K157" s="72"/>
      <c r="L157" s="72"/>
      <c r="M157" s="72"/>
      <c r="N157" s="72"/>
      <c r="O157" s="72"/>
      <c r="P157" s="72"/>
      <c r="Q157" s="72"/>
      <c r="R157" s="72"/>
    </row>
    <row r="158" spans="4:18">
      <c r="D158" s="72"/>
      <c r="E158" s="72"/>
      <c r="F158" s="72"/>
      <c r="G158" s="72"/>
      <c r="H158" s="72"/>
      <c r="I158" s="72"/>
      <c r="J158" s="72"/>
      <c r="K158" s="72"/>
      <c r="L158" s="72"/>
      <c r="M158" s="72"/>
      <c r="N158" s="72"/>
      <c r="O158" s="72"/>
      <c r="P158" s="72"/>
      <c r="Q158" s="72"/>
      <c r="R158" s="72"/>
    </row>
    <row r="159" spans="4:18">
      <c r="D159" s="72"/>
      <c r="E159" s="72"/>
      <c r="F159" s="72"/>
      <c r="G159" s="72"/>
      <c r="H159" s="72"/>
      <c r="I159" s="72"/>
      <c r="J159" s="72"/>
      <c r="K159" s="72"/>
      <c r="L159" s="72"/>
      <c r="M159" s="72"/>
      <c r="N159" s="72"/>
      <c r="O159" s="72"/>
      <c r="P159" s="72"/>
      <c r="Q159" s="72"/>
      <c r="R159" s="72"/>
    </row>
    <row r="160" spans="4:18">
      <c r="D160" s="72"/>
      <c r="E160" s="72"/>
      <c r="F160" s="72"/>
      <c r="G160" s="72"/>
      <c r="H160" s="72"/>
      <c r="I160" s="72"/>
      <c r="J160" s="72"/>
      <c r="K160" s="72"/>
      <c r="L160" s="72"/>
      <c r="M160" s="72"/>
      <c r="N160" s="72"/>
      <c r="O160" s="72"/>
      <c r="P160" s="72"/>
      <c r="Q160" s="72"/>
      <c r="R160" s="72"/>
    </row>
    <row r="161" spans="4:18">
      <c r="D161" s="72"/>
      <c r="E161" s="72"/>
      <c r="F161" s="72"/>
      <c r="G161" s="72"/>
      <c r="H161" s="72"/>
      <c r="I161" s="72"/>
      <c r="J161" s="72"/>
      <c r="K161" s="72"/>
      <c r="L161" s="72"/>
      <c r="M161" s="72"/>
      <c r="N161" s="72"/>
      <c r="O161" s="72"/>
      <c r="P161" s="72"/>
      <c r="Q161" s="72"/>
      <c r="R161" s="72"/>
    </row>
    <row r="162" spans="4:18">
      <c r="D162" s="72"/>
      <c r="E162" s="72"/>
      <c r="F162" s="72"/>
      <c r="G162" s="72"/>
      <c r="H162" s="72"/>
      <c r="I162" s="72"/>
      <c r="J162" s="72"/>
      <c r="K162" s="72"/>
      <c r="L162" s="72"/>
      <c r="M162" s="72"/>
      <c r="N162" s="72"/>
      <c r="O162" s="72"/>
      <c r="P162" s="72"/>
      <c r="Q162" s="72"/>
      <c r="R162" s="72"/>
    </row>
    <row r="163" spans="4:18">
      <c r="D163" s="72"/>
      <c r="E163" s="72"/>
      <c r="F163" s="72"/>
      <c r="G163" s="72"/>
      <c r="H163" s="72"/>
      <c r="I163" s="72"/>
      <c r="J163" s="72"/>
      <c r="K163" s="72"/>
      <c r="L163" s="72"/>
      <c r="M163" s="72"/>
      <c r="N163" s="72"/>
      <c r="O163" s="72"/>
      <c r="P163" s="72"/>
      <c r="Q163" s="72"/>
      <c r="R163" s="72"/>
    </row>
    <row r="164" spans="4:18">
      <c r="D164" s="72"/>
      <c r="E164" s="72"/>
      <c r="F164" s="72"/>
      <c r="G164" s="72"/>
      <c r="H164" s="72"/>
      <c r="I164" s="72"/>
      <c r="J164" s="72"/>
      <c r="K164" s="72"/>
      <c r="L164" s="72"/>
      <c r="M164" s="72"/>
      <c r="N164" s="72"/>
      <c r="O164" s="72"/>
      <c r="P164" s="72"/>
      <c r="Q164" s="72"/>
      <c r="R164" s="72"/>
    </row>
    <row r="165" spans="4:18">
      <c r="D165" s="72"/>
      <c r="E165" s="72"/>
      <c r="F165" s="72"/>
      <c r="G165" s="72"/>
      <c r="H165" s="72"/>
      <c r="I165" s="72"/>
      <c r="J165" s="72"/>
      <c r="K165" s="72"/>
      <c r="L165" s="72"/>
      <c r="M165" s="72"/>
      <c r="N165" s="72"/>
      <c r="O165" s="72"/>
      <c r="P165" s="72"/>
      <c r="Q165" s="72"/>
      <c r="R165" s="72"/>
    </row>
    <row r="166" spans="4:18">
      <c r="D166" s="72"/>
      <c r="E166" s="72"/>
      <c r="F166" s="72"/>
      <c r="G166" s="72"/>
      <c r="H166" s="72"/>
      <c r="I166" s="72"/>
      <c r="J166" s="72"/>
      <c r="K166" s="72"/>
      <c r="L166" s="72"/>
      <c r="M166" s="72"/>
      <c r="N166" s="72"/>
      <c r="O166" s="72"/>
      <c r="P166" s="72"/>
      <c r="Q166" s="72"/>
      <c r="R166" s="72"/>
    </row>
    <row r="167" spans="4:18">
      <c r="D167" s="72"/>
      <c r="E167" s="72"/>
      <c r="F167" s="72"/>
      <c r="G167" s="72"/>
      <c r="H167" s="72"/>
      <c r="I167" s="72"/>
      <c r="J167" s="72"/>
      <c r="K167" s="72"/>
      <c r="L167" s="72"/>
      <c r="M167" s="72"/>
      <c r="N167" s="72"/>
      <c r="O167" s="72"/>
      <c r="P167" s="72"/>
      <c r="Q167" s="72"/>
      <c r="R167" s="72"/>
    </row>
    <row r="168" spans="4:18">
      <c r="D168" s="72"/>
      <c r="E168" s="72"/>
      <c r="F168" s="72"/>
      <c r="G168" s="72"/>
      <c r="H168" s="72"/>
      <c r="I168" s="72"/>
      <c r="J168" s="72"/>
      <c r="K168" s="72"/>
      <c r="L168" s="72"/>
      <c r="M168" s="72"/>
      <c r="N168" s="72"/>
      <c r="O168" s="72"/>
      <c r="P168" s="72"/>
      <c r="Q168" s="72"/>
      <c r="R168" s="72"/>
    </row>
    <row r="169" spans="4:18">
      <c r="D169" s="72"/>
      <c r="E169" s="72"/>
      <c r="F169" s="72"/>
      <c r="G169" s="72"/>
      <c r="H169" s="72"/>
      <c r="I169" s="72"/>
      <c r="J169" s="72"/>
      <c r="K169" s="72"/>
      <c r="L169" s="72"/>
      <c r="M169" s="72"/>
      <c r="N169" s="72"/>
      <c r="O169" s="72"/>
      <c r="P169" s="72"/>
      <c r="Q169" s="72"/>
      <c r="R169" s="72"/>
    </row>
    <row r="170" spans="4:18">
      <c r="D170" s="72"/>
      <c r="E170" s="72"/>
      <c r="F170" s="72"/>
      <c r="G170" s="72"/>
      <c r="H170" s="72"/>
      <c r="I170" s="72"/>
      <c r="J170" s="72"/>
      <c r="K170" s="72"/>
      <c r="L170" s="72"/>
      <c r="M170" s="72"/>
      <c r="N170" s="72"/>
      <c r="O170" s="72"/>
      <c r="P170" s="72"/>
      <c r="Q170" s="72"/>
      <c r="R170" s="72"/>
    </row>
    <row r="171" spans="4:18">
      <c r="D171" s="72"/>
      <c r="E171" s="72"/>
      <c r="F171" s="72"/>
      <c r="G171" s="72"/>
      <c r="H171" s="72"/>
      <c r="I171" s="72"/>
      <c r="J171" s="72"/>
      <c r="K171" s="72"/>
      <c r="L171" s="72"/>
      <c r="M171" s="72"/>
      <c r="N171" s="72"/>
      <c r="O171" s="72"/>
      <c r="P171" s="72"/>
      <c r="Q171" s="72"/>
      <c r="R171" s="72"/>
    </row>
    <row r="172" spans="4:18">
      <c r="D172" s="72"/>
      <c r="E172" s="72"/>
      <c r="F172" s="72"/>
      <c r="G172" s="72"/>
      <c r="H172" s="72"/>
      <c r="I172" s="72"/>
      <c r="J172" s="72"/>
      <c r="K172" s="72"/>
      <c r="L172" s="72"/>
      <c r="M172" s="72"/>
      <c r="N172" s="72"/>
      <c r="O172" s="72"/>
      <c r="P172" s="72"/>
      <c r="Q172" s="72"/>
      <c r="R172" s="72"/>
    </row>
    <row r="173" spans="4:18">
      <c r="D173" s="72"/>
      <c r="E173" s="72"/>
      <c r="F173" s="72"/>
      <c r="G173" s="72"/>
      <c r="H173" s="72"/>
      <c r="I173" s="72"/>
      <c r="J173" s="72"/>
      <c r="K173" s="72"/>
      <c r="L173" s="72"/>
      <c r="M173" s="72"/>
      <c r="N173" s="72"/>
      <c r="O173" s="72"/>
      <c r="P173" s="72"/>
      <c r="Q173" s="72"/>
      <c r="R173" s="72"/>
    </row>
    <row r="174" spans="4:18">
      <c r="D174" s="72"/>
      <c r="E174" s="72"/>
      <c r="F174" s="72"/>
      <c r="G174" s="72"/>
      <c r="H174" s="72"/>
      <c r="I174" s="72"/>
      <c r="J174" s="72"/>
      <c r="K174" s="72"/>
      <c r="L174" s="72"/>
      <c r="M174" s="72"/>
      <c r="N174" s="72"/>
      <c r="O174" s="72"/>
      <c r="P174" s="72"/>
      <c r="Q174" s="72"/>
      <c r="R174" s="72"/>
    </row>
    <row r="175" spans="4:18">
      <c r="D175" s="72"/>
      <c r="E175" s="72"/>
      <c r="F175" s="72"/>
      <c r="G175" s="72"/>
      <c r="H175" s="72"/>
      <c r="I175" s="72"/>
      <c r="J175" s="72"/>
      <c r="K175" s="72"/>
      <c r="L175" s="72"/>
      <c r="M175" s="72"/>
      <c r="N175" s="72"/>
      <c r="O175" s="72"/>
      <c r="P175" s="72"/>
      <c r="Q175" s="72"/>
      <c r="R175" s="72"/>
    </row>
    <row r="176" spans="4:18">
      <c r="D176" s="72"/>
      <c r="E176" s="72"/>
      <c r="F176" s="72"/>
      <c r="G176" s="72"/>
      <c r="H176" s="72"/>
      <c r="I176" s="72"/>
      <c r="J176" s="72"/>
      <c r="K176" s="72"/>
      <c r="L176" s="72"/>
      <c r="M176" s="72"/>
      <c r="N176" s="72"/>
      <c r="O176" s="72"/>
      <c r="P176" s="72"/>
      <c r="Q176" s="72"/>
      <c r="R176" s="72"/>
    </row>
    <row r="177" spans="4:18">
      <c r="D177" s="72"/>
      <c r="E177" s="72"/>
      <c r="F177" s="72"/>
      <c r="G177" s="72"/>
      <c r="H177" s="72"/>
      <c r="I177" s="72"/>
      <c r="J177" s="72"/>
      <c r="K177" s="72"/>
      <c r="L177" s="72"/>
      <c r="M177" s="72"/>
      <c r="N177" s="72"/>
      <c r="O177" s="72"/>
      <c r="P177" s="72"/>
      <c r="Q177" s="72"/>
      <c r="R177" s="72"/>
    </row>
    <row r="178" spans="4:18">
      <c r="D178" s="72"/>
      <c r="E178" s="72"/>
      <c r="F178" s="72"/>
      <c r="G178" s="72"/>
      <c r="H178" s="72"/>
      <c r="I178" s="72"/>
      <c r="J178" s="72"/>
      <c r="K178" s="72"/>
      <c r="L178" s="72"/>
      <c r="M178" s="72"/>
      <c r="N178" s="72"/>
      <c r="O178" s="72"/>
      <c r="P178" s="72"/>
      <c r="Q178" s="72"/>
      <c r="R178" s="72"/>
    </row>
    <row r="179" spans="4:18">
      <c r="D179" s="72"/>
      <c r="E179" s="72"/>
      <c r="F179" s="72"/>
      <c r="G179" s="72"/>
      <c r="H179" s="72"/>
      <c r="I179" s="72"/>
      <c r="J179" s="72"/>
      <c r="K179" s="72"/>
      <c r="L179" s="72"/>
      <c r="M179" s="72"/>
      <c r="N179" s="72"/>
      <c r="O179" s="72"/>
      <c r="P179" s="72"/>
      <c r="Q179" s="72"/>
      <c r="R179" s="72"/>
    </row>
    <row r="180" spans="4:18">
      <c r="D180" s="72"/>
      <c r="E180" s="72"/>
      <c r="F180" s="72"/>
      <c r="G180" s="72"/>
      <c r="H180" s="72"/>
      <c r="I180" s="72"/>
      <c r="J180" s="72"/>
      <c r="K180" s="72"/>
      <c r="L180" s="72"/>
      <c r="M180" s="72"/>
      <c r="N180" s="72"/>
      <c r="O180" s="72"/>
      <c r="P180" s="72"/>
      <c r="Q180" s="72"/>
      <c r="R180" s="72"/>
    </row>
    <row r="181" spans="4:18">
      <c r="D181" s="72"/>
      <c r="E181" s="72"/>
      <c r="F181" s="72"/>
      <c r="G181" s="72"/>
      <c r="H181" s="72"/>
      <c r="I181" s="72"/>
      <c r="J181" s="72"/>
      <c r="K181" s="72"/>
      <c r="L181" s="72"/>
      <c r="M181" s="72"/>
      <c r="N181" s="72"/>
      <c r="O181" s="72"/>
      <c r="P181" s="72"/>
      <c r="Q181" s="72"/>
      <c r="R181" s="72"/>
    </row>
    <row r="182" spans="4:18">
      <c r="D182" s="72"/>
      <c r="E182" s="72"/>
      <c r="F182" s="72"/>
      <c r="G182" s="72"/>
      <c r="H182" s="72"/>
      <c r="I182" s="72"/>
      <c r="J182" s="72"/>
      <c r="K182" s="72"/>
      <c r="L182" s="72"/>
      <c r="M182" s="72"/>
      <c r="N182" s="72"/>
      <c r="O182" s="72"/>
      <c r="P182" s="72"/>
      <c r="Q182" s="72"/>
      <c r="R182" s="72"/>
    </row>
    <row r="183" spans="4:18">
      <c r="D183" s="72"/>
      <c r="E183" s="72"/>
      <c r="F183" s="72"/>
      <c r="G183" s="72"/>
      <c r="H183" s="72"/>
      <c r="I183" s="72"/>
      <c r="J183" s="72"/>
      <c r="K183" s="72"/>
      <c r="L183" s="72"/>
      <c r="M183" s="72"/>
      <c r="N183" s="72"/>
      <c r="O183" s="72"/>
      <c r="P183" s="72"/>
      <c r="Q183" s="72"/>
      <c r="R183" s="72"/>
    </row>
    <row r="184" spans="4:18">
      <c r="D184" s="72"/>
      <c r="E184" s="72"/>
      <c r="F184" s="72"/>
      <c r="G184" s="72"/>
      <c r="H184" s="72"/>
      <c r="I184" s="72"/>
      <c r="J184" s="72"/>
      <c r="K184" s="72"/>
      <c r="L184" s="72"/>
      <c r="M184" s="72"/>
      <c r="N184" s="72"/>
      <c r="O184" s="72"/>
      <c r="P184" s="72"/>
      <c r="Q184" s="72"/>
      <c r="R184" s="72"/>
    </row>
    <row r="185" spans="4:18">
      <c r="D185" s="72"/>
      <c r="E185" s="72"/>
      <c r="F185" s="72"/>
      <c r="G185" s="72"/>
      <c r="H185" s="72"/>
      <c r="I185" s="72"/>
      <c r="J185" s="72"/>
      <c r="K185" s="72"/>
      <c r="L185" s="72"/>
      <c r="M185" s="72"/>
      <c r="N185" s="72"/>
      <c r="O185" s="72"/>
      <c r="P185" s="72"/>
      <c r="Q185" s="72"/>
      <c r="R185" s="72"/>
    </row>
    <row r="186" spans="4:18">
      <c r="D186" s="72"/>
      <c r="E186" s="72"/>
      <c r="F186" s="72"/>
      <c r="G186" s="72"/>
      <c r="H186" s="72"/>
      <c r="I186" s="72"/>
      <c r="J186" s="72"/>
      <c r="K186" s="72"/>
      <c r="L186" s="72"/>
      <c r="M186" s="72"/>
      <c r="N186" s="72"/>
      <c r="O186" s="72"/>
      <c r="P186" s="72"/>
      <c r="Q186" s="72"/>
      <c r="R186" s="72"/>
    </row>
    <row r="187" spans="4:18">
      <c r="D187" s="72"/>
      <c r="E187" s="72"/>
      <c r="F187" s="72"/>
      <c r="G187" s="72"/>
      <c r="H187" s="72"/>
      <c r="I187" s="72"/>
      <c r="J187" s="72"/>
      <c r="K187" s="72"/>
      <c r="L187" s="72"/>
      <c r="M187" s="72"/>
      <c r="N187" s="72"/>
      <c r="O187" s="72"/>
      <c r="P187" s="72"/>
      <c r="Q187" s="72"/>
      <c r="R187" s="72"/>
    </row>
    <row r="188" spans="4:18">
      <c r="D188" s="72"/>
      <c r="E188" s="72"/>
      <c r="F188" s="72"/>
      <c r="G188" s="72"/>
      <c r="H188" s="72"/>
      <c r="I188" s="72"/>
      <c r="J188" s="72"/>
      <c r="K188" s="72"/>
      <c r="L188" s="72"/>
      <c r="M188" s="72"/>
      <c r="N188" s="72"/>
      <c r="O188" s="72"/>
      <c r="P188" s="72"/>
      <c r="Q188" s="72"/>
      <c r="R188" s="72"/>
    </row>
    <row r="189" spans="4:18">
      <c r="D189" s="72"/>
      <c r="E189" s="72"/>
      <c r="F189" s="72"/>
      <c r="G189" s="72"/>
      <c r="H189" s="72"/>
      <c r="I189" s="72"/>
      <c r="J189" s="72"/>
      <c r="K189" s="72"/>
      <c r="L189" s="72"/>
      <c r="M189" s="72"/>
      <c r="N189" s="72"/>
      <c r="O189" s="72"/>
      <c r="P189" s="72"/>
      <c r="Q189" s="72"/>
      <c r="R189" s="72"/>
    </row>
    <row r="190" spans="4:18">
      <c r="D190" s="72"/>
      <c r="E190" s="72"/>
      <c r="F190" s="72"/>
      <c r="G190" s="72"/>
      <c r="H190" s="72"/>
      <c r="I190" s="72"/>
      <c r="J190" s="72"/>
      <c r="K190" s="72"/>
      <c r="L190" s="72"/>
      <c r="M190" s="72"/>
      <c r="N190" s="72"/>
      <c r="O190" s="72"/>
      <c r="P190" s="72"/>
      <c r="Q190" s="72"/>
      <c r="R190" s="72"/>
    </row>
    <row r="191" spans="4:18">
      <c r="D191" s="72"/>
      <c r="E191" s="72"/>
      <c r="F191" s="72"/>
      <c r="G191" s="72"/>
      <c r="H191" s="72"/>
      <c r="I191" s="72"/>
      <c r="J191" s="72"/>
      <c r="K191" s="72"/>
      <c r="L191" s="72"/>
      <c r="M191" s="72"/>
      <c r="N191" s="72"/>
      <c r="O191" s="72"/>
      <c r="P191" s="72"/>
      <c r="Q191" s="72"/>
      <c r="R191" s="72"/>
    </row>
    <row r="192" spans="4:18">
      <c r="D192" s="72"/>
      <c r="E192" s="72"/>
      <c r="F192" s="72"/>
      <c r="G192" s="72"/>
      <c r="H192" s="72"/>
      <c r="I192" s="72"/>
      <c r="J192" s="72"/>
      <c r="K192" s="72"/>
      <c r="L192" s="72"/>
      <c r="M192" s="72"/>
      <c r="N192" s="72"/>
      <c r="O192" s="72"/>
      <c r="P192" s="72"/>
      <c r="Q192" s="72"/>
      <c r="R192" s="72"/>
    </row>
    <row r="193" spans="4:18">
      <c r="D193" s="72"/>
      <c r="E193" s="72"/>
      <c r="F193" s="72"/>
      <c r="G193" s="72"/>
      <c r="H193" s="72"/>
      <c r="I193" s="72"/>
      <c r="J193" s="72"/>
      <c r="K193" s="72"/>
      <c r="L193" s="72"/>
      <c r="M193" s="72"/>
      <c r="N193" s="72"/>
      <c r="O193" s="72"/>
      <c r="P193" s="72"/>
      <c r="Q193" s="72"/>
      <c r="R193" s="72"/>
    </row>
    <row r="194" spans="4:18">
      <c r="D194" s="72"/>
      <c r="E194" s="72"/>
      <c r="F194" s="72"/>
      <c r="G194" s="72"/>
      <c r="H194" s="72"/>
      <c r="I194" s="72"/>
      <c r="J194" s="72"/>
      <c r="K194" s="72"/>
      <c r="L194" s="72"/>
      <c r="M194" s="72"/>
      <c r="N194" s="72"/>
      <c r="O194" s="72"/>
      <c r="P194" s="72"/>
      <c r="Q194" s="72"/>
      <c r="R194" s="72"/>
    </row>
    <row r="195" spans="4:18">
      <c r="D195" s="72"/>
      <c r="E195" s="72"/>
      <c r="F195" s="72"/>
      <c r="G195" s="72"/>
      <c r="H195" s="72"/>
      <c r="I195" s="72"/>
      <c r="J195" s="72"/>
      <c r="K195" s="72"/>
      <c r="L195" s="72"/>
      <c r="M195" s="72"/>
      <c r="N195" s="72"/>
      <c r="O195" s="72"/>
      <c r="P195" s="72"/>
      <c r="Q195" s="72"/>
      <c r="R195" s="72"/>
    </row>
    <row r="196" spans="4:18">
      <c r="D196" s="72"/>
      <c r="E196" s="72"/>
      <c r="F196" s="72"/>
      <c r="G196" s="72"/>
      <c r="H196" s="72"/>
      <c r="I196" s="72"/>
      <c r="J196" s="72"/>
      <c r="K196" s="72"/>
      <c r="L196" s="72"/>
      <c r="M196" s="72"/>
      <c r="N196" s="72"/>
      <c r="O196" s="72"/>
      <c r="P196" s="72"/>
      <c r="Q196" s="72"/>
      <c r="R196" s="72"/>
    </row>
    <row r="197" spans="4:18">
      <c r="D197" s="72"/>
      <c r="E197" s="72"/>
      <c r="F197" s="72"/>
      <c r="G197" s="72"/>
      <c r="H197" s="72"/>
      <c r="I197" s="72"/>
      <c r="J197" s="72"/>
      <c r="K197" s="72"/>
      <c r="L197" s="72"/>
      <c r="M197" s="72"/>
      <c r="N197" s="72"/>
      <c r="O197" s="72"/>
      <c r="P197" s="72"/>
      <c r="Q197" s="72"/>
      <c r="R197" s="72"/>
    </row>
    <row r="198" spans="4:18">
      <c r="D198" s="72"/>
      <c r="E198" s="72"/>
      <c r="F198" s="72"/>
      <c r="G198" s="72"/>
      <c r="H198" s="72"/>
      <c r="I198" s="72"/>
      <c r="J198" s="72"/>
      <c r="K198" s="72"/>
      <c r="L198" s="72"/>
      <c r="M198" s="72"/>
      <c r="N198" s="72"/>
      <c r="O198" s="72"/>
      <c r="P198" s="72"/>
      <c r="Q198" s="72"/>
      <c r="R198" s="72"/>
    </row>
    <row r="199" spans="4:18">
      <c r="D199" s="72"/>
      <c r="E199" s="72"/>
      <c r="F199" s="72"/>
      <c r="G199" s="72"/>
      <c r="H199" s="72"/>
      <c r="I199" s="72"/>
      <c r="J199" s="72"/>
      <c r="K199" s="72"/>
      <c r="L199" s="72"/>
      <c r="M199" s="72"/>
      <c r="N199" s="72"/>
      <c r="O199" s="72"/>
      <c r="P199" s="72"/>
      <c r="Q199" s="72"/>
      <c r="R199" s="72"/>
    </row>
    <row r="200" spans="4:18">
      <c r="D200" s="72"/>
      <c r="E200" s="72"/>
      <c r="F200" s="72"/>
      <c r="G200" s="72"/>
      <c r="H200" s="72"/>
      <c r="I200" s="72"/>
      <c r="J200" s="72"/>
      <c r="K200" s="72"/>
      <c r="L200" s="72"/>
      <c r="M200" s="72"/>
      <c r="N200" s="72"/>
      <c r="O200" s="72"/>
      <c r="P200" s="72"/>
      <c r="Q200" s="72"/>
      <c r="R200" s="72"/>
    </row>
    <row r="201" spans="4:18">
      <c r="D201" s="72"/>
      <c r="E201" s="72"/>
      <c r="F201" s="72"/>
      <c r="G201" s="72"/>
      <c r="H201" s="72"/>
      <c r="I201" s="72"/>
      <c r="J201" s="72"/>
      <c r="K201" s="72"/>
      <c r="L201" s="72"/>
      <c r="M201" s="72"/>
      <c r="N201" s="72"/>
      <c r="O201" s="72"/>
      <c r="P201" s="72"/>
      <c r="Q201" s="72"/>
      <c r="R201" s="72"/>
    </row>
    <row r="202" spans="4:18">
      <c r="D202" s="72"/>
      <c r="E202" s="72"/>
      <c r="F202" s="72"/>
      <c r="G202" s="72"/>
      <c r="H202" s="72"/>
      <c r="I202" s="72"/>
      <c r="J202" s="72"/>
      <c r="K202" s="72"/>
      <c r="L202" s="72"/>
      <c r="M202" s="72"/>
      <c r="N202" s="72"/>
      <c r="O202" s="72"/>
      <c r="P202" s="72"/>
      <c r="Q202" s="72"/>
      <c r="R202" s="72"/>
    </row>
    <row r="203" spans="4:18">
      <c r="D203" s="72"/>
      <c r="E203" s="72"/>
      <c r="F203" s="72"/>
      <c r="G203" s="72"/>
      <c r="H203" s="72"/>
      <c r="I203" s="72"/>
      <c r="J203" s="72"/>
      <c r="K203" s="72"/>
      <c r="L203" s="72"/>
      <c r="M203" s="72"/>
      <c r="N203" s="72"/>
      <c r="O203" s="72"/>
      <c r="P203" s="72"/>
      <c r="Q203" s="72"/>
      <c r="R203" s="72"/>
    </row>
    <row r="204" spans="4:18">
      <c r="D204" s="72"/>
      <c r="E204" s="72"/>
      <c r="F204" s="72"/>
      <c r="G204" s="72"/>
      <c r="H204" s="72"/>
      <c r="I204" s="72"/>
      <c r="J204" s="72"/>
      <c r="K204" s="72"/>
      <c r="L204" s="72"/>
      <c r="M204" s="72"/>
      <c r="N204" s="72"/>
      <c r="O204" s="72"/>
      <c r="P204" s="72"/>
      <c r="Q204" s="72"/>
      <c r="R204" s="72"/>
    </row>
    <row r="205" spans="4:18">
      <c r="D205" s="72"/>
      <c r="E205" s="72"/>
      <c r="F205" s="72"/>
      <c r="G205" s="72"/>
      <c r="H205" s="72"/>
      <c r="I205" s="72"/>
      <c r="J205" s="72"/>
      <c r="K205" s="72"/>
      <c r="L205" s="72"/>
      <c r="M205" s="72"/>
      <c r="N205" s="72"/>
      <c r="O205" s="72"/>
      <c r="P205" s="72"/>
      <c r="Q205" s="72"/>
      <c r="R205" s="72"/>
    </row>
    <row r="206" spans="4:18">
      <c r="D206" s="72"/>
      <c r="E206" s="72"/>
      <c r="F206" s="72"/>
      <c r="G206" s="72"/>
      <c r="H206" s="72"/>
      <c r="I206" s="72"/>
      <c r="J206" s="72"/>
      <c r="K206" s="72"/>
      <c r="L206" s="72"/>
      <c r="M206" s="72"/>
      <c r="N206" s="72"/>
      <c r="O206" s="72"/>
      <c r="P206" s="72"/>
      <c r="Q206" s="72"/>
      <c r="R206" s="72"/>
    </row>
    <row r="207" spans="4:18">
      <c r="D207" s="72"/>
      <c r="E207" s="72"/>
      <c r="F207" s="72"/>
      <c r="G207" s="72"/>
      <c r="H207" s="72"/>
      <c r="I207" s="72"/>
      <c r="J207" s="72"/>
      <c r="K207" s="72"/>
      <c r="L207" s="72"/>
      <c r="M207" s="72"/>
      <c r="N207" s="72"/>
      <c r="O207" s="72"/>
      <c r="P207" s="72"/>
      <c r="Q207" s="72"/>
      <c r="R207" s="72"/>
    </row>
    <row r="208" spans="4:18">
      <c r="D208" s="72"/>
      <c r="E208" s="72"/>
      <c r="F208" s="72"/>
      <c r="G208" s="72"/>
      <c r="H208" s="72"/>
      <c r="I208" s="72"/>
      <c r="J208" s="72"/>
      <c r="K208" s="72"/>
      <c r="L208" s="72"/>
      <c r="M208" s="72"/>
      <c r="N208" s="72"/>
      <c r="O208" s="72"/>
      <c r="P208" s="72"/>
      <c r="Q208" s="72"/>
      <c r="R208" s="72"/>
    </row>
    <row r="209" spans="4:18">
      <c r="D209" s="72"/>
      <c r="E209" s="72"/>
      <c r="F209" s="72"/>
      <c r="G209" s="72"/>
      <c r="H209" s="72"/>
      <c r="I209" s="72"/>
      <c r="J209" s="72"/>
      <c r="K209" s="72"/>
      <c r="L209" s="72"/>
      <c r="M209" s="72"/>
      <c r="N209" s="72"/>
      <c r="O209" s="72"/>
      <c r="P209" s="72"/>
      <c r="Q209" s="72"/>
      <c r="R209" s="72"/>
    </row>
    <row r="210" spans="4:18">
      <c r="D210" s="72"/>
      <c r="E210" s="72"/>
      <c r="F210" s="72"/>
      <c r="G210" s="72"/>
      <c r="H210" s="72"/>
      <c r="I210" s="72"/>
      <c r="J210" s="72"/>
      <c r="K210" s="72"/>
      <c r="L210" s="72"/>
      <c r="M210" s="72"/>
      <c r="N210" s="72"/>
      <c r="O210" s="72"/>
      <c r="P210" s="72"/>
      <c r="Q210" s="72"/>
      <c r="R210" s="72"/>
    </row>
    <row r="211" spans="4:18">
      <c r="D211" s="72"/>
      <c r="E211" s="72"/>
      <c r="F211" s="72"/>
      <c r="G211" s="72"/>
      <c r="H211" s="72"/>
      <c r="I211" s="72"/>
      <c r="J211" s="72"/>
      <c r="K211" s="72"/>
      <c r="L211" s="72"/>
      <c r="M211" s="72"/>
      <c r="N211" s="72"/>
      <c r="O211" s="72"/>
      <c r="P211" s="72"/>
      <c r="Q211" s="72"/>
      <c r="R211" s="72"/>
    </row>
    <row r="212" spans="4:18">
      <c r="D212" s="72"/>
      <c r="E212" s="72"/>
      <c r="F212" s="72"/>
      <c r="G212" s="72"/>
      <c r="H212" s="72"/>
      <c r="I212" s="72"/>
      <c r="J212" s="72"/>
      <c r="K212" s="72"/>
      <c r="L212" s="72"/>
      <c r="M212" s="72"/>
      <c r="N212" s="72"/>
      <c r="O212" s="72"/>
      <c r="P212" s="72"/>
      <c r="Q212" s="72"/>
      <c r="R212" s="72"/>
    </row>
    <row r="213" spans="4:18">
      <c r="D213" s="72"/>
      <c r="E213" s="72"/>
      <c r="F213" s="72"/>
      <c r="G213" s="72"/>
      <c r="H213" s="72"/>
      <c r="I213" s="72"/>
      <c r="J213" s="72"/>
      <c r="K213" s="72"/>
      <c r="L213" s="72"/>
      <c r="M213" s="72"/>
      <c r="N213" s="72"/>
      <c r="O213" s="72"/>
      <c r="P213" s="72"/>
      <c r="Q213" s="72"/>
      <c r="R213" s="72"/>
    </row>
    <row r="214" spans="4:18">
      <c r="D214" s="72"/>
      <c r="E214" s="72"/>
      <c r="F214" s="72"/>
      <c r="G214" s="72"/>
      <c r="H214" s="72"/>
      <c r="I214" s="72"/>
      <c r="J214" s="72"/>
      <c r="K214" s="72"/>
      <c r="L214" s="72"/>
      <c r="M214" s="72"/>
      <c r="N214" s="72"/>
      <c r="O214" s="72"/>
      <c r="P214" s="72"/>
      <c r="Q214" s="72"/>
      <c r="R214" s="72"/>
    </row>
    <row r="215" spans="4:18">
      <c r="D215" s="72"/>
      <c r="E215" s="72"/>
      <c r="F215" s="72"/>
      <c r="G215" s="72"/>
      <c r="H215" s="72"/>
      <c r="I215" s="72"/>
      <c r="J215" s="72"/>
      <c r="K215" s="72"/>
      <c r="L215" s="72"/>
      <c r="M215" s="72"/>
      <c r="N215" s="72"/>
      <c r="O215" s="72"/>
      <c r="P215" s="72"/>
      <c r="Q215" s="72"/>
      <c r="R215" s="72"/>
    </row>
    <row r="216" spans="4:18">
      <c r="D216" s="72"/>
      <c r="E216" s="72"/>
      <c r="F216" s="72"/>
      <c r="G216" s="72"/>
      <c r="H216" s="72"/>
      <c r="I216" s="72"/>
      <c r="J216" s="72"/>
      <c r="K216" s="72"/>
      <c r="L216" s="72"/>
      <c r="M216" s="72"/>
      <c r="N216" s="72"/>
      <c r="O216" s="72"/>
      <c r="P216" s="72"/>
      <c r="Q216" s="72"/>
      <c r="R216" s="72"/>
    </row>
    <row r="217" spans="4:18">
      <c r="D217" s="72"/>
      <c r="E217" s="72"/>
      <c r="F217" s="72"/>
      <c r="G217" s="72"/>
      <c r="H217" s="72"/>
      <c r="I217" s="72"/>
      <c r="J217" s="72"/>
      <c r="K217" s="72"/>
      <c r="L217" s="72"/>
      <c r="M217" s="72"/>
      <c r="N217" s="72"/>
      <c r="O217" s="72"/>
      <c r="P217" s="72"/>
      <c r="Q217" s="72"/>
      <c r="R217" s="72"/>
    </row>
    <row r="218" spans="4:18">
      <c r="D218" s="72"/>
      <c r="E218" s="72"/>
      <c r="F218" s="72"/>
      <c r="G218" s="72"/>
      <c r="H218" s="72"/>
      <c r="I218" s="72"/>
      <c r="J218" s="72"/>
      <c r="K218" s="72"/>
      <c r="L218" s="72"/>
      <c r="M218" s="72"/>
      <c r="N218" s="72"/>
      <c r="O218" s="72"/>
      <c r="P218" s="72"/>
      <c r="Q218" s="72"/>
      <c r="R218" s="72"/>
    </row>
    <row r="219" spans="4:18">
      <c r="D219" s="72"/>
      <c r="E219" s="72"/>
      <c r="F219" s="72"/>
      <c r="G219" s="72"/>
      <c r="H219" s="72"/>
      <c r="I219" s="72"/>
      <c r="J219" s="72"/>
      <c r="K219" s="72"/>
      <c r="L219" s="72"/>
      <c r="M219" s="72"/>
      <c r="N219" s="72"/>
      <c r="O219" s="72"/>
      <c r="P219" s="72"/>
      <c r="Q219" s="72"/>
      <c r="R219" s="72"/>
    </row>
    <row r="220" spans="4:18">
      <c r="D220" s="72"/>
      <c r="E220" s="72"/>
      <c r="F220" s="72"/>
      <c r="G220" s="72"/>
      <c r="H220" s="72"/>
      <c r="I220" s="72"/>
      <c r="J220" s="72"/>
      <c r="K220" s="72"/>
      <c r="L220" s="72"/>
      <c r="M220" s="72"/>
      <c r="N220" s="72"/>
      <c r="O220" s="72"/>
      <c r="P220" s="72"/>
      <c r="Q220" s="72"/>
      <c r="R220" s="72"/>
    </row>
    <row r="221" spans="4:18">
      <c r="D221" s="72"/>
      <c r="E221" s="72"/>
      <c r="F221" s="72"/>
      <c r="G221" s="72"/>
      <c r="H221" s="72"/>
      <c r="I221" s="72"/>
      <c r="J221" s="72"/>
      <c r="K221" s="72"/>
      <c r="L221" s="72"/>
      <c r="M221" s="72"/>
      <c r="N221" s="72"/>
      <c r="O221" s="72"/>
      <c r="P221" s="72"/>
      <c r="Q221" s="72"/>
      <c r="R221" s="72"/>
    </row>
    <row r="222" spans="4:18">
      <c r="D222" s="72"/>
      <c r="E222" s="72"/>
      <c r="F222" s="72"/>
      <c r="G222" s="72"/>
      <c r="H222" s="72"/>
      <c r="I222" s="72"/>
      <c r="J222" s="72"/>
      <c r="K222" s="72"/>
      <c r="L222" s="72"/>
      <c r="M222" s="72"/>
      <c r="N222" s="72"/>
      <c r="O222" s="72"/>
      <c r="P222" s="72"/>
      <c r="Q222" s="72"/>
      <c r="R222" s="72"/>
    </row>
    <row r="223" spans="4:18">
      <c r="D223" s="72"/>
      <c r="E223" s="72"/>
      <c r="F223" s="72"/>
      <c r="G223" s="72"/>
      <c r="H223" s="72"/>
      <c r="I223" s="72"/>
      <c r="J223" s="72"/>
      <c r="K223" s="72"/>
      <c r="L223" s="72"/>
      <c r="M223" s="72"/>
      <c r="N223" s="72"/>
      <c r="O223" s="72"/>
      <c r="P223" s="72"/>
      <c r="Q223" s="72"/>
      <c r="R223" s="72"/>
    </row>
    <row r="224" spans="4:18">
      <c r="D224" s="72"/>
      <c r="E224" s="72"/>
      <c r="F224" s="72"/>
      <c r="G224" s="72"/>
      <c r="H224" s="72"/>
      <c r="I224" s="72"/>
      <c r="J224" s="72"/>
      <c r="K224" s="72"/>
      <c r="L224" s="72"/>
      <c r="M224" s="72"/>
      <c r="N224" s="72"/>
      <c r="O224" s="72"/>
      <c r="P224" s="72"/>
      <c r="Q224" s="72"/>
      <c r="R224" s="72"/>
    </row>
    <row r="225" spans="4:18">
      <c r="D225" s="72"/>
      <c r="E225" s="72"/>
      <c r="F225" s="72"/>
      <c r="G225" s="72"/>
      <c r="H225" s="72"/>
      <c r="I225" s="72"/>
      <c r="J225" s="72"/>
      <c r="K225" s="72"/>
      <c r="L225" s="72"/>
      <c r="M225" s="72"/>
      <c r="N225" s="72"/>
      <c r="O225" s="72"/>
      <c r="P225" s="72"/>
      <c r="Q225" s="72"/>
      <c r="R225" s="72"/>
    </row>
    <row r="226" spans="4:18">
      <c r="D226" s="72"/>
      <c r="E226" s="72"/>
      <c r="F226" s="72"/>
      <c r="G226" s="72"/>
      <c r="H226" s="72"/>
      <c r="I226" s="72"/>
      <c r="J226" s="72"/>
      <c r="K226" s="72"/>
      <c r="L226" s="72"/>
      <c r="M226" s="72"/>
      <c r="N226" s="72"/>
      <c r="O226" s="72"/>
      <c r="P226" s="72"/>
      <c r="Q226" s="72"/>
      <c r="R226" s="72"/>
    </row>
    <row r="227" spans="4:18">
      <c r="D227" s="72"/>
      <c r="E227" s="72"/>
      <c r="F227" s="72"/>
      <c r="G227" s="72"/>
      <c r="H227" s="72"/>
      <c r="I227" s="72"/>
      <c r="J227" s="72"/>
      <c r="K227" s="72"/>
      <c r="L227" s="72"/>
      <c r="M227" s="72"/>
      <c r="N227" s="72"/>
      <c r="O227" s="72"/>
      <c r="P227" s="72"/>
      <c r="Q227" s="72"/>
      <c r="R227" s="72"/>
    </row>
    <row r="228" spans="4:18">
      <c r="D228" s="72"/>
      <c r="E228" s="72"/>
      <c r="F228" s="72"/>
      <c r="G228" s="72"/>
      <c r="H228" s="72"/>
      <c r="I228" s="72"/>
      <c r="J228" s="72"/>
      <c r="K228" s="72"/>
      <c r="L228" s="72"/>
      <c r="M228" s="72"/>
      <c r="N228" s="72"/>
      <c r="O228" s="72"/>
      <c r="P228" s="72"/>
      <c r="Q228" s="72"/>
      <c r="R228" s="72"/>
    </row>
    <row r="229" spans="4:18">
      <c r="D229" s="72"/>
      <c r="E229" s="72"/>
      <c r="F229" s="72"/>
      <c r="G229" s="72"/>
      <c r="H229" s="72"/>
      <c r="I229" s="72"/>
      <c r="J229" s="72"/>
      <c r="K229" s="72"/>
      <c r="L229" s="72"/>
      <c r="M229" s="72"/>
      <c r="N229" s="72"/>
      <c r="O229" s="72"/>
      <c r="P229" s="72"/>
      <c r="Q229" s="72"/>
      <c r="R229" s="72"/>
    </row>
    <row r="230" spans="4:18">
      <c r="D230" s="72"/>
      <c r="E230" s="72"/>
      <c r="F230" s="72"/>
      <c r="G230" s="72"/>
      <c r="H230" s="72"/>
      <c r="I230" s="72"/>
      <c r="J230" s="72"/>
      <c r="K230" s="72"/>
      <c r="L230" s="72"/>
      <c r="M230" s="72"/>
      <c r="N230" s="72"/>
      <c r="O230" s="72"/>
      <c r="P230" s="72"/>
      <c r="Q230" s="72"/>
      <c r="R230" s="72"/>
    </row>
    <row r="231" spans="4:18">
      <c r="D231" s="72"/>
      <c r="E231" s="72"/>
      <c r="F231" s="72"/>
      <c r="G231" s="72"/>
      <c r="H231" s="72"/>
      <c r="I231" s="72"/>
      <c r="J231" s="72"/>
      <c r="K231" s="72"/>
      <c r="L231" s="72"/>
      <c r="M231" s="72"/>
      <c r="N231" s="72"/>
      <c r="O231" s="72"/>
      <c r="P231" s="72"/>
      <c r="Q231" s="72"/>
      <c r="R231" s="72"/>
    </row>
    <row r="232" spans="4:18">
      <c r="D232" s="72"/>
      <c r="E232" s="72"/>
      <c r="F232" s="72"/>
      <c r="G232" s="72"/>
      <c r="H232" s="72"/>
      <c r="I232" s="72"/>
      <c r="J232" s="72"/>
      <c r="K232" s="72"/>
      <c r="L232" s="72"/>
      <c r="M232" s="72"/>
      <c r="N232" s="72"/>
      <c r="O232" s="72"/>
      <c r="P232" s="72"/>
      <c r="Q232" s="72"/>
      <c r="R232" s="72"/>
    </row>
    <row r="233" spans="4:18">
      <c r="D233" s="72"/>
      <c r="E233" s="72"/>
      <c r="F233" s="72"/>
      <c r="G233" s="72"/>
      <c r="H233" s="72"/>
      <c r="I233" s="72"/>
      <c r="J233" s="72"/>
      <c r="K233" s="72"/>
      <c r="L233" s="72"/>
      <c r="M233" s="72"/>
      <c r="N233" s="72"/>
      <c r="O233" s="72"/>
      <c r="P233" s="72"/>
      <c r="Q233" s="72"/>
      <c r="R233" s="72"/>
    </row>
    <row r="234" spans="4:18">
      <c r="D234" s="72"/>
      <c r="E234" s="72"/>
      <c r="F234" s="72"/>
      <c r="G234" s="72"/>
      <c r="H234" s="72"/>
      <c r="I234" s="72"/>
      <c r="J234" s="72"/>
      <c r="K234" s="72"/>
      <c r="L234" s="72"/>
      <c r="M234" s="72"/>
      <c r="N234" s="72"/>
      <c r="O234" s="72"/>
      <c r="P234" s="72"/>
      <c r="Q234" s="72"/>
      <c r="R234" s="72"/>
    </row>
    <row r="235" spans="4:18">
      <c r="D235" s="72"/>
      <c r="E235" s="72"/>
      <c r="F235" s="72"/>
      <c r="G235" s="72"/>
      <c r="H235" s="72"/>
      <c r="I235" s="72"/>
      <c r="J235" s="72"/>
      <c r="K235" s="72"/>
      <c r="L235" s="72"/>
      <c r="M235" s="72"/>
      <c r="N235" s="72"/>
      <c r="O235" s="72"/>
      <c r="P235" s="72"/>
      <c r="Q235" s="72"/>
      <c r="R235" s="72"/>
    </row>
    <row r="236" spans="4:18">
      <c r="D236" s="72"/>
      <c r="E236" s="72"/>
      <c r="F236" s="72"/>
      <c r="G236" s="72"/>
      <c r="H236" s="72"/>
      <c r="I236" s="72"/>
      <c r="J236" s="72"/>
      <c r="K236" s="72"/>
      <c r="L236" s="72"/>
      <c r="M236" s="72"/>
      <c r="N236" s="72"/>
      <c r="O236" s="72"/>
      <c r="P236" s="72"/>
      <c r="Q236" s="72"/>
      <c r="R236" s="72"/>
    </row>
    <row r="237" spans="4:18">
      <c r="D237" s="72"/>
      <c r="E237" s="72"/>
      <c r="F237" s="72"/>
      <c r="G237" s="72"/>
      <c r="H237" s="72"/>
      <c r="I237" s="72"/>
      <c r="J237" s="72"/>
      <c r="K237" s="72"/>
      <c r="L237" s="72"/>
      <c r="M237" s="72"/>
      <c r="N237" s="72"/>
      <c r="O237" s="72"/>
      <c r="P237" s="72"/>
      <c r="Q237" s="72"/>
      <c r="R237" s="72"/>
    </row>
    <row r="238" spans="4:18">
      <c r="D238" s="72"/>
      <c r="E238" s="72"/>
      <c r="F238" s="72"/>
      <c r="G238" s="72"/>
      <c r="H238" s="72"/>
      <c r="I238" s="72"/>
      <c r="J238" s="72"/>
      <c r="K238" s="72"/>
      <c r="L238" s="72"/>
      <c r="M238" s="72"/>
      <c r="N238" s="72"/>
      <c r="O238" s="72"/>
      <c r="P238" s="72"/>
      <c r="Q238" s="72"/>
      <c r="R238" s="72"/>
    </row>
    <row r="239" spans="4:18">
      <c r="D239" s="72"/>
      <c r="E239" s="72"/>
      <c r="F239" s="72"/>
      <c r="G239" s="72"/>
      <c r="H239" s="72"/>
      <c r="I239" s="72"/>
      <c r="J239" s="72"/>
      <c r="K239" s="72"/>
      <c r="L239" s="72"/>
      <c r="M239" s="72"/>
      <c r="N239" s="72"/>
      <c r="O239" s="72"/>
      <c r="P239" s="72"/>
      <c r="Q239" s="72"/>
      <c r="R239" s="72"/>
    </row>
    <row r="240" spans="4:18">
      <c r="D240" s="72"/>
      <c r="E240" s="72"/>
      <c r="F240" s="72"/>
      <c r="G240" s="72"/>
      <c r="H240" s="72"/>
      <c r="I240" s="72"/>
      <c r="J240" s="72"/>
      <c r="K240" s="72"/>
      <c r="L240" s="72"/>
      <c r="M240" s="72"/>
      <c r="N240" s="72"/>
      <c r="O240" s="72"/>
      <c r="P240" s="72"/>
      <c r="Q240" s="72"/>
      <c r="R240" s="72"/>
    </row>
    <row r="241" spans="4:18">
      <c r="D241" s="72"/>
      <c r="E241" s="72"/>
      <c r="F241" s="72"/>
      <c r="G241" s="72"/>
      <c r="H241" s="72"/>
      <c r="I241" s="72"/>
      <c r="J241" s="72"/>
      <c r="K241" s="72"/>
      <c r="L241" s="72"/>
      <c r="M241" s="72"/>
      <c r="N241" s="72"/>
      <c r="O241" s="72"/>
      <c r="P241" s="72"/>
      <c r="Q241" s="72"/>
      <c r="R241" s="72"/>
    </row>
    <row r="242" spans="4:18">
      <c r="D242" s="72"/>
      <c r="E242" s="72"/>
      <c r="F242" s="72"/>
      <c r="G242" s="72"/>
      <c r="H242" s="72"/>
      <c r="I242" s="72"/>
      <c r="J242" s="72"/>
      <c r="K242" s="72"/>
      <c r="L242" s="72"/>
      <c r="M242" s="72"/>
      <c r="N242" s="72"/>
      <c r="O242" s="72"/>
      <c r="P242" s="72"/>
      <c r="Q242" s="72"/>
      <c r="R242" s="72"/>
    </row>
    <row r="243" spans="4:18">
      <c r="D243" s="72"/>
      <c r="E243" s="72"/>
      <c r="F243" s="72"/>
      <c r="G243" s="72"/>
      <c r="H243" s="72"/>
      <c r="I243" s="72"/>
      <c r="J243" s="72"/>
      <c r="K243" s="72"/>
      <c r="L243" s="72"/>
      <c r="M243" s="72"/>
      <c r="N243" s="72"/>
      <c r="O243" s="72"/>
      <c r="P243" s="72"/>
      <c r="Q243" s="72"/>
      <c r="R243" s="72"/>
    </row>
    <row r="244" spans="4:18">
      <c r="D244" s="72"/>
      <c r="E244" s="72"/>
      <c r="F244" s="72"/>
      <c r="G244" s="72"/>
      <c r="H244" s="72"/>
      <c r="I244" s="72"/>
      <c r="J244" s="72"/>
      <c r="K244" s="72"/>
      <c r="L244" s="72"/>
      <c r="M244" s="72"/>
      <c r="N244" s="72"/>
      <c r="O244" s="72"/>
      <c r="P244" s="72"/>
      <c r="Q244" s="72"/>
      <c r="R244" s="72"/>
    </row>
    <row r="245" spans="4:18">
      <c r="D245" s="72"/>
      <c r="E245" s="72"/>
      <c r="F245" s="72"/>
      <c r="G245" s="72"/>
      <c r="H245" s="72"/>
      <c r="I245" s="72"/>
      <c r="J245" s="72"/>
      <c r="K245" s="72"/>
      <c r="L245" s="72"/>
      <c r="M245" s="72"/>
      <c r="N245" s="72"/>
      <c r="O245" s="72"/>
      <c r="P245" s="72"/>
      <c r="Q245" s="72"/>
      <c r="R245" s="72"/>
    </row>
    <row r="246" spans="4:18">
      <c r="D246" s="72"/>
      <c r="E246" s="72"/>
      <c r="F246" s="72"/>
      <c r="G246" s="72"/>
      <c r="H246" s="72"/>
      <c r="I246" s="72"/>
      <c r="J246" s="72"/>
      <c r="K246" s="72"/>
      <c r="L246" s="72"/>
      <c r="M246" s="72"/>
      <c r="N246" s="72"/>
      <c r="O246" s="72"/>
      <c r="P246" s="72"/>
      <c r="Q246" s="72"/>
      <c r="R246" s="72"/>
    </row>
    <row r="247" spans="4:18">
      <c r="D247" s="72"/>
      <c r="E247" s="72"/>
      <c r="F247" s="72"/>
      <c r="G247" s="72"/>
      <c r="H247" s="72"/>
      <c r="I247" s="72"/>
      <c r="J247" s="72"/>
      <c r="K247" s="72"/>
      <c r="L247" s="72"/>
      <c r="M247" s="72"/>
      <c r="N247" s="72"/>
      <c r="O247" s="72"/>
      <c r="P247" s="72"/>
      <c r="Q247" s="72"/>
      <c r="R247" s="72"/>
    </row>
    <row r="248" spans="4:18">
      <c r="D248" s="72"/>
      <c r="E248" s="72"/>
      <c r="F248" s="72"/>
      <c r="G248" s="72"/>
      <c r="H248" s="72"/>
      <c r="I248" s="72"/>
      <c r="J248" s="72"/>
      <c r="K248" s="72"/>
      <c r="L248" s="72"/>
      <c r="M248" s="72"/>
      <c r="N248" s="72"/>
      <c r="O248" s="72"/>
      <c r="P248" s="72"/>
      <c r="Q248" s="72"/>
      <c r="R248" s="72"/>
    </row>
    <row r="249" spans="4:18">
      <c r="D249" s="72"/>
      <c r="E249" s="72"/>
      <c r="F249" s="72"/>
      <c r="G249" s="72"/>
      <c r="H249" s="72"/>
      <c r="I249" s="72"/>
      <c r="J249" s="72"/>
      <c r="K249" s="72"/>
      <c r="L249" s="72"/>
      <c r="M249" s="72"/>
      <c r="N249" s="72"/>
      <c r="O249" s="72"/>
      <c r="P249" s="72"/>
      <c r="Q249" s="72"/>
      <c r="R249" s="72"/>
    </row>
    <row r="250" spans="4:18">
      <c r="D250" s="72"/>
      <c r="E250" s="72"/>
      <c r="F250" s="72"/>
      <c r="G250" s="72"/>
      <c r="H250" s="72"/>
      <c r="I250" s="72"/>
      <c r="J250" s="72"/>
      <c r="K250" s="72"/>
      <c r="L250" s="72"/>
      <c r="M250" s="72"/>
      <c r="N250" s="72"/>
      <c r="O250" s="72"/>
      <c r="P250" s="72"/>
      <c r="Q250" s="72"/>
      <c r="R250" s="72"/>
    </row>
    <row r="251" spans="4:18">
      <c r="D251" s="72"/>
      <c r="E251" s="72"/>
      <c r="F251" s="72"/>
      <c r="G251" s="72"/>
      <c r="H251" s="72"/>
      <c r="I251" s="72"/>
      <c r="J251" s="72"/>
      <c r="K251" s="72"/>
      <c r="L251" s="72"/>
      <c r="M251" s="72"/>
      <c r="N251" s="72"/>
      <c r="O251" s="72"/>
      <c r="P251" s="72"/>
      <c r="Q251" s="72"/>
      <c r="R251" s="72"/>
    </row>
    <row r="252" spans="4:18">
      <c r="D252" s="72"/>
      <c r="E252" s="72"/>
      <c r="F252" s="72"/>
      <c r="G252" s="72"/>
      <c r="H252" s="72"/>
      <c r="I252" s="72"/>
      <c r="J252" s="72"/>
      <c r="K252" s="72"/>
      <c r="L252" s="72"/>
      <c r="M252" s="72"/>
      <c r="N252" s="72"/>
      <c r="O252" s="72"/>
      <c r="P252" s="72"/>
      <c r="Q252" s="72"/>
      <c r="R252" s="72"/>
    </row>
    <row r="253" spans="4:18">
      <c r="D253" s="72"/>
      <c r="E253" s="72"/>
      <c r="F253" s="72"/>
      <c r="G253" s="72"/>
      <c r="H253" s="72"/>
      <c r="I253" s="72"/>
      <c r="J253" s="72"/>
      <c r="K253" s="72"/>
      <c r="L253" s="72"/>
      <c r="M253" s="72"/>
      <c r="N253" s="72"/>
      <c r="O253" s="72"/>
      <c r="P253" s="72"/>
      <c r="Q253" s="72"/>
      <c r="R253" s="72"/>
    </row>
    <row r="254" spans="4:18">
      <c r="D254" s="72"/>
      <c r="E254" s="72"/>
      <c r="F254" s="72"/>
      <c r="G254" s="72"/>
      <c r="H254" s="72"/>
      <c r="I254" s="72"/>
      <c r="J254" s="72"/>
      <c r="K254" s="72"/>
      <c r="L254" s="72"/>
      <c r="M254" s="72"/>
      <c r="N254" s="72"/>
      <c r="O254" s="72"/>
      <c r="P254" s="72"/>
      <c r="Q254" s="72"/>
      <c r="R254" s="72"/>
    </row>
    <row r="255" spans="4:18">
      <c r="D255" s="72"/>
      <c r="E255" s="72"/>
      <c r="F255" s="72"/>
      <c r="G255" s="72"/>
      <c r="H255" s="72"/>
      <c r="I255" s="72"/>
      <c r="J255" s="72"/>
      <c r="K255" s="72"/>
      <c r="L255" s="72"/>
      <c r="M255" s="72"/>
      <c r="N255" s="72"/>
      <c r="O255" s="72"/>
      <c r="P255" s="72"/>
      <c r="Q255" s="72"/>
      <c r="R255" s="72"/>
    </row>
    <row r="256" spans="4:18">
      <c r="D256" s="72"/>
      <c r="E256" s="72"/>
      <c r="F256" s="72"/>
      <c r="G256" s="72"/>
      <c r="H256" s="72"/>
      <c r="I256" s="72"/>
      <c r="J256" s="72"/>
      <c r="K256" s="72"/>
      <c r="L256" s="72"/>
      <c r="M256" s="72"/>
      <c r="N256" s="72"/>
      <c r="O256" s="72"/>
      <c r="P256" s="72"/>
      <c r="Q256" s="72"/>
      <c r="R256" s="72"/>
    </row>
    <row r="257" spans="4:18">
      <c r="D257" s="72"/>
      <c r="E257" s="72"/>
      <c r="F257" s="72"/>
      <c r="G257" s="72"/>
      <c r="H257" s="72"/>
      <c r="I257" s="72"/>
      <c r="J257" s="72"/>
      <c r="K257" s="72"/>
      <c r="L257" s="72"/>
      <c r="M257" s="72"/>
      <c r="N257" s="72"/>
      <c r="O257" s="72"/>
      <c r="P257" s="72"/>
      <c r="Q257" s="72"/>
      <c r="R257" s="72"/>
    </row>
    <row r="258" spans="4:18">
      <c r="D258" s="72"/>
      <c r="E258" s="72"/>
      <c r="F258" s="72"/>
      <c r="G258" s="72"/>
      <c r="H258" s="72"/>
      <c r="I258" s="72"/>
      <c r="J258" s="72"/>
      <c r="K258" s="72"/>
      <c r="L258" s="72"/>
      <c r="M258" s="72"/>
      <c r="N258" s="72"/>
      <c r="O258" s="72"/>
      <c r="P258" s="72"/>
      <c r="Q258" s="72"/>
      <c r="R258" s="72"/>
    </row>
    <row r="259" spans="4:18">
      <c r="D259" s="72"/>
      <c r="E259" s="72"/>
      <c r="F259" s="72"/>
      <c r="G259" s="72"/>
      <c r="H259" s="72"/>
      <c r="I259" s="72"/>
      <c r="J259" s="72"/>
      <c r="K259" s="72"/>
      <c r="L259" s="72"/>
      <c r="M259" s="72"/>
      <c r="N259" s="72"/>
      <c r="O259" s="72"/>
      <c r="P259" s="72"/>
      <c r="Q259" s="72"/>
      <c r="R259" s="72"/>
    </row>
    <row r="260" spans="4:18">
      <c r="D260" s="72"/>
      <c r="E260" s="72"/>
      <c r="F260" s="72"/>
      <c r="G260" s="72"/>
      <c r="H260" s="72"/>
      <c r="I260" s="72"/>
      <c r="J260" s="72"/>
      <c r="K260" s="72"/>
      <c r="L260" s="72"/>
      <c r="M260" s="72"/>
      <c r="N260" s="72"/>
      <c r="O260" s="72"/>
      <c r="P260" s="72"/>
      <c r="Q260" s="72"/>
      <c r="R260" s="72"/>
    </row>
    <row r="261" spans="4:18">
      <c r="D261" s="72"/>
      <c r="E261" s="72"/>
      <c r="F261" s="72"/>
      <c r="G261" s="72"/>
      <c r="H261" s="72"/>
      <c r="I261" s="72"/>
      <c r="J261" s="72"/>
      <c r="K261" s="72"/>
      <c r="L261" s="72"/>
      <c r="M261" s="72"/>
      <c r="N261" s="72"/>
      <c r="O261" s="72"/>
      <c r="P261" s="72"/>
      <c r="Q261" s="72"/>
      <c r="R261" s="72"/>
    </row>
    <row r="262" spans="4:18">
      <c r="D262" s="72"/>
      <c r="E262" s="72"/>
      <c r="F262" s="72"/>
      <c r="G262" s="72"/>
      <c r="H262" s="72"/>
      <c r="I262" s="72"/>
      <c r="J262" s="72"/>
      <c r="K262" s="72"/>
      <c r="L262" s="72"/>
      <c r="M262" s="72"/>
      <c r="N262" s="72"/>
      <c r="O262" s="72"/>
      <c r="P262" s="72"/>
      <c r="Q262" s="72"/>
      <c r="R262" s="72"/>
    </row>
    <row r="263" spans="4:18">
      <c r="D263" s="72"/>
      <c r="E263" s="72"/>
      <c r="F263" s="72"/>
      <c r="G263" s="72"/>
      <c r="H263" s="72"/>
      <c r="I263" s="72"/>
      <c r="J263" s="72"/>
      <c r="K263" s="72"/>
      <c r="L263" s="72"/>
      <c r="M263" s="72"/>
      <c r="N263" s="72"/>
      <c r="O263" s="72"/>
      <c r="P263" s="72"/>
      <c r="Q263" s="72"/>
      <c r="R263" s="72"/>
    </row>
    <row r="264" spans="4:18">
      <c r="D264" s="72"/>
      <c r="E264" s="72"/>
      <c r="F264" s="72"/>
      <c r="G264" s="72"/>
      <c r="H264" s="72"/>
      <c r="I264" s="72"/>
      <c r="J264" s="72"/>
      <c r="K264" s="72"/>
      <c r="L264" s="72"/>
      <c r="M264" s="72"/>
      <c r="N264" s="72"/>
      <c r="O264" s="72"/>
      <c r="P264" s="72"/>
      <c r="Q264" s="72"/>
      <c r="R264" s="72"/>
    </row>
    <row r="265" spans="4:18">
      <c r="D265" s="72"/>
      <c r="E265" s="72"/>
      <c r="F265" s="72"/>
      <c r="G265" s="72"/>
      <c r="H265" s="72"/>
      <c r="I265" s="72"/>
      <c r="J265" s="72"/>
      <c r="K265" s="72"/>
      <c r="L265" s="72"/>
      <c r="M265" s="72"/>
      <c r="N265" s="72"/>
      <c r="O265" s="72"/>
      <c r="P265" s="72"/>
      <c r="Q265" s="72"/>
      <c r="R265" s="72"/>
    </row>
    <row r="266" spans="4:18">
      <c r="D266" s="72"/>
      <c r="E266" s="72"/>
      <c r="F266" s="72"/>
      <c r="G266" s="72"/>
      <c r="H266" s="72"/>
      <c r="I266" s="72"/>
      <c r="J266" s="72"/>
      <c r="K266" s="72"/>
      <c r="L266" s="72"/>
      <c r="M266" s="72"/>
      <c r="N266" s="72"/>
      <c r="O266" s="72"/>
      <c r="P266" s="72"/>
      <c r="Q266" s="72"/>
      <c r="R266" s="72"/>
    </row>
    <row r="267" spans="4:18">
      <c r="D267" s="72"/>
      <c r="E267" s="72"/>
      <c r="F267" s="72"/>
      <c r="G267" s="72"/>
      <c r="H267" s="72"/>
      <c r="I267" s="72"/>
      <c r="J267" s="72"/>
      <c r="K267" s="72"/>
      <c r="L267" s="72"/>
      <c r="M267" s="72"/>
      <c r="N267" s="72"/>
      <c r="O267" s="72"/>
      <c r="P267" s="72"/>
      <c r="Q267" s="72"/>
      <c r="R267" s="72"/>
    </row>
    <row r="268" spans="4:18">
      <c r="D268" s="72"/>
      <c r="E268" s="72"/>
      <c r="F268" s="72"/>
      <c r="G268" s="72"/>
      <c r="H268" s="72"/>
      <c r="I268" s="72"/>
      <c r="J268" s="72"/>
      <c r="K268" s="72"/>
      <c r="L268" s="72"/>
      <c r="M268" s="72"/>
      <c r="N268" s="72"/>
      <c r="O268" s="72"/>
      <c r="P268" s="72"/>
      <c r="Q268" s="72"/>
      <c r="R268" s="72"/>
    </row>
    <row r="269" spans="4:18">
      <c r="D269" s="72"/>
      <c r="E269" s="72"/>
      <c r="F269" s="72"/>
      <c r="G269" s="72"/>
      <c r="H269" s="72"/>
      <c r="I269" s="72"/>
      <c r="J269" s="72"/>
      <c r="K269" s="72"/>
      <c r="L269" s="72"/>
      <c r="M269" s="72"/>
      <c r="N269" s="72"/>
      <c r="O269" s="72"/>
      <c r="P269" s="72"/>
      <c r="Q269" s="72"/>
      <c r="R269" s="72"/>
    </row>
    <row r="270" spans="4:18">
      <c r="D270" s="72"/>
      <c r="E270" s="72"/>
      <c r="F270" s="72"/>
      <c r="G270" s="72"/>
      <c r="H270" s="72"/>
      <c r="I270" s="72"/>
      <c r="J270" s="72"/>
      <c r="K270" s="72"/>
      <c r="L270" s="72"/>
      <c r="M270" s="72"/>
      <c r="N270" s="72"/>
      <c r="O270" s="72"/>
      <c r="P270" s="72"/>
      <c r="Q270" s="72"/>
      <c r="R270" s="72"/>
    </row>
    <row r="271" spans="4:18">
      <c r="D271" s="72"/>
      <c r="E271" s="72"/>
      <c r="F271" s="72"/>
      <c r="G271" s="72"/>
      <c r="H271" s="72"/>
      <c r="I271" s="72"/>
      <c r="J271" s="72"/>
      <c r="K271" s="72"/>
      <c r="L271" s="72"/>
      <c r="M271" s="72"/>
      <c r="N271" s="72"/>
      <c r="O271" s="72"/>
      <c r="P271" s="72"/>
      <c r="Q271" s="72"/>
      <c r="R271" s="72"/>
    </row>
    <row r="272" spans="4:18">
      <c r="D272" s="72"/>
      <c r="E272" s="72"/>
      <c r="F272" s="72"/>
      <c r="G272" s="72"/>
      <c r="H272" s="72"/>
      <c r="I272" s="72"/>
      <c r="J272" s="72"/>
      <c r="K272" s="72"/>
      <c r="L272" s="72"/>
      <c r="M272" s="72"/>
      <c r="N272" s="72"/>
      <c r="O272" s="72"/>
      <c r="P272" s="72"/>
      <c r="Q272" s="72"/>
      <c r="R272" s="72"/>
    </row>
    <row r="273" spans="4:18">
      <c r="D273" s="72"/>
      <c r="E273" s="72"/>
      <c r="F273" s="72"/>
      <c r="G273" s="72"/>
      <c r="H273" s="72"/>
      <c r="I273" s="72"/>
      <c r="J273" s="72"/>
      <c r="K273" s="72"/>
      <c r="L273" s="72"/>
      <c r="M273" s="72"/>
      <c r="N273" s="72"/>
      <c r="O273" s="72"/>
      <c r="P273" s="72"/>
      <c r="Q273" s="72"/>
      <c r="R273" s="72"/>
    </row>
    <row r="274" spans="4:18">
      <c r="D274" s="72"/>
      <c r="E274" s="72"/>
      <c r="F274" s="72"/>
      <c r="G274" s="72"/>
      <c r="H274" s="72"/>
      <c r="I274" s="72"/>
      <c r="J274" s="72"/>
      <c r="K274" s="72"/>
      <c r="L274" s="72"/>
      <c r="M274" s="72"/>
      <c r="N274" s="72"/>
      <c r="O274" s="72"/>
      <c r="P274" s="72"/>
      <c r="Q274" s="72"/>
      <c r="R274" s="72"/>
    </row>
    <row r="275" spans="4:18">
      <c r="D275" s="72"/>
      <c r="E275" s="72"/>
      <c r="F275" s="72"/>
      <c r="G275" s="72"/>
      <c r="H275" s="72"/>
      <c r="I275" s="72"/>
      <c r="J275" s="72"/>
      <c r="K275" s="72"/>
      <c r="L275" s="72"/>
      <c r="M275" s="72"/>
      <c r="N275" s="72"/>
      <c r="O275" s="72"/>
      <c r="P275" s="72"/>
      <c r="Q275" s="72"/>
      <c r="R275" s="72"/>
    </row>
    <row r="276" spans="4:18">
      <c r="D276" s="72"/>
      <c r="E276" s="72"/>
      <c r="F276" s="72"/>
      <c r="G276" s="72"/>
      <c r="H276" s="72"/>
      <c r="I276" s="72"/>
      <c r="J276" s="72"/>
      <c r="K276" s="72"/>
      <c r="L276" s="72"/>
      <c r="M276" s="72"/>
      <c r="N276" s="72"/>
      <c r="O276" s="72"/>
      <c r="P276" s="72"/>
      <c r="Q276" s="72"/>
      <c r="R276" s="72"/>
    </row>
    <row r="277" spans="4:18">
      <c r="D277" s="72"/>
      <c r="E277" s="72"/>
      <c r="F277" s="72"/>
      <c r="G277" s="72"/>
      <c r="H277" s="72"/>
      <c r="I277" s="72"/>
      <c r="J277" s="72"/>
      <c r="K277" s="72"/>
      <c r="L277" s="72"/>
      <c r="M277" s="72"/>
      <c r="N277" s="72"/>
      <c r="O277" s="72"/>
      <c r="P277" s="72"/>
      <c r="Q277" s="72"/>
      <c r="R277" s="72"/>
    </row>
    <row r="278" spans="4:18">
      <c r="D278" s="72"/>
      <c r="E278" s="72"/>
      <c r="F278" s="72"/>
      <c r="G278" s="72"/>
      <c r="H278" s="72"/>
      <c r="I278" s="72"/>
      <c r="J278" s="72"/>
      <c r="K278" s="72"/>
      <c r="L278" s="72"/>
      <c r="M278" s="72"/>
      <c r="N278" s="72"/>
      <c r="O278" s="72"/>
      <c r="P278" s="72"/>
      <c r="Q278" s="72"/>
      <c r="R278" s="72"/>
    </row>
    <row r="279" spans="4:18">
      <c r="D279" s="72"/>
      <c r="E279" s="72"/>
      <c r="F279" s="72"/>
      <c r="G279" s="72"/>
      <c r="H279" s="72"/>
      <c r="I279" s="72"/>
      <c r="J279" s="72"/>
      <c r="K279" s="72"/>
      <c r="L279" s="72"/>
      <c r="M279" s="72"/>
      <c r="N279" s="72"/>
      <c r="O279" s="72"/>
      <c r="P279" s="72"/>
      <c r="Q279" s="72"/>
      <c r="R279" s="72"/>
    </row>
    <row r="280" spans="4:18">
      <c r="D280" s="72"/>
      <c r="E280" s="72"/>
      <c r="F280" s="72"/>
      <c r="G280" s="72"/>
      <c r="H280" s="72"/>
      <c r="I280" s="72"/>
      <c r="J280" s="72"/>
      <c r="K280" s="72"/>
      <c r="L280" s="72"/>
      <c r="M280" s="72"/>
      <c r="N280" s="72"/>
      <c r="O280" s="72"/>
      <c r="P280" s="72"/>
      <c r="Q280" s="72"/>
      <c r="R280" s="72"/>
    </row>
    <row r="281" spans="4:18">
      <c r="D281" s="72"/>
      <c r="E281" s="72"/>
      <c r="F281" s="72"/>
      <c r="G281" s="72"/>
      <c r="H281" s="72"/>
      <c r="I281" s="72"/>
      <c r="J281" s="72"/>
      <c r="K281" s="72"/>
      <c r="L281" s="72"/>
      <c r="M281" s="72"/>
      <c r="N281" s="72"/>
      <c r="O281" s="72"/>
      <c r="P281" s="72"/>
      <c r="Q281" s="72"/>
      <c r="R281" s="72"/>
    </row>
    <row r="282" spans="4:18">
      <c r="D282" s="72"/>
      <c r="E282" s="72"/>
      <c r="F282" s="72"/>
      <c r="G282" s="72"/>
      <c r="H282" s="72"/>
      <c r="I282" s="72"/>
      <c r="J282" s="72"/>
      <c r="K282" s="72"/>
      <c r="L282" s="72"/>
      <c r="M282" s="72"/>
      <c r="N282" s="72"/>
      <c r="O282" s="72"/>
      <c r="P282" s="72"/>
      <c r="Q282" s="72"/>
      <c r="R282" s="72"/>
    </row>
    <row r="283" spans="4:18">
      <c r="D283" s="72"/>
      <c r="E283" s="72"/>
      <c r="F283" s="72"/>
      <c r="G283" s="72"/>
      <c r="H283" s="72"/>
      <c r="I283" s="72"/>
      <c r="J283" s="72"/>
      <c r="K283" s="72"/>
      <c r="L283" s="72"/>
      <c r="M283" s="72"/>
      <c r="N283" s="72"/>
      <c r="O283" s="72"/>
      <c r="P283" s="72"/>
      <c r="Q283" s="72"/>
      <c r="R283" s="72"/>
    </row>
    <row r="284" spans="4:18">
      <c r="D284" s="72"/>
      <c r="E284" s="72"/>
      <c r="F284" s="72"/>
      <c r="G284" s="72"/>
      <c r="H284" s="72"/>
      <c r="I284" s="72"/>
      <c r="J284" s="72"/>
      <c r="K284" s="72"/>
      <c r="L284" s="72"/>
      <c r="M284" s="72"/>
      <c r="N284" s="72"/>
      <c r="O284" s="72"/>
      <c r="P284" s="72"/>
      <c r="Q284" s="72"/>
      <c r="R284" s="72"/>
    </row>
    <row r="285" spans="4:18">
      <c r="D285" s="72"/>
      <c r="E285" s="72"/>
      <c r="F285" s="72"/>
      <c r="G285" s="72"/>
      <c r="H285" s="72"/>
      <c r="I285" s="72"/>
      <c r="J285" s="72"/>
      <c r="K285" s="72"/>
      <c r="L285" s="72"/>
      <c r="M285" s="72"/>
      <c r="N285" s="72"/>
      <c r="O285" s="72"/>
      <c r="P285" s="72"/>
      <c r="Q285" s="72"/>
      <c r="R285" s="72"/>
    </row>
    <row r="286" spans="4:18">
      <c r="D286" s="72"/>
      <c r="E286" s="72"/>
      <c r="F286" s="72"/>
      <c r="G286" s="72"/>
      <c r="H286" s="72"/>
      <c r="I286" s="72"/>
      <c r="J286" s="72"/>
      <c r="K286" s="72"/>
      <c r="L286" s="72"/>
      <c r="M286" s="72"/>
      <c r="N286" s="72"/>
      <c r="O286" s="72"/>
      <c r="P286" s="72"/>
      <c r="Q286" s="72"/>
      <c r="R286" s="72"/>
    </row>
    <row r="287" spans="4:18">
      <c r="D287" s="72"/>
      <c r="E287" s="72"/>
      <c r="F287" s="72"/>
      <c r="G287" s="72"/>
      <c r="H287" s="72"/>
      <c r="I287" s="72"/>
      <c r="J287" s="72"/>
      <c r="K287" s="72"/>
      <c r="L287" s="72"/>
      <c r="M287" s="72"/>
      <c r="N287" s="72"/>
      <c r="O287" s="72"/>
      <c r="P287" s="72"/>
      <c r="Q287" s="72"/>
      <c r="R287" s="72"/>
    </row>
    <row r="288" spans="4:18">
      <c r="D288" s="72"/>
      <c r="E288" s="72"/>
      <c r="F288" s="72"/>
      <c r="G288" s="72"/>
      <c r="H288" s="72"/>
      <c r="I288" s="72"/>
      <c r="J288" s="72"/>
      <c r="K288" s="72"/>
      <c r="L288" s="72"/>
      <c r="M288" s="72"/>
      <c r="N288" s="72"/>
      <c r="O288" s="72"/>
      <c r="P288" s="72"/>
      <c r="Q288" s="72"/>
      <c r="R288" s="72"/>
    </row>
    <row r="289" spans="4:18">
      <c r="D289" s="72"/>
      <c r="E289" s="72"/>
      <c r="F289" s="72"/>
      <c r="G289" s="72"/>
      <c r="H289" s="72"/>
      <c r="I289" s="72"/>
      <c r="J289" s="72"/>
      <c r="K289" s="72"/>
      <c r="L289" s="72"/>
      <c r="M289" s="72"/>
      <c r="N289" s="72"/>
      <c r="O289" s="72"/>
      <c r="P289" s="72"/>
      <c r="Q289" s="72"/>
      <c r="R289" s="72"/>
    </row>
    <row r="290" spans="4:18">
      <c r="D290" s="72"/>
      <c r="E290" s="72"/>
      <c r="F290" s="72"/>
      <c r="G290" s="72"/>
      <c r="H290" s="72"/>
      <c r="I290" s="72"/>
      <c r="J290" s="72"/>
      <c r="K290" s="72"/>
      <c r="L290" s="72"/>
      <c r="M290" s="72"/>
      <c r="N290" s="72"/>
      <c r="O290" s="72"/>
      <c r="P290" s="72"/>
      <c r="Q290" s="72"/>
      <c r="R290" s="72"/>
    </row>
    <row r="291" spans="4:18">
      <c r="D291" s="72"/>
      <c r="E291" s="72"/>
      <c r="F291" s="72"/>
      <c r="G291" s="72"/>
      <c r="H291" s="72"/>
      <c r="I291" s="72"/>
      <c r="J291" s="72"/>
      <c r="K291" s="72"/>
      <c r="L291" s="72"/>
      <c r="M291" s="72"/>
      <c r="N291" s="72"/>
      <c r="O291" s="72"/>
      <c r="P291" s="72"/>
      <c r="Q291" s="72"/>
      <c r="R291" s="72"/>
    </row>
    <row r="292" spans="4:18">
      <c r="D292" s="72"/>
      <c r="E292" s="72"/>
      <c r="F292" s="72"/>
      <c r="G292" s="72"/>
      <c r="H292" s="72"/>
      <c r="I292" s="72"/>
      <c r="J292" s="72"/>
      <c r="K292" s="72"/>
      <c r="L292" s="72"/>
      <c r="M292" s="72"/>
      <c r="N292" s="72"/>
      <c r="O292" s="72"/>
      <c r="P292" s="72"/>
      <c r="Q292" s="72"/>
      <c r="R292" s="72"/>
    </row>
    <row r="293" spans="4:18">
      <c r="D293" s="72"/>
      <c r="E293" s="72"/>
      <c r="F293" s="72"/>
      <c r="G293" s="72"/>
      <c r="H293" s="72"/>
      <c r="I293" s="72"/>
      <c r="J293" s="72"/>
      <c r="K293" s="72"/>
      <c r="L293" s="72"/>
      <c r="M293" s="72"/>
      <c r="N293" s="72"/>
      <c r="O293" s="72"/>
      <c r="P293" s="72"/>
      <c r="Q293" s="72"/>
      <c r="R293" s="72"/>
    </row>
    <row r="294" spans="4:18">
      <c r="D294" s="72"/>
      <c r="E294" s="72"/>
      <c r="F294" s="72"/>
      <c r="G294" s="72"/>
      <c r="H294" s="72"/>
      <c r="I294" s="72"/>
      <c r="J294" s="72"/>
      <c r="K294" s="72"/>
      <c r="L294" s="72"/>
      <c r="M294" s="72"/>
      <c r="N294" s="72"/>
      <c r="O294" s="72"/>
      <c r="P294" s="72"/>
      <c r="Q294" s="72"/>
      <c r="R294" s="72"/>
    </row>
    <row r="295" spans="4:18">
      <c r="D295" s="72"/>
      <c r="E295" s="72"/>
      <c r="F295" s="72"/>
      <c r="G295" s="72"/>
      <c r="H295" s="72"/>
      <c r="I295" s="72"/>
      <c r="J295" s="72"/>
      <c r="K295" s="72"/>
      <c r="L295" s="72"/>
      <c r="M295" s="72"/>
      <c r="N295" s="72"/>
      <c r="O295" s="72"/>
      <c r="P295" s="72"/>
      <c r="Q295" s="72"/>
      <c r="R295" s="72"/>
    </row>
    <row r="296" spans="4:18">
      <c r="D296" s="72"/>
      <c r="E296" s="72"/>
      <c r="F296" s="72"/>
      <c r="G296" s="72"/>
      <c r="H296" s="72"/>
      <c r="I296" s="72"/>
      <c r="J296" s="72"/>
      <c r="K296" s="72"/>
      <c r="L296" s="72"/>
      <c r="M296" s="72"/>
      <c r="N296" s="72"/>
      <c r="O296" s="72"/>
      <c r="P296" s="72"/>
      <c r="Q296" s="72"/>
      <c r="R296" s="72"/>
    </row>
    <row r="297" spans="4:18">
      <c r="D297" s="72"/>
      <c r="E297" s="72"/>
      <c r="F297" s="72"/>
      <c r="G297" s="72"/>
      <c r="H297" s="72"/>
      <c r="I297" s="72"/>
      <c r="J297" s="72"/>
      <c r="K297" s="72"/>
      <c r="L297" s="72"/>
      <c r="M297" s="72"/>
      <c r="N297" s="72"/>
      <c r="O297" s="72"/>
      <c r="P297" s="72"/>
      <c r="Q297" s="72"/>
      <c r="R297" s="72"/>
    </row>
    <row r="298" spans="4:18">
      <c r="D298" s="72"/>
      <c r="E298" s="72"/>
      <c r="F298" s="72"/>
      <c r="G298" s="72"/>
      <c r="H298" s="72"/>
      <c r="I298" s="72"/>
      <c r="J298" s="72"/>
      <c r="K298" s="72"/>
      <c r="L298" s="72"/>
      <c r="M298" s="72"/>
      <c r="N298" s="72"/>
      <c r="O298" s="72"/>
      <c r="P298" s="72"/>
      <c r="Q298" s="72"/>
      <c r="R298" s="72"/>
    </row>
    <row r="299" spans="4:18">
      <c r="D299" s="72"/>
      <c r="E299" s="72"/>
      <c r="F299" s="72"/>
      <c r="G299" s="72"/>
      <c r="H299" s="72"/>
      <c r="I299" s="72"/>
      <c r="J299" s="72"/>
      <c r="K299" s="72"/>
      <c r="L299" s="72"/>
      <c r="M299" s="72"/>
      <c r="N299" s="72"/>
      <c r="O299" s="72"/>
      <c r="P299" s="72"/>
      <c r="Q299" s="72"/>
      <c r="R299" s="72"/>
    </row>
    <row r="300" spans="4:18">
      <c r="D300" s="72"/>
      <c r="E300" s="72"/>
      <c r="F300" s="72"/>
      <c r="G300" s="72"/>
      <c r="H300" s="72"/>
      <c r="I300" s="72"/>
      <c r="J300" s="72"/>
      <c r="K300" s="72"/>
      <c r="L300" s="72"/>
      <c r="M300" s="72"/>
      <c r="N300" s="72"/>
      <c r="O300" s="72"/>
      <c r="P300" s="72"/>
      <c r="Q300" s="72"/>
      <c r="R300" s="72"/>
    </row>
    <row r="301" spans="4:18">
      <c r="D301" s="72"/>
      <c r="E301" s="72"/>
      <c r="F301" s="72"/>
      <c r="G301" s="72"/>
      <c r="H301" s="72"/>
      <c r="I301" s="72"/>
      <c r="J301" s="72"/>
      <c r="K301" s="72"/>
      <c r="L301" s="72"/>
      <c r="M301" s="72"/>
      <c r="N301" s="72"/>
      <c r="O301" s="72"/>
      <c r="P301" s="72"/>
      <c r="Q301" s="72"/>
      <c r="R301" s="72"/>
    </row>
    <row r="302" spans="4:18">
      <c r="D302" s="72"/>
      <c r="E302" s="72"/>
      <c r="F302" s="72"/>
      <c r="G302" s="72"/>
      <c r="H302" s="72"/>
      <c r="I302" s="72"/>
      <c r="J302" s="72"/>
      <c r="K302" s="72"/>
      <c r="L302" s="72"/>
      <c r="M302" s="72"/>
      <c r="N302" s="72"/>
      <c r="O302" s="72"/>
      <c r="P302" s="72"/>
      <c r="Q302" s="72"/>
      <c r="R302" s="72"/>
    </row>
    <row r="303" spans="4:18">
      <c r="D303" s="72"/>
      <c r="E303" s="72"/>
      <c r="F303" s="72"/>
      <c r="G303" s="72"/>
      <c r="H303" s="72"/>
      <c r="I303" s="72"/>
      <c r="J303" s="72"/>
      <c r="K303" s="72"/>
      <c r="L303" s="72"/>
      <c r="M303" s="72"/>
      <c r="N303" s="72"/>
      <c r="O303" s="72"/>
      <c r="P303" s="72"/>
      <c r="Q303" s="72"/>
      <c r="R303" s="72"/>
    </row>
    <row r="304" spans="4:18">
      <c r="D304" s="72"/>
      <c r="E304" s="72"/>
      <c r="F304" s="72"/>
      <c r="G304" s="72"/>
      <c r="H304" s="72"/>
      <c r="I304" s="72"/>
      <c r="J304" s="72"/>
      <c r="K304" s="72"/>
      <c r="L304" s="72"/>
      <c r="M304" s="72"/>
      <c r="N304" s="72"/>
      <c r="O304" s="72"/>
      <c r="P304" s="72"/>
      <c r="Q304" s="72"/>
      <c r="R304" s="72"/>
    </row>
    <row r="305" spans="4:18">
      <c r="D305" s="72"/>
      <c r="E305" s="72"/>
      <c r="F305" s="72"/>
      <c r="G305" s="72"/>
      <c r="H305" s="72"/>
      <c r="I305" s="72"/>
      <c r="J305" s="72"/>
      <c r="K305" s="72"/>
      <c r="L305" s="72"/>
      <c r="M305" s="72"/>
      <c r="N305" s="72"/>
      <c r="O305" s="72"/>
      <c r="P305" s="72"/>
      <c r="Q305" s="72"/>
      <c r="R305" s="72"/>
    </row>
    <row r="306" spans="4:18">
      <c r="D306" s="72"/>
      <c r="E306" s="72"/>
      <c r="F306" s="72"/>
      <c r="G306" s="72"/>
      <c r="H306" s="72"/>
      <c r="I306" s="72"/>
      <c r="J306" s="72"/>
      <c r="K306" s="72"/>
      <c r="L306" s="72"/>
      <c r="M306" s="72"/>
      <c r="N306" s="72"/>
      <c r="O306" s="72"/>
      <c r="P306" s="72"/>
      <c r="Q306" s="72"/>
      <c r="R306" s="72"/>
    </row>
    <row r="307" spans="4:18">
      <c r="D307" s="72"/>
      <c r="E307" s="72"/>
      <c r="F307" s="72"/>
      <c r="G307" s="72"/>
      <c r="H307" s="72"/>
      <c r="I307" s="72"/>
      <c r="J307" s="72"/>
      <c r="K307" s="72"/>
      <c r="L307" s="72"/>
      <c r="M307" s="72"/>
      <c r="N307" s="72"/>
      <c r="O307" s="72"/>
      <c r="P307" s="72"/>
      <c r="Q307" s="72"/>
      <c r="R307" s="72"/>
    </row>
    <row r="308" spans="4:18">
      <c r="D308" s="72"/>
      <c r="E308" s="72"/>
      <c r="F308" s="72"/>
      <c r="G308" s="72"/>
      <c r="H308" s="72"/>
      <c r="I308" s="72"/>
      <c r="J308" s="72"/>
      <c r="K308" s="72"/>
      <c r="L308" s="72"/>
      <c r="M308" s="72"/>
      <c r="N308" s="72"/>
      <c r="O308" s="72"/>
      <c r="P308" s="72"/>
      <c r="Q308" s="72"/>
      <c r="R308" s="72"/>
    </row>
  </sheetData>
  <mergeCells count="3">
    <mergeCell ref="A1:L1"/>
    <mergeCell ref="A2:L2"/>
    <mergeCell ref="A4:L4"/>
  </mergeCells>
  <phoneticPr fontId="65" type="noConversion"/>
  <pageMargins left="0.25" right="0.25" top="0.5" bottom="0.25" header="0.5" footer="0.5"/>
  <pageSetup scale="72" orientation="landscape" r:id="rId1"/>
  <headerFooter alignWithMargins="0">
    <oddHeader>&amp;R&amp;"Arial,Bold"&amp;14 8/3/16</oddHeader>
    <oddFooter>&amp;CPage 2 of 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I266"/>
  <sheetViews>
    <sheetView zoomScale="68" zoomScaleNormal="68" workbookViewId="0">
      <selection activeCell="D30" sqref="D30"/>
    </sheetView>
  </sheetViews>
  <sheetFormatPr defaultColWidth="9.109375" defaultRowHeight="13.2"/>
  <cols>
    <col min="1" max="1" width="8.109375" style="116" customWidth="1"/>
    <col min="2" max="2" width="2" style="116" customWidth="1"/>
    <col min="3" max="3" width="1.88671875" style="116" customWidth="1"/>
    <col min="4" max="4" width="77.44140625" style="116" customWidth="1"/>
    <col min="5" max="5" width="42.5546875" style="116" bestFit="1" customWidth="1"/>
    <col min="6" max="6" width="17.88671875" style="116" customWidth="1"/>
    <col min="7" max="7" width="9.44140625" style="116" customWidth="1"/>
    <col min="8" max="8" width="5.44140625" style="116" customWidth="1"/>
    <col min="9" max="9" width="16.88671875" style="116" customWidth="1"/>
    <col min="10" max="10" width="5.44140625" style="116" bestFit="1" customWidth="1"/>
    <col min="11" max="11" width="19" style="116" bestFit="1" customWidth="1"/>
    <col min="12" max="12" width="5" style="116" customWidth="1"/>
    <col min="13" max="13" width="12.44140625" style="116" customWidth="1"/>
    <col min="14" max="14" width="2.44140625" style="116" hidden="1" customWidth="1"/>
    <col min="15" max="15" width="13.109375" style="116" bestFit="1" customWidth="1"/>
    <col min="16" max="16384" width="9.109375" style="116"/>
  </cols>
  <sheetData>
    <row r="1" spans="1:61" ht="17.399999999999999">
      <c r="A1" s="559" t="str">
        <f>'ATRR Rate Template - Page 1'!A1:L1</f>
        <v xml:space="preserve">   Rate Formula Template</v>
      </c>
      <c r="B1" s="558"/>
      <c r="C1" s="558"/>
      <c r="D1" s="558"/>
      <c r="E1" s="558"/>
      <c r="F1" s="558"/>
      <c r="G1" s="11"/>
      <c r="H1" s="11"/>
      <c r="I1" s="11"/>
      <c r="J1" s="11"/>
      <c r="K1" s="11"/>
      <c r="L1" s="11"/>
      <c r="M1" s="549"/>
      <c r="N1" s="13"/>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row>
    <row r="2" spans="1:61" ht="17.399999999999999">
      <c r="A2" s="560" t="str">
        <f>'ATRR Rate Template - Page 1'!A2:L2</f>
        <v>For the 12 months ended 12/31/2017</v>
      </c>
      <c r="B2" s="561"/>
      <c r="C2" s="561"/>
      <c r="D2" s="561"/>
      <c r="E2" s="561"/>
      <c r="F2" s="561"/>
      <c r="G2" s="191"/>
      <c r="H2" s="191"/>
      <c r="I2" s="191"/>
      <c r="J2" s="191"/>
      <c r="K2" s="191"/>
      <c r="L2" s="191"/>
      <c r="M2" s="17"/>
      <c r="N2" s="13"/>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row>
    <row r="3" spans="1:61" ht="12.75" customHeight="1">
      <c r="A3" s="158"/>
      <c r="B3" s="158"/>
      <c r="E3" s="16"/>
      <c r="G3" s="18"/>
      <c r="H3" s="18"/>
      <c r="I3" s="10"/>
      <c r="J3" s="8"/>
      <c r="K3" s="8"/>
      <c r="L3" s="8"/>
      <c r="M3" s="8"/>
      <c r="N3" s="13"/>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row>
    <row r="4" spans="1:61" ht="18" customHeight="1">
      <c r="A4" s="559" t="str">
        <f>'ATRR Rate Template - Page 1'!A4:L4</f>
        <v>Nebraska Public Power District</v>
      </c>
      <c r="B4" s="558"/>
      <c r="C4" s="558"/>
      <c r="D4" s="558"/>
      <c r="E4" s="558"/>
      <c r="F4" s="558"/>
      <c r="G4" s="87"/>
      <c r="H4" s="87"/>
      <c r="I4" s="87"/>
      <c r="J4" s="87"/>
      <c r="K4" s="87"/>
      <c r="L4" s="87"/>
      <c r="M4" s="87"/>
      <c r="N4" s="13"/>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row>
    <row r="5" spans="1:61" ht="18" customHeight="1">
      <c r="A5" s="387"/>
      <c r="B5" s="387"/>
      <c r="C5" s="387"/>
      <c r="D5" s="387"/>
      <c r="E5" s="387"/>
      <c r="F5" s="387"/>
      <c r="G5" s="387"/>
      <c r="H5" s="387"/>
      <c r="I5" s="387"/>
      <c r="J5" s="387"/>
      <c r="K5" s="387"/>
      <c r="L5" s="387"/>
      <c r="M5" s="87"/>
      <c r="N5" s="13"/>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row>
    <row r="6" spans="1:61" ht="18" customHeight="1">
      <c r="A6" s="97" t="str">
        <f>'ATRR Rate Template - Page 1'!A6</f>
        <v>(A)</v>
      </c>
      <c r="B6" s="387"/>
      <c r="C6" s="387"/>
      <c r="D6" s="97" t="str">
        <f>'ATRR Rate Template - Page 1'!D6</f>
        <v>(B)</v>
      </c>
      <c r="E6" s="97" t="str">
        <f>'ATRR Rate Template - Page 1'!E6</f>
        <v>(C)</v>
      </c>
      <c r="F6" s="97" t="str">
        <f>'ATRR Rate Template - Page 1'!F6</f>
        <v>(D)</v>
      </c>
      <c r="G6" s="15" t="s">
        <v>3</v>
      </c>
      <c r="H6" s="15"/>
      <c r="I6" s="97"/>
      <c r="J6" s="15"/>
      <c r="K6" s="97"/>
      <c r="L6" s="387"/>
      <c r="M6" s="87"/>
      <c r="N6" s="13"/>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row>
    <row r="7" spans="1:61" ht="15">
      <c r="A7" s="158" t="s">
        <v>83</v>
      </c>
      <c r="B7" s="158"/>
      <c r="E7" s="12"/>
      <c r="F7" s="12"/>
      <c r="G7" s="12"/>
      <c r="H7" s="12"/>
      <c r="I7" s="12"/>
      <c r="J7" s="12"/>
      <c r="K7" s="12"/>
      <c r="L7" s="12"/>
      <c r="M7" s="8"/>
      <c r="N7" s="3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row>
    <row r="8" spans="1:61" ht="16.2" thickBot="1">
      <c r="A8" s="397" t="s">
        <v>84</v>
      </c>
      <c r="B8" s="398"/>
      <c r="D8" s="562" t="s">
        <v>324</v>
      </c>
      <c r="E8" s="562"/>
      <c r="F8" s="562"/>
      <c r="G8" s="7"/>
      <c r="H8" s="7"/>
      <c r="I8" s="7"/>
      <c r="J8" s="7"/>
      <c r="K8" s="7"/>
      <c r="L8" s="15"/>
      <c r="M8" s="15"/>
      <c r="N8" s="33"/>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row>
    <row r="9" spans="1:61" ht="15.6">
      <c r="A9" s="158"/>
      <c r="B9" s="158"/>
      <c r="D9" s="7" t="s">
        <v>45</v>
      </c>
      <c r="E9" s="8"/>
      <c r="F9" s="389" t="s">
        <v>94</v>
      </c>
      <c r="G9" s="8"/>
      <c r="H9" s="8"/>
      <c r="I9" s="8"/>
      <c r="J9" s="8"/>
      <c r="K9" s="8"/>
      <c r="L9" s="8"/>
      <c r="M9" s="8"/>
      <c r="N9" s="15"/>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row>
    <row r="10" spans="1:61" ht="15">
      <c r="A10" s="158"/>
      <c r="B10" s="158"/>
      <c r="D10" s="61" t="s">
        <v>390</v>
      </c>
      <c r="E10" s="8" t="s">
        <v>391</v>
      </c>
      <c r="F10" s="29"/>
      <c r="G10" s="8"/>
      <c r="H10" s="8"/>
      <c r="I10" s="60"/>
      <c r="J10" s="8"/>
      <c r="L10" s="8"/>
      <c r="M10" s="8"/>
      <c r="N10" s="8"/>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row>
    <row r="11" spans="1:61" ht="15">
      <c r="A11" s="84">
        <v>1</v>
      </c>
      <c r="B11" s="84"/>
      <c r="D11" s="29" t="s">
        <v>46</v>
      </c>
      <c r="E11" s="29" t="s">
        <v>170</v>
      </c>
      <c r="F11" s="108">
        <f>'Worksheet E'!D10</f>
        <v>4431187</v>
      </c>
      <c r="H11" s="8"/>
      <c r="I11" s="60"/>
      <c r="J11" s="8"/>
      <c r="K11" s="59"/>
      <c r="L11" s="8"/>
      <c r="M11" s="8"/>
      <c r="N11" s="8"/>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row>
    <row r="12" spans="1:61" ht="15">
      <c r="A12" s="99">
        <v>2</v>
      </c>
      <c r="B12" s="99"/>
      <c r="C12" s="400"/>
      <c r="D12" s="25" t="s">
        <v>47</v>
      </c>
      <c r="E12" s="10" t="s">
        <v>171</v>
      </c>
      <c r="F12" s="98">
        <f>'Worksheet E'!F10</f>
        <v>1361854</v>
      </c>
      <c r="G12" s="81"/>
      <c r="H12" s="81"/>
      <c r="I12" s="81"/>
      <c r="J12" s="81"/>
      <c r="K12" s="59"/>
      <c r="L12" s="8"/>
      <c r="M12" s="8"/>
      <c r="N12" s="8"/>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row>
    <row r="13" spans="1:61" ht="15.6" thickBot="1">
      <c r="A13" s="99">
        <v>3</v>
      </c>
      <c r="B13" s="99"/>
      <c r="C13" s="400"/>
      <c r="D13" s="25" t="s">
        <v>48</v>
      </c>
      <c r="E13" s="10"/>
      <c r="F13" s="165">
        <f>+F11-F12</f>
        <v>3069333</v>
      </c>
      <c r="G13" s="81"/>
      <c r="H13" s="81"/>
      <c r="I13" s="81"/>
      <c r="J13" s="81"/>
      <c r="K13" s="79"/>
      <c r="L13" s="8"/>
      <c r="M13" s="35"/>
      <c r="N13" s="8"/>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row>
    <row r="14" spans="1:61" ht="15.6" thickTop="1">
      <c r="A14" s="158"/>
      <c r="B14" s="158"/>
      <c r="E14" s="8"/>
      <c r="F14" s="21"/>
      <c r="G14" s="21"/>
      <c r="H14" s="21"/>
      <c r="I14" s="21"/>
      <c r="J14" s="21"/>
      <c r="K14" s="59" t="s">
        <v>3</v>
      </c>
      <c r="L14" s="8"/>
      <c r="M14" s="35"/>
      <c r="N14" s="8"/>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row>
    <row r="15" spans="1:61" ht="15">
      <c r="A15" s="158"/>
      <c r="B15" s="158"/>
      <c r="D15" s="61" t="s">
        <v>49</v>
      </c>
      <c r="E15" s="8"/>
      <c r="F15" s="21"/>
      <c r="G15" s="21"/>
      <c r="H15" s="21"/>
      <c r="I15" s="21"/>
      <c r="J15" s="21"/>
      <c r="K15" s="550"/>
      <c r="L15" s="8"/>
      <c r="M15" s="35"/>
      <c r="N15" s="8"/>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row>
    <row r="16" spans="1:61" ht="15.6">
      <c r="A16" s="158">
        <v>4</v>
      </c>
      <c r="B16" s="158"/>
      <c r="D16" s="25" t="s">
        <v>50</v>
      </c>
      <c r="E16" s="10" t="s">
        <v>162</v>
      </c>
      <c r="F16" s="166">
        <f>'Worksheet F'!D10</f>
        <v>73782583</v>
      </c>
      <c r="G16" s="17"/>
      <c r="H16" s="21"/>
      <c r="I16" s="21"/>
      <c r="J16" s="21"/>
      <c r="K16" s="550"/>
      <c r="L16" s="8"/>
      <c r="M16" s="35"/>
      <c r="N16" s="8"/>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row>
    <row r="17" spans="1:61" ht="15">
      <c r="A17" s="158">
        <v>5</v>
      </c>
      <c r="B17" s="158"/>
      <c r="D17" s="25" t="s">
        <v>51</v>
      </c>
      <c r="E17" s="10" t="s">
        <v>163</v>
      </c>
      <c r="F17" s="100">
        <f>'Worksheet F'!F10</f>
        <v>16587449</v>
      </c>
      <c r="G17" s="21"/>
      <c r="H17" s="21"/>
      <c r="I17" s="21"/>
      <c r="J17" s="21"/>
      <c r="K17" s="550"/>
      <c r="L17" s="8"/>
      <c r="M17" s="35"/>
      <c r="N17" s="8"/>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row>
    <row r="18" spans="1:61" ht="15">
      <c r="A18" s="158">
        <v>6</v>
      </c>
      <c r="B18" s="158"/>
      <c r="D18" s="57" t="s">
        <v>155</v>
      </c>
      <c r="E18" s="10" t="s">
        <v>174</v>
      </c>
      <c r="F18" s="166">
        <f>+F16-F17</f>
        <v>57195134</v>
      </c>
      <c r="G18" s="21"/>
      <c r="H18" s="21"/>
      <c r="I18" s="21"/>
      <c r="J18" s="21"/>
      <c r="K18" s="550"/>
      <c r="L18" s="8"/>
      <c r="M18" s="35"/>
      <c r="N18" s="8"/>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row>
    <row r="19" spans="1:61" ht="15">
      <c r="A19" s="158">
        <v>7</v>
      </c>
      <c r="B19" s="158"/>
      <c r="D19" s="57" t="s">
        <v>303</v>
      </c>
      <c r="E19" s="101" t="s">
        <v>394</v>
      </c>
      <c r="F19" s="100">
        <f>+'Worksheet F'!E24</f>
        <v>50374293</v>
      </c>
      <c r="G19" s="21"/>
      <c r="H19" s="21"/>
      <c r="I19" s="21"/>
      <c r="J19" s="21"/>
      <c r="K19" s="62"/>
      <c r="L19" s="8"/>
      <c r="M19" s="8"/>
      <c r="N19" s="8"/>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row>
    <row r="20" spans="1:61" ht="15.6" thickBot="1">
      <c r="A20" s="158">
        <v>8</v>
      </c>
      <c r="B20" s="551"/>
      <c r="D20" s="29" t="s">
        <v>304</v>
      </c>
      <c r="E20" s="12"/>
      <c r="F20" s="167">
        <f>+F18-F19</f>
        <v>6820841</v>
      </c>
      <c r="G20" s="23"/>
      <c r="H20" s="23"/>
      <c r="I20" s="23"/>
      <c r="J20" s="23"/>
      <c r="K20" s="80"/>
      <c r="L20" s="12"/>
      <c r="M20" s="8"/>
      <c r="N20" s="8"/>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row>
    <row r="21" spans="1:61" ht="15.6" thickTop="1">
      <c r="A21" s="158"/>
      <c r="B21" s="158"/>
      <c r="D21" s="63"/>
      <c r="E21" s="35"/>
      <c r="F21" s="74"/>
      <c r="G21" s="21"/>
      <c r="H21" s="21"/>
      <c r="I21" s="21"/>
      <c r="J21" s="21"/>
      <c r="K21" s="80"/>
      <c r="L21" s="8"/>
      <c r="M21" s="8"/>
      <c r="N21" s="8"/>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row>
    <row r="22" spans="1:61" ht="15">
      <c r="A22" s="158"/>
      <c r="B22" s="158"/>
      <c r="D22" s="63"/>
      <c r="E22" s="35"/>
      <c r="F22" s="74"/>
      <c r="G22" s="21"/>
      <c r="H22" s="21"/>
      <c r="I22" s="21"/>
      <c r="J22" s="21"/>
      <c r="K22" s="80"/>
      <c r="L22" s="8"/>
      <c r="M22" s="8"/>
      <c r="N22" s="8"/>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row>
    <row r="23" spans="1:61" ht="15">
      <c r="A23" s="158"/>
      <c r="B23" s="158"/>
      <c r="D23" s="63"/>
      <c r="E23" s="35"/>
      <c r="F23" s="74"/>
      <c r="G23" s="21"/>
      <c r="H23" s="21"/>
      <c r="I23" s="21"/>
      <c r="J23" s="21"/>
      <c r="K23" s="80"/>
      <c r="L23" s="8"/>
      <c r="M23" s="8"/>
      <c r="N23" s="8"/>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row>
    <row r="24" spans="1:61" ht="15">
      <c r="A24" s="158"/>
      <c r="B24" s="158"/>
      <c r="D24" s="63"/>
      <c r="E24" s="35"/>
      <c r="F24" s="74"/>
      <c r="G24" s="21"/>
      <c r="H24" s="21"/>
      <c r="I24" s="21"/>
      <c r="J24" s="21"/>
      <c r="K24" s="80"/>
      <c r="L24" s="8"/>
      <c r="M24" s="55"/>
      <c r="N24" s="33"/>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row>
    <row r="25" spans="1:61" ht="15">
      <c r="A25" s="158"/>
      <c r="B25" s="158"/>
      <c r="D25" s="63"/>
      <c r="E25" s="35"/>
      <c r="F25" s="74"/>
      <c r="G25" s="21"/>
      <c r="H25" s="21"/>
      <c r="I25" s="21"/>
      <c r="J25" s="21"/>
      <c r="K25" s="80"/>
      <c r="L25" s="8"/>
      <c r="M25" s="55"/>
      <c r="N25" s="33"/>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row>
    <row r="26" spans="1:61" ht="15">
      <c r="A26" s="158"/>
      <c r="B26" s="158"/>
      <c r="D26" s="63"/>
      <c r="E26" s="35"/>
      <c r="F26" s="74"/>
      <c r="G26" s="21"/>
      <c r="H26" s="21"/>
      <c r="I26" s="21"/>
      <c r="J26" s="21"/>
      <c r="K26" s="80"/>
      <c r="L26" s="8"/>
      <c r="M26" s="55"/>
      <c r="N26" s="33"/>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row>
    <row r="27" spans="1:61" ht="15">
      <c r="A27" s="158"/>
      <c r="B27" s="158"/>
      <c r="D27" s="63"/>
      <c r="E27" s="35"/>
      <c r="F27" s="74"/>
      <c r="G27" s="21"/>
      <c r="H27" s="21"/>
      <c r="I27" s="21"/>
      <c r="J27" s="21"/>
      <c r="K27" s="80"/>
      <c r="L27" s="8"/>
      <c r="M27" s="55"/>
      <c r="N27" s="33"/>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row>
    <row r="28" spans="1:61" ht="15">
      <c r="A28" s="158"/>
      <c r="B28" s="158"/>
      <c r="D28" s="63"/>
      <c r="E28" s="35"/>
      <c r="F28" s="74"/>
      <c r="G28" s="21"/>
      <c r="H28" s="21"/>
      <c r="I28" s="21"/>
      <c r="J28" s="21"/>
      <c r="K28" s="80"/>
      <c r="L28" s="8"/>
      <c r="M28" s="55"/>
      <c r="N28" s="33"/>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row>
    <row r="29" spans="1:61" ht="15">
      <c r="A29" s="158"/>
      <c r="B29" s="158"/>
      <c r="D29" s="63"/>
      <c r="E29" s="35"/>
      <c r="F29" s="74"/>
      <c r="G29" s="21"/>
      <c r="H29" s="21"/>
      <c r="I29" s="21"/>
      <c r="J29" s="21"/>
      <c r="K29" s="80"/>
      <c r="L29" s="8"/>
      <c r="M29" s="15"/>
      <c r="N29" s="33"/>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row>
    <row r="30" spans="1:61" ht="15">
      <c r="A30" s="158"/>
      <c r="B30" s="158"/>
      <c r="D30" s="63"/>
      <c r="E30" s="35"/>
      <c r="F30" s="74"/>
      <c r="G30" s="21"/>
      <c r="H30" s="21"/>
      <c r="I30" s="21"/>
      <c r="J30" s="21"/>
      <c r="K30" s="80"/>
      <c r="L30" s="8"/>
      <c r="M30" s="15"/>
      <c r="N30" s="33"/>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row>
    <row r="31" spans="1:61" ht="15">
      <c r="A31" s="158"/>
      <c r="B31" s="158"/>
      <c r="D31" s="63"/>
      <c r="E31" s="35"/>
      <c r="F31" s="74"/>
      <c r="G31" s="21"/>
      <c r="H31" s="21"/>
      <c r="I31" s="21"/>
      <c r="J31" s="21"/>
      <c r="K31" s="80"/>
      <c r="L31" s="8"/>
      <c r="M31" s="15"/>
      <c r="N31" s="13"/>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row>
    <row r="32" spans="1:61" ht="15">
      <c r="A32" s="158"/>
      <c r="B32" s="158"/>
      <c r="D32" s="63"/>
      <c r="E32" s="35"/>
      <c r="F32" s="74"/>
      <c r="G32" s="21"/>
      <c r="H32" s="21"/>
      <c r="I32" s="21"/>
      <c r="J32" s="21"/>
      <c r="K32" s="80"/>
      <c r="L32" s="8"/>
      <c r="M32" s="15"/>
      <c r="N32" s="33"/>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row>
    <row r="33" spans="1:61" ht="15">
      <c r="A33" s="158"/>
      <c r="B33" s="158"/>
      <c r="D33" s="63"/>
      <c r="E33" s="35"/>
      <c r="F33" s="74"/>
      <c r="G33" s="21"/>
      <c r="H33" s="21"/>
      <c r="I33" s="21"/>
      <c r="J33" s="21"/>
      <c r="K33" s="80"/>
      <c r="L33" s="8"/>
      <c r="M33" s="15"/>
      <c r="N33" s="33"/>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row>
    <row r="34" spans="1:61" ht="15">
      <c r="A34" s="158"/>
      <c r="B34" s="158"/>
      <c r="D34" s="63"/>
      <c r="E34" s="35"/>
      <c r="F34" s="74"/>
      <c r="G34" s="21"/>
      <c r="H34" s="21"/>
      <c r="I34" s="21"/>
      <c r="J34" s="21"/>
      <c r="K34" s="80"/>
      <c r="L34" s="8"/>
      <c r="M34" s="55"/>
      <c r="N34" s="33"/>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row>
    <row r="35" spans="1:61" ht="15">
      <c r="A35" s="158"/>
      <c r="B35" s="158"/>
      <c r="D35" s="63"/>
      <c r="E35" s="35"/>
      <c r="F35" s="74"/>
      <c r="G35" s="21"/>
      <c r="H35" s="21"/>
      <c r="I35" s="21"/>
      <c r="J35" s="21"/>
      <c r="K35" s="80"/>
      <c r="L35" s="8"/>
      <c r="M35" s="55"/>
      <c r="N35" s="33"/>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row>
    <row r="36" spans="1:61" ht="15">
      <c r="A36" s="158"/>
      <c r="B36" s="158"/>
      <c r="D36" s="63"/>
      <c r="E36" s="35"/>
      <c r="F36" s="74"/>
      <c r="G36" s="21"/>
      <c r="H36" s="21"/>
      <c r="I36" s="21"/>
      <c r="J36" s="21"/>
      <c r="K36" s="80"/>
      <c r="L36" s="8"/>
      <c r="M36" s="55"/>
      <c r="N36" s="33"/>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row>
    <row r="37" spans="1:61" ht="15">
      <c r="A37" s="158"/>
      <c r="B37" s="158"/>
      <c r="D37" s="63"/>
      <c r="E37" s="35"/>
      <c r="F37" s="74"/>
      <c r="G37" s="21"/>
      <c r="H37" s="21"/>
      <c r="I37" s="21"/>
      <c r="J37" s="21"/>
      <c r="K37" s="80"/>
      <c r="L37" s="8"/>
      <c r="M37" s="55"/>
      <c r="N37" s="33"/>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row>
    <row r="38" spans="1:61" ht="15">
      <c r="A38" s="158"/>
      <c r="B38" s="158"/>
      <c r="D38" s="63"/>
      <c r="E38" s="35"/>
      <c r="F38" s="74"/>
      <c r="G38" s="21"/>
      <c r="H38" s="21"/>
      <c r="I38" s="21"/>
      <c r="J38" s="21"/>
      <c r="K38" s="80"/>
      <c r="L38" s="8"/>
      <c r="M38" s="55"/>
      <c r="N38" s="33"/>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row>
    <row r="39" spans="1:61" ht="15">
      <c r="A39" s="158"/>
      <c r="B39" s="158"/>
      <c r="D39" s="63"/>
      <c r="E39" s="35"/>
      <c r="F39" s="74"/>
      <c r="G39" s="21"/>
      <c r="H39" s="21"/>
      <c r="I39" s="21"/>
      <c r="J39" s="21"/>
      <c r="K39" s="80"/>
      <c r="L39" s="8"/>
      <c r="M39" s="55"/>
      <c r="N39" s="33"/>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row>
    <row r="40" spans="1:61" ht="15">
      <c r="A40" s="158"/>
      <c r="B40" s="158"/>
      <c r="D40" s="63"/>
      <c r="E40" s="35"/>
      <c r="F40" s="74"/>
      <c r="G40" s="21"/>
      <c r="H40" s="21"/>
      <c r="I40" s="21"/>
      <c r="J40" s="21"/>
      <c r="K40" s="80"/>
      <c r="L40" s="8"/>
      <c r="M40" s="8"/>
      <c r="N40" s="8"/>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row>
    <row r="41" spans="1:61" ht="15">
      <c r="A41" s="158"/>
      <c r="B41" s="158"/>
      <c r="D41" s="63"/>
      <c r="E41" s="35"/>
      <c r="F41" s="74"/>
      <c r="G41" s="21"/>
      <c r="H41" s="21"/>
      <c r="I41" s="21"/>
      <c r="J41" s="21"/>
      <c r="K41" s="80"/>
      <c r="L41" s="8"/>
      <c r="M41" s="72"/>
      <c r="N41" s="72"/>
      <c r="O41" s="72"/>
      <c r="P41" s="72"/>
      <c r="Q41" s="72"/>
    </row>
    <row r="42" spans="1:61" ht="15">
      <c r="A42" s="158"/>
      <c r="B42" s="158"/>
      <c r="D42" s="63"/>
      <c r="E42" s="35"/>
      <c r="F42" s="74"/>
      <c r="G42" s="21"/>
      <c r="H42" s="21"/>
      <c r="I42" s="21"/>
      <c r="J42" s="21"/>
      <c r="K42" s="80"/>
      <c r="L42" s="8"/>
      <c r="M42" s="72"/>
      <c r="N42" s="72"/>
      <c r="O42" s="72"/>
      <c r="P42" s="72"/>
      <c r="Q42" s="72"/>
    </row>
    <row r="43" spans="1:61" ht="15">
      <c r="A43" s="158"/>
      <c r="B43" s="158"/>
      <c r="D43" s="63"/>
      <c r="E43" s="35"/>
      <c r="F43" s="74"/>
      <c r="G43" s="21"/>
      <c r="H43" s="21"/>
      <c r="I43" s="21"/>
      <c r="J43" s="21"/>
      <c r="K43" s="80"/>
      <c r="L43" s="8"/>
      <c r="M43" s="72"/>
      <c r="N43" s="72"/>
      <c r="O43" s="72"/>
      <c r="P43" s="72"/>
      <c r="Q43" s="72"/>
    </row>
    <row r="44" spans="1:61" ht="15">
      <c r="A44" s="158"/>
      <c r="B44" s="158"/>
      <c r="D44" s="63"/>
      <c r="E44" s="35"/>
      <c r="F44" s="74"/>
      <c r="G44" s="21"/>
      <c r="H44" s="21"/>
      <c r="I44" s="21"/>
      <c r="J44" s="21"/>
      <c r="K44" s="80"/>
      <c r="L44" s="8"/>
      <c r="M44" s="72"/>
      <c r="N44" s="72"/>
      <c r="O44" s="72"/>
      <c r="P44" s="72"/>
      <c r="Q44" s="72"/>
    </row>
    <row r="45" spans="1:61" ht="15">
      <c r="A45" s="158"/>
      <c r="B45" s="158"/>
      <c r="D45" s="63"/>
      <c r="E45" s="35"/>
      <c r="F45" s="74"/>
      <c r="G45" s="21"/>
      <c r="H45" s="21"/>
      <c r="I45" s="21"/>
      <c r="J45" s="21"/>
      <c r="K45" s="80"/>
      <c r="L45" s="8"/>
      <c r="M45" s="72"/>
      <c r="N45" s="72"/>
      <c r="O45" s="72"/>
      <c r="P45" s="72"/>
      <c r="Q45" s="72"/>
    </row>
    <row r="46" spans="1:61" ht="15">
      <c r="A46" s="158"/>
      <c r="B46" s="158"/>
      <c r="D46" s="63"/>
      <c r="E46" s="35"/>
      <c r="F46" s="74"/>
      <c r="G46" s="21"/>
      <c r="H46" s="21"/>
      <c r="I46" s="21"/>
      <c r="J46" s="21"/>
      <c r="K46" s="80"/>
      <c r="L46" s="8"/>
      <c r="M46" s="72"/>
      <c r="N46" s="72"/>
      <c r="O46" s="72"/>
      <c r="P46" s="72"/>
      <c r="Q46" s="72"/>
    </row>
    <row r="47" spans="1:61" ht="15">
      <c r="A47" s="158"/>
      <c r="B47" s="158"/>
      <c r="D47" s="63"/>
      <c r="E47" s="35"/>
      <c r="F47" s="74"/>
      <c r="G47" s="21"/>
      <c r="H47" s="21"/>
      <c r="I47" s="21"/>
      <c r="J47" s="21"/>
      <c r="K47" s="80"/>
      <c r="L47" s="8"/>
      <c r="M47" s="72"/>
      <c r="N47" s="72"/>
      <c r="O47" s="72"/>
      <c r="P47" s="72"/>
      <c r="Q47" s="72"/>
    </row>
    <row r="48" spans="1:61" ht="15">
      <c r="A48" s="158"/>
      <c r="B48" s="158"/>
      <c r="D48" s="63"/>
      <c r="E48" s="35"/>
      <c r="F48" s="74"/>
      <c r="G48" s="21"/>
      <c r="H48" s="21"/>
      <c r="I48" s="21"/>
      <c r="J48" s="21"/>
      <c r="K48" s="80"/>
      <c r="L48" s="8"/>
      <c r="M48" s="72"/>
      <c r="N48" s="72"/>
      <c r="O48" s="72"/>
      <c r="P48" s="72"/>
      <c r="Q48" s="72"/>
    </row>
    <row r="49" spans="1:17" ht="15">
      <c r="A49" s="158"/>
      <c r="B49" s="158"/>
      <c r="D49" s="63"/>
      <c r="E49" s="35"/>
      <c r="F49" s="74"/>
      <c r="G49" s="21"/>
      <c r="H49" s="21"/>
      <c r="I49" s="21"/>
      <c r="J49" s="21"/>
      <c r="K49" s="80"/>
      <c r="L49" s="8"/>
      <c r="M49" s="72"/>
      <c r="N49" s="72"/>
      <c r="O49" s="72"/>
      <c r="P49" s="72"/>
      <c r="Q49" s="72"/>
    </row>
    <row r="50" spans="1:17" ht="15">
      <c r="A50" s="158"/>
      <c r="B50" s="158"/>
      <c r="D50" s="63"/>
      <c r="E50" s="35"/>
      <c r="F50" s="74"/>
      <c r="G50" s="21"/>
      <c r="H50" s="21"/>
      <c r="I50" s="21"/>
      <c r="J50" s="21"/>
      <c r="K50" s="80"/>
      <c r="L50" s="8"/>
      <c r="M50" s="72"/>
      <c r="N50" s="72"/>
      <c r="O50" s="72"/>
      <c r="P50" s="72"/>
      <c r="Q50" s="72"/>
    </row>
    <row r="51" spans="1:17" ht="15">
      <c r="A51" s="158"/>
      <c r="B51" s="158"/>
      <c r="D51" s="63"/>
      <c r="E51" s="35"/>
      <c r="F51" s="74"/>
      <c r="G51" s="21"/>
      <c r="H51" s="21"/>
      <c r="I51" s="21"/>
      <c r="J51" s="21"/>
      <c r="K51" s="80"/>
      <c r="L51" s="8"/>
      <c r="M51" s="72"/>
      <c r="N51" s="72"/>
      <c r="O51" s="72"/>
      <c r="P51" s="72"/>
      <c r="Q51" s="72"/>
    </row>
    <row r="52" spans="1:17" ht="15">
      <c r="A52" s="158"/>
      <c r="B52" s="158"/>
      <c r="D52" s="63"/>
      <c r="E52" s="35"/>
      <c r="F52" s="74"/>
      <c r="G52" s="21"/>
      <c r="H52" s="21"/>
      <c r="I52" s="21"/>
      <c r="J52" s="21"/>
      <c r="K52" s="80"/>
      <c r="L52" s="8"/>
      <c r="M52" s="72"/>
      <c r="N52" s="72"/>
      <c r="O52" s="72"/>
      <c r="P52" s="72"/>
      <c r="Q52" s="72"/>
    </row>
    <row r="53" spans="1:17" ht="15">
      <c r="A53" s="158"/>
      <c r="B53" s="158"/>
      <c r="D53" s="63"/>
      <c r="E53" s="35"/>
      <c r="F53" s="74"/>
      <c r="G53" s="21"/>
      <c r="H53" s="21"/>
      <c r="I53" s="21"/>
      <c r="J53" s="21"/>
      <c r="K53" s="80"/>
      <c r="L53" s="8"/>
      <c r="M53" s="72"/>
      <c r="N53" s="72"/>
      <c r="O53" s="72"/>
      <c r="P53" s="72"/>
      <c r="Q53" s="72"/>
    </row>
    <row r="54" spans="1:17" ht="15">
      <c r="A54" s="158"/>
      <c r="B54" s="158"/>
      <c r="D54" s="63"/>
      <c r="E54" s="35"/>
      <c r="F54" s="74"/>
      <c r="G54" s="21"/>
      <c r="H54" s="21"/>
      <c r="I54" s="21"/>
      <c r="J54" s="21"/>
      <c r="K54" s="80"/>
      <c r="L54" s="8"/>
      <c r="M54" s="72"/>
      <c r="N54" s="72"/>
      <c r="O54" s="72"/>
      <c r="P54" s="72"/>
      <c r="Q54" s="72"/>
    </row>
    <row r="55" spans="1:17" ht="15">
      <c r="A55" s="158"/>
      <c r="B55" s="158"/>
      <c r="D55" s="63"/>
      <c r="E55" s="35"/>
      <c r="F55" s="74"/>
      <c r="G55" s="21"/>
      <c r="H55" s="21"/>
      <c r="I55" s="21"/>
      <c r="J55" s="21"/>
      <c r="K55" s="80"/>
      <c r="L55" s="8"/>
      <c r="M55" s="72"/>
      <c r="N55" s="72"/>
      <c r="O55" s="72"/>
      <c r="P55" s="72"/>
      <c r="Q55" s="72"/>
    </row>
    <row r="56" spans="1:17" ht="15">
      <c r="A56" s="158"/>
      <c r="B56" s="158"/>
      <c r="D56" s="63"/>
      <c r="E56" s="35"/>
      <c r="F56" s="74"/>
      <c r="G56" s="21"/>
      <c r="H56" s="21"/>
      <c r="I56" s="21"/>
      <c r="J56" s="21"/>
      <c r="K56" s="80"/>
      <c r="L56" s="8"/>
      <c r="M56" s="72"/>
      <c r="N56" s="72"/>
      <c r="O56" s="72"/>
      <c r="P56" s="72"/>
      <c r="Q56" s="72"/>
    </row>
    <row r="57" spans="1:17">
      <c r="D57" s="72"/>
      <c r="E57" s="72"/>
      <c r="F57" s="72"/>
      <c r="G57" s="72"/>
      <c r="H57" s="72"/>
      <c r="I57" s="72"/>
      <c r="J57" s="72"/>
      <c r="K57" s="72"/>
      <c r="L57" s="72"/>
      <c r="M57" s="72"/>
      <c r="N57" s="72"/>
      <c r="O57" s="72"/>
      <c r="P57" s="72"/>
      <c r="Q57" s="72"/>
    </row>
    <row r="58" spans="1:17">
      <c r="D58" s="72"/>
      <c r="E58" s="72"/>
      <c r="F58" s="72"/>
      <c r="G58" s="72"/>
      <c r="H58" s="72"/>
      <c r="I58" s="72"/>
      <c r="J58" s="72"/>
      <c r="K58" s="72"/>
      <c r="L58" s="72"/>
      <c r="M58" s="72"/>
      <c r="N58" s="72"/>
      <c r="O58" s="72"/>
      <c r="P58" s="72"/>
      <c r="Q58" s="72"/>
    </row>
    <row r="59" spans="1:17">
      <c r="D59" s="72"/>
      <c r="E59" s="72"/>
      <c r="F59" s="72"/>
      <c r="G59" s="72"/>
      <c r="H59" s="72"/>
      <c r="I59" s="72"/>
      <c r="J59" s="72"/>
      <c r="K59" s="72"/>
      <c r="L59" s="72"/>
      <c r="M59" s="72"/>
      <c r="N59" s="72"/>
      <c r="O59" s="72"/>
      <c r="P59" s="72"/>
      <c r="Q59" s="72"/>
    </row>
    <row r="60" spans="1:17">
      <c r="D60" s="72"/>
      <c r="E60" s="72"/>
      <c r="F60" s="72"/>
      <c r="G60" s="72"/>
      <c r="H60" s="72"/>
      <c r="I60" s="72"/>
      <c r="J60" s="72"/>
      <c r="K60" s="72"/>
      <c r="L60" s="72"/>
      <c r="M60" s="72"/>
      <c r="N60" s="72"/>
      <c r="O60" s="72"/>
      <c r="P60" s="72"/>
      <c r="Q60" s="72"/>
    </row>
    <row r="61" spans="1:17">
      <c r="D61" s="72"/>
      <c r="E61" s="72"/>
      <c r="F61" s="72"/>
      <c r="G61" s="72"/>
      <c r="H61" s="72"/>
      <c r="I61" s="72"/>
      <c r="J61" s="72"/>
      <c r="K61" s="72"/>
      <c r="L61" s="72"/>
      <c r="M61" s="72"/>
      <c r="N61" s="72"/>
      <c r="O61" s="72"/>
      <c r="P61" s="72"/>
      <c r="Q61" s="72"/>
    </row>
    <row r="62" spans="1:17">
      <c r="D62" s="72"/>
      <c r="E62" s="72"/>
      <c r="F62" s="72"/>
      <c r="G62" s="72"/>
      <c r="H62" s="72"/>
      <c r="I62" s="72"/>
      <c r="J62" s="72"/>
      <c r="K62" s="72"/>
      <c r="L62" s="72"/>
      <c r="M62" s="72"/>
      <c r="N62" s="72"/>
      <c r="O62" s="72"/>
      <c r="P62" s="72"/>
      <c r="Q62" s="72"/>
    </row>
    <row r="63" spans="1:17">
      <c r="D63" s="72"/>
      <c r="E63" s="72"/>
      <c r="F63" s="72"/>
      <c r="G63" s="72"/>
      <c r="H63" s="72"/>
      <c r="I63" s="72"/>
      <c r="J63" s="72"/>
      <c r="K63" s="72"/>
      <c r="L63" s="72"/>
      <c r="M63" s="72"/>
      <c r="N63" s="72"/>
      <c r="O63" s="72"/>
      <c r="P63" s="72"/>
      <c r="Q63" s="72"/>
    </row>
    <row r="64" spans="1:17">
      <c r="D64" s="72"/>
      <c r="E64" s="72"/>
      <c r="F64" s="72"/>
      <c r="G64" s="72"/>
      <c r="H64" s="72"/>
      <c r="I64" s="72"/>
      <c r="J64" s="72"/>
      <c r="K64" s="72"/>
      <c r="L64" s="72"/>
      <c r="M64" s="72"/>
      <c r="N64" s="72"/>
      <c r="O64" s="72"/>
      <c r="P64" s="72"/>
      <c r="Q64" s="72"/>
    </row>
    <row r="65" spans="4:17">
      <c r="D65" s="72"/>
      <c r="E65" s="72"/>
      <c r="F65" s="72"/>
      <c r="G65" s="72"/>
      <c r="H65" s="72"/>
      <c r="I65" s="72"/>
      <c r="J65" s="72"/>
      <c r="K65" s="72"/>
      <c r="L65" s="72"/>
      <c r="M65" s="72"/>
      <c r="N65" s="72"/>
      <c r="O65" s="72"/>
      <c r="P65" s="72"/>
      <c r="Q65" s="72"/>
    </row>
    <row r="66" spans="4:17">
      <c r="D66" s="72"/>
      <c r="E66" s="72"/>
      <c r="F66" s="72"/>
      <c r="G66" s="72"/>
      <c r="H66" s="72"/>
      <c r="I66" s="72"/>
      <c r="J66" s="72"/>
      <c r="K66" s="72"/>
      <c r="L66" s="72"/>
      <c r="M66" s="72"/>
      <c r="N66" s="72"/>
      <c r="O66" s="72"/>
      <c r="P66" s="72"/>
      <c r="Q66" s="72"/>
    </row>
    <row r="67" spans="4:17">
      <c r="D67" s="72"/>
      <c r="E67" s="72"/>
      <c r="F67" s="72"/>
      <c r="G67" s="72"/>
      <c r="H67" s="72"/>
      <c r="I67" s="72"/>
      <c r="J67" s="72"/>
      <c r="K67" s="72"/>
      <c r="L67" s="72"/>
      <c r="M67" s="72"/>
      <c r="N67" s="72"/>
      <c r="O67" s="72"/>
      <c r="P67" s="72"/>
      <c r="Q67" s="72"/>
    </row>
    <row r="68" spans="4:17">
      <c r="D68" s="72"/>
      <c r="E68" s="72"/>
      <c r="F68" s="72"/>
      <c r="G68" s="72"/>
      <c r="H68" s="72"/>
      <c r="I68" s="72"/>
      <c r="J68" s="72"/>
      <c r="K68" s="72"/>
      <c r="L68" s="72"/>
      <c r="M68" s="72"/>
      <c r="N68" s="72"/>
      <c r="O68" s="72"/>
      <c r="P68" s="72"/>
      <c r="Q68" s="72"/>
    </row>
    <row r="69" spans="4:17">
      <c r="D69" s="72"/>
      <c r="E69" s="72"/>
      <c r="F69" s="72"/>
      <c r="G69" s="72"/>
      <c r="H69" s="72"/>
      <c r="I69" s="72"/>
      <c r="J69" s="72"/>
      <c r="K69" s="72"/>
      <c r="L69" s="72"/>
      <c r="M69" s="72"/>
      <c r="N69" s="72"/>
      <c r="O69" s="72"/>
      <c r="P69" s="72"/>
      <c r="Q69" s="72"/>
    </row>
    <row r="70" spans="4:17">
      <c r="D70" s="72"/>
      <c r="E70" s="72"/>
      <c r="F70" s="72"/>
      <c r="G70" s="72"/>
      <c r="H70" s="72"/>
      <c r="I70" s="72"/>
      <c r="J70" s="72"/>
      <c r="K70" s="72"/>
      <c r="L70" s="72"/>
      <c r="M70" s="72"/>
      <c r="N70" s="72"/>
      <c r="O70" s="72"/>
      <c r="P70" s="72"/>
      <c r="Q70" s="72"/>
    </row>
    <row r="71" spans="4:17">
      <c r="D71" s="72"/>
      <c r="E71" s="72"/>
      <c r="F71" s="72"/>
      <c r="G71" s="72"/>
      <c r="H71" s="72"/>
      <c r="I71" s="72"/>
      <c r="J71" s="72"/>
      <c r="K71" s="72"/>
      <c r="L71" s="72"/>
      <c r="M71" s="72"/>
      <c r="N71" s="72"/>
      <c r="O71" s="72"/>
      <c r="P71" s="72"/>
      <c r="Q71" s="72"/>
    </row>
    <row r="72" spans="4:17">
      <c r="D72" s="72"/>
      <c r="E72" s="72"/>
      <c r="F72" s="72"/>
      <c r="G72" s="72"/>
      <c r="H72" s="72"/>
      <c r="I72" s="72"/>
      <c r="J72" s="72"/>
      <c r="K72" s="72"/>
      <c r="L72" s="72"/>
      <c r="M72" s="72"/>
      <c r="N72" s="72"/>
      <c r="O72" s="72"/>
      <c r="P72" s="72"/>
      <c r="Q72" s="72"/>
    </row>
    <row r="73" spans="4:17">
      <c r="D73" s="72"/>
      <c r="E73" s="72"/>
      <c r="F73" s="72"/>
      <c r="G73" s="72"/>
      <c r="H73" s="72"/>
      <c r="I73" s="72"/>
      <c r="J73" s="72"/>
      <c r="K73" s="72"/>
      <c r="L73" s="72"/>
      <c r="M73" s="72"/>
      <c r="N73" s="72"/>
      <c r="O73" s="72"/>
      <c r="P73" s="72"/>
      <c r="Q73" s="72"/>
    </row>
    <row r="74" spans="4:17">
      <c r="D74" s="72"/>
      <c r="E74" s="72"/>
      <c r="F74" s="72"/>
      <c r="G74" s="72"/>
      <c r="H74" s="72"/>
      <c r="I74" s="72"/>
      <c r="J74" s="72"/>
      <c r="K74" s="72"/>
      <c r="L74" s="72"/>
      <c r="M74" s="72"/>
      <c r="N74" s="72"/>
      <c r="O74" s="72"/>
      <c r="P74" s="72"/>
      <c r="Q74" s="72"/>
    </row>
    <row r="75" spans="4:17">
      <c r="D75" s="72"/>
      <c r="E75" s="72"/>
      <c r="F75" s="72"/>
      <c r="G75" s="72"/>
      <c r="H75" s="72"/>
      <c r="I75" s="72"/>
      <c r="J75" s="72"/>
      <c r="K75" s="72"/>
      <c r="L75" s="72"/>
      <c r="M75" s="72"/>
      <c r="N75" s="72"/>
      <c r="O75" s="72"/>
      <c r="P75" s="72"/>
      <c r="Q75" s="72"/>
    </row>
    <row r="76" spans="4:17">
      <c r="D76" s="72"/>
      <c r="E76" s="72"/>
      <c r="F76" s="72"/>
      <c r="G76" s="72"/>
      <c r="H76" s="72"/>
      <c r="I76" s="72"/>
      <c r="J76" s="72"/>
      <c r="K76" s="72"/>
      <c r="L76" s="72"/>
      <c r="M76" s="72"/>
      <c r="N76" s="72"/>
      <c r="O76" s="72"/>
      <c r="P76" s="72"/>
      <c r="Q76" s="72"/>
    </row>
    <row r="77" spans="4:17">
      <c r="D77" s="72"/>
      <c r="E77" s="72"/>
      <c r="F77" s="72"/>
      <c r="G77" s="72"/>
      <c r="H77" s="72"/>
      <c r="I77" s="72"/>
      <c r="J77" s="72"/>
      <c r="K77" s="72"/>
      <c r="L77" s="72"/>
      <c r="M77" s="72"/>
      <c r="N77" s="72"/>
      <c r="O77" s="72"/>
      <c r="P77" s="72"/>
      <c r="Q77" s="72"/>
    </row>
    <row r="78" spans="4:17">
      <c r="D78" s="72"/>
      <c r="E78" s="72"/>
      <c r="F78" s="72"/>
      <c r="G78" s="72"/>
      <c r="H78" s="72"/>
      <c r="I78" s="72"/>
      <c r="J78" s="72"/>
      <c r="K78" s="72"/>
      <c r="L78" s="72"/>
      <c r="M78" s="72"/>
      <c r="N78" s="72"/>
      <c r="O78" s="72"/>
      <c r="P78" s="72"/>
      <c r="Q78" s="72"/>
    </row>
    <row r="79" spans="4:17">
      <c r="D79" s="72"/>
      <c r="E79" s="72"/>
      <c r="F79" s="72"/>
      <c r="G79" s="72"/>
      <c r="H79" s="72"/>
      <c r="I79" s="72"/>
      <c r="J79" s="72"/>
      <c r="K79" s="72"/>
      <c r="L79" s="72"/>
      <c r="M79" s="72"/>
      <c r="N79" s="72"/>
      <c r="O79" s="72"/>
      <c r="P79" s="72"/>
      <c r="Q79" s="72"/>
    </row>
    <row r="80" spans="4:17">
      <c r="D80" s="72"/>
      <c r="E80" s="72"/>
      <c r="F80" s="72"/>
      <c r="G80" s="72"/>
      <c r="H80" s="72"/>
      <c r="I80" s="72"/>
      <c r="J80" s="72"/>
      <c r="K80" s="72"/>
      <c r="L80" s="72"/>
      <c r="M80" s="72"/>
      <c r="N80" s="72"/>
      <c r="O80" s="72"/>
      <c r="P80" s="72"/>
      <c r="Q80" s="72"/>
    </row>
    <row r="81" spans="4:17">
      <c r="D81" s="72"/>
      <c r="E81" s="72"/>
      <c r="F81" s="72"/>
      <c r="G81" s="72"/>
      <c r="H81" s="72"/>
      <c r="I81" s="72"/>
      <c r="J81" s="72"/>
      <c r="K81" s="72"/>
      <c r="L81" s="72"/>
      <c r="M81" s="72"/>
      <c r="N81" s="72"/>
      <c r="O81" s="72"/>
      <c r="P81" s="72"/>
      <c r="Q81" s="72"/>
    </row>
    <row r="82" spans="4:17">
      <c r="D82" s="72"/>
      <c r="E82" s="72"/>
      <c r="F82" s="72"/>
      <c r="G82" s="72"/>
      <c r="H82" s="72"/>
      <c r="I82" s="72"/>
      <c r="J82" s="72"/>
      <c r="K82" s="72"/>
      <c r="L82" s="72"/>
      <c r="M82" s="72"/>
      <c r="N82" s="72"/>
      <c r="O82" s="72"/>
      <c r="P82" s="72"/>
      <c r="Q82" s="72"/>
    </row>
    <row r="83" spans="4:17">
      <c r="D83" s="72"/>
      <c r="E83" s="72"/>
      <c r="F83" s="72"/>
      <c r="G83" s="72"/>
      <c r="H83" s="72"/>
      <c r="I83" s="72"/>
      <c r="J83" s="72"/>
      <c r="K83" s="72"/>
      <c r="L83" s="72"/>
      <c r="M83" s="72"/>
      <c r="N83" s="72"/>
      <c r="O83" s="72"/>
      <c r="P83" s="72"/>
      <c r="Q83" s="72"/>
    </row>
    <row r="84" spans="4:17">
      <c r="D84" s="72"/>
      <c r="E84" s="72"/>
      <c r="F84" s="72"/>
      <c r="G84" s="72"/>
      <c r="H84" s="72"/>
      <c r="I84" s="72"/>
      <c r="J84" s="72"/>
      <c r="K84" s="72"/>
      <c r="L84" s="72"/>
      <c r="M84" s="72"/>
      <c r="N84" s="72"/>
      <c r="O84" s="72"/>
      <c r="P84" s="72"/>
      <c r="Q84" s="72"/>
    </row>
    <row r="85" spans="4:17">
      <c r="D85" s="72"/>
      <c r="E85" s="72"/>
      <c r="F85" s="72"/>
      <c r="G85" s="72"/>
      <c r="H85" s="72"/>
      <c r="I85" s="72"/>
      <c r="J85" s="72"/>
      <c r="K85" s="72"/>
      <c r="L85" s="72"/>
      <c r="M85" s="72"/>
      <c r="N85" s="72"/>
      <c r="O85" s="72"/>
      <c r="P85" s="72"/>
      <c r="Q85" s="72"/>
    </row>
    <row r="86" spans="4:17">
      <c r="D86" s="72"/>
      <c r="E86" s="72"/>
      <c r="F86" s="72"/>
      <c r="G86" s="72"/>
      <c r="H86" s="72"/>
      <c r="I86" s="72"/>
      <c r="J86" s="72"/>
      <c r="K86" s="72"/>
      <c r="L86" s="72"/>
      <c r="M86" s="72"/>
      <c r="N86" s="72"/>
      <c r="O86" s="72"/>
      <c r="P86" s="72"/>
      <c r="Q86" s="72"/>
    </row>
    <row r="87" spans="4:17">
      <c r="D87" s="72"/>
      <c r="E87" s="72"/>
      <c r="F87" s="72"/>
      <c r="G87" s="72"/>
      <c r="H87" s="72"/>
      <c r="I87" s="72"/>
      <c r="J87" s="72"/>
      <c r="K87" s="72"/>
      <c r="L87" s="72"/>
      <c r="M87" s="72"/>
      <c r="N87" s="72"/>
      <c r="O87" s="72"/>
      <c r="P87" s="72"/>
      <c r="Q87" s="72"/>
    </row>
    <row r="88" spans="4:17">
      <c r="D88" s="72"/>
      <c r="E88" s="72"/>
      <c r="F88" s="72"/>
      <c r="G88" s="72"/>
      <c r="H88" s="72"/>
      <c r="I88" s="72"/>
      <c r="J88" s="72"/>
      <c r="K88" s="72"/>
      <c r="L88" s="72"/>
      <c r="M88" s="72"/>
      <c r="N88" s="72"/>
      <c r="O88" s="72"/>
      <c r="P88" s="72"/>
      <c r="Q88" s="72"/>
    </row>
    <row r="89" spans="4:17">
      <c r="D89" s="72"/>
      <c r="E89" s="72"/>
      <c r="F89" s="72"/>
      <c r="G89" s="72"/>
      <c r="H89" s="72"/>
      <c r="I89" s="72"/>
      <c r="J89" s="72"/>
      <c r="K89" s="72"/>
      <c r="L89" s="72"/>
      <c r="M89" s="72"/>
      <c r="N89" s="72"/>
      <c r="O89" s="72"/>
      <c r="P89" s="72"/>
      <c r="Q89" s="72"/>
    </row>
    <row r="90" spans="4:17">
      <c r="D90" s="72"/>
      <c r="E90" s="72"/>
      <c r="F90" s="72"/>
      <c r="G90" s="72"/>
      <c r="H90" s="72"/>
      <c r="I90" s="72"/>
      <c r="J90" s="72"/>
      <c r="K90" s="72"/>
      <c r="L90" s="72"/>
      <c r="M90" s="72"/>
      <c r="N90" s="72"/>
      <c r="O90" s="72"/>
      <c r="P90" s="72"/>
      <c r="Q90" s="72"/>
    </row>
    <row r="91" spans="4:17">
      <c r="D91" s="72"/>
      <c r="E91" s="72"/>
      <c r="F91" s="72"/>
      <c r="G91" s="72"/>
      <c r="H91" s="72"/>
      <c r="I91" s="72"/>
      <c r="J91" s="72"/>
      <c r="K91" s="72"/>
      <c r="L91" s="72"/>
      <c r="M91" s="72"/>
      <c r="N91" s="72"/>
      <c r="O91" s="72"/>
      <c r="P91" s="72"/>
      <c r="Q91" s="72"/>
    </row>
    <row r="92" spans="4:17">
      <c r="D92" s="72"/>
      <c r="E92" s="72"/>
      <c r="F92" s="72"/>
      <c r="G92" s="72"/>
      <c r="H92" s="72"/>
      <c r="I92" s="72"/>
      <c r="J92" s="72"/>
      <c r="K92" s="72"/>
      <c r="L92" s="72"/>
      <c r="M92" s="72"/>
      <c r="N92" s="72"/>
      <c r="O92" s="72"/>
      <c r="P92" s="72"/>
      <c r="Q92" s="72"/>
    </row>
    <row r="93" spans="4:17">
      <c r="D93" s="72"/>
      <c r="E93" s="72"/>
      <c r="F93" s="72"/>
      <c r="G93" s="72"/>
      <c r="H93" s="72"/>
      <c r="I93" s="72"/>
      <c r="J93" s="72"/>
      <c r="K93" s="72"/>
      <c r="L93" s="72"/>
      <c r="M93" s="72"/>
      <c r="N93" s="72"/>
      <c r="O93" s="72"/>
      <c r="P93" s="72"/>
      <c r="Q93" s="72"/>
    </row>
    <row r="94" spans="4:17">
      <c r="D94" s="72"/>
      <c r="E94" s="72"/>
      <c r="F94" s="72"/>
      <c r="G94" s="72"/>
      <c r="H94" s="72"/>
      <c r="I94" s="72"/>
      <c r="J94" s="72"/>
      <c r="K94" s="72"/>
      <c r="L94" s="72"/>
      <c r="M94" s="72"/>
      <c r="N94" s="72"/>
      <c r="O94" s="72"/>
      <c r="P94" s="72"/>
      <c r="Q94" s="72"/>
    </row>
    <row r="95" spans="4:17">
      <c r="D95" s="72"/>
      <c r="E95" s="72"/>
      <c r="F95" s="72"/>
      <c r="G95" s="72"/>
      <c r="H95" s="72"/>
      <c r="I95" s="72"/>
      <c r="J95" s="72"/>
      <c r="K95" s="72"/>
      <c r="L95" s="72"/>
      <c r="M95" s="72"/>
      <c r="N95" s="72"/>
      <c r="O95" s="72"/>
      <c r="P95" s="72"/>
      <c r="Q95" s="72"/>
    </row>
    <row r="96" spans="4:17">
      <c r="D96" s="72"/>
      <c r="E96" s="72"/>
      <c r="F96" s="72"/>
      <c r="G96" s="72"/>
      <c r="H96" s="72"/>
      <c r="I96" s="72"/>
      <c r="J96" s="72"/>
      <c r="K96" s="72"/>
      <c r="L96" s="72"/>
      <c r="M96" s="72"/>
      <c r="N96" s="72"/>
      <c r="O96" s="72"/>
      <c r="P96" s="72"/>
      <c r="Q96" s="72"/>
    </row>
    <row r="97" spans="4:17">
      <c r="D97" s="72"/>
      <c r="E97" s="72"/>
      <c r="F97" s="72"/>
      <c r="G97" s="72"/>
      <c r="H97" s="72"/>
      <c r="I97" s="72"/>
      <c r="J97" s="72"/>
      <c r="K97" s="72"/>
      <c r="L97" s="72"/>
      <c r="M97" s="72"/>
      <c r="N97" s="72"/>
      <c r="O97" s="72"/>
      <c r="P97" s="72"/>
      <c r="Q97" s="72"/>
    </row>
    <row r="98" spans="4:17">
      <c r="D98" s="72"/>
      <c r="E98" s="72"/>
      <c r="F98" s="72"/>
      <c r="G98" s="72"/>
      <c r="H98" s="72"/>
      <c r="I98" s="72"/>
      <c r="J98" s="72"/>
      <c r="K98" s="72"/>
      <c r="L98" s="72"/>
      <c r="M98" s="72"/>
      <c r="N98" s="72"/>
      <c r="O98" s="72"/>
      <c r="P98" s="72"/>
      <c r="Q98" s="72"/>
    </row>
    <row r="99" spans="4:17">
      <c r="D99" s="72"/>
      <c r="E99" s="72"/>
      <c r="F99" s="72"/>
      <c r="G99" s="72"/>
      <c r="H99" s="72"/>
      <c r="I99" s="72"/>
      <c r="J99" s="72"/>
      <c r="K99" s="72"/>
      <c r="L99" s="72"/>
      <c r="M99" s="72"/>
      <c r="N99" s="72"/>
      <c r="O99" s="72"/>
      <c r="P99" s="72"/>
      <c r="Q99" s="72"/>
    </row>
    <row r="100" spans="4:17">
      <c r="D100" s="72"/>
      <c r="E100" s="72"/>
      <c r="F100" s="72"/>
      <c r="G100" s="72"/>
      <c r="H100" s="72"/>
      <c r="I100" s="72"/>
      <c r="J100" s="72"/>
      <c r="K100" s="72"/>
      <c r="L100" s="72"/>
      <c r="M100" s="72"/>
      <c r="N100" s="72"/>
      <c r="O100" s="72"/>
      <c r="P100" s="72"/>
      <c r="Q100" s="72"/>
    </row>
    <row r="101" spans="4:17">
      <c r="D101" s="72"/>
      <c r="E101" s="72"/>
      <c r="F101" s="72"/>
      <c r="G101" s="72"/>
      <c r="H101" s="72"/>
      <c r="I101" s="72"/>
      <c r="J101" s="72"/>
      <c r="K101" s="72"/>
      <c r="L101" s="72"/>
      <c r="M101" s="72"/>
      <c r="N101" s="72"/>
      <c r="O101" s="72"/>
      <c r="P101" s="72"/>
      <c r="Q101" s="72"/>
    </row>
    <row r="102" spans="4:17">
      <c r="D102" s="72"/>
      <c r="E102" s="72"/>
      <c r="F102" s="72"/>
      <c r="G102" s="72"/>
      <c r="H102" s="72"/>
      <c r="I102" s="72"/>
      <c r="J102" s="72"/>
      <c r="K102" s="72"/>
      <c r="L102" s="72"/>
      <c r="M102" s="72"/>
      <c r="N102" s="72"/>
      <c r="O102" s="72"/>
      <c r="P102" s="72"/>
      <c r="Q102" s="72"/>
    </row>
    <row r="103" spans="4:17">
      <c r="D103" s="72"/>
      <c r="E103" s="72"/>
      <c r="F103" s="72"/>
      <c r="G103" s="72"/>
      <c r="H103" s="72"/>
      <c r="I103" s="72"/>
      <c r="J103" s="72"/>
      <c r="K103" s="72"/>
      <c r="L103" s="72"/>
      <c r="M103" s="72"/>
      <c r="N103" s="72"/>
      <c r="O103" s="72"/>
      <c r="P103" s="72"/>
      <c r="Q103" s="72"/>
    </row>
    <row r="104" spans="4:17">
      <c r="D104" s="72"/>
      <c r="E104" s="72"/>
      <c r="F104" s="72"/>
      <c r="G104" s="72"/>
      <c r="H104" s="72"/>
      <c r="I104" s="72"/>
      <c r="J104" s="72"/>
      <c r="K104" s="72"/>
      <c r="L104" s="72"/>
      <c r="M104" s="72"/>
      <c r="N104" s="72"/>
      <c r="O104" s="72"/>
      <c r="P104" s="72"/>
      <c r="Q104" s="72"/>
    </row>
    <row r="105" spans="4:17">
      <c r="D105" s="72"/>
      <c r="E105" s="72"/>
      <c r="F105" s="72"/>
      <c r="G105" s="72"/>
      <c r="H105" s="72"/>
      <c r="I105" s="72"/>
      <c r="J105" s="72"/>
      <c r="K105" s="72"/>
      <c r="L105" s="72"/>
      <c r="M105" s="72"/>
      <c r="N105" s="72"/>
      <c r="O105" s="72"/>
      <c r="P105" s="72"/>
      <c r="Q105" s="72"/>
    </row>
    <row r="106" spans="4:17">
      <c r="D106" s="72"/>
      <c r="E106" s="72"/>
      <c r="F106" s="72"/>
      <c r="G106" s="72"/>
      <c r="H106" s="72"/>
      <c r="I106" s="72"/>
      <c r="J106" s="72"/>
      <c r="K106" s="72"/>
      <c r="L106" s="72"/>
      <c r="M106" s="72"/>
      <c r="N106" s="72"/>
      <c r="O106" s="72"/>
      <c r="P106" s="72"/>
      <c r="Q106" s="72"/>
    </row>
    <row r="107" spans="4:17">
      <c r="D107" s="72"/>
      <c r="E107" s="72"/>
      <c r="F107" s="72"/>
      <c r="G107" s="72"/>
      <c r="H107" s="72"/>
      <c r="I107" s="72"/>
      <c r="J107" s="72"/>
      <c r="K107" s="72"/>
      <c r="L107" s="72"/>
      <c r="M107" s="72"/>
      <c r="N107" s="72"/>
      <c r="O107" s="72"/>
      <c r="P107" s="72"/>
      <c r="Q107" s="72"/>
    </row>
    <row r="108" spans="4:17">
      <c r="D108" s="72"/>
      <c r="E108" s="72"/>
      <c r="F108" s="72"/>
      <c r="G108" s="72"/>
      <c r="H108" s="72"/>
      <c r="I108" s="72"/>
      <c r="J108" s="72"/>
      <c r="K108" s="72"/>
      <c r="L108" s="72"/>
      <c r="M108" s="72"/>
      <c r="N108" s="72"/>
      <c r="O108" s="72"/>
      <c r="P108" s="72"/>
      <c r="Q108" s="72"/>
    </row>
    <row r="109" spans="4:17">
      <c r="D109" s="72"/>
      <c r="E109" s="72"/>
      <c r="F109" s="72"/>
      <c r="G109" s="72"/>
      <c r="H109" s="72"/>
      <c r="I109" s="72"/>
      <c r="J109" s="72"/>
      <c r="K109" s="72"/>
      <c r="L109" s="72"/>
      <c r="M109" s="72"/>
      <c r="N109" s="72"/>
      <c r="O109" s="72"/>
      <c r="P109" s="72"/>
      <c r="Q109" s="72"/>
    </row>
    <row r="110" spans="4:17">
      <c r="D110" s="72"/>
      <c r="E110" s="72"/>
      <c r="F110" s="72"/>
      <c r="G110" s="72"/>
      <c r="H110" s="72"/>
      <c r="I110" s="72"/>
      <c r="J110" s="72"/>
      <c r="K110" s="72"/>
      <c r="L110" s="72"/>
      <c r="M110" s="72"/>
      <c r="N110" s="72"/>
      <c r="O110" s="72"/>
      <c r="P110" s="72"/>
      <c r="Q110" s="72"/>
    </row>
    <row r="111" spans="4:17">
      <c r="D111" s="72"/>
      <c r="E111" s="72"/>
      <c r="F111" s="72"/>
      <c r="G111" s="72"/>
      <c r="H111" s="72"/>
      <c r="I111" s="72"/>
      <c r="J111" s="72"/>
      <c r="K111" s="72"/>
      <c r="L111" s="72"/>
      <c r="M111" s="72"/>
      <c r="N111" s="72"/>
      <c r="O111" s="72"/>
      <c r="P111" s="72"/>
      <c r="Q111" s="72"/>
    </row>
    <row r="112" spans="4:17">
      <c r="D112" s="72"/>
      <c r="E112" s="72"/>
      <c r="F112" s="72"/>
      <c r="G112" s="72"/>
      <c r="H112" s="72"/>
      <c r="I112" s="72"/>
      <c r="J112" s="72"/>
      <c r="K112" s="72"/>
      <c r="L112" s="72"/>
      <c r="M112" s="72"/>
      <c r="N112" s="72"/>
      <c r="O112" s="72"/>
      <c r="P112" s="72"/>
      <c r="Q112" s="72"/>
    </row>
    <row r="113" spans="4:17">
      <c r="D113" s="72"/>
      <c r="E113" s="72"/>
      <c r="F113" s="72"/>
      <c r="G113" s="72"/>
      <c r="H113" s="72"/>
      <c r="I113" s="72"/>
      <c r="J113" s="72"/>
      <c r="K113" s="72"/>
      <c r="L113" s="72"/>
      <c r="M113" s="72"/>
      <c r="N113" s="72"/>
      <c r="O113" s="72"/>
      <c r="P113" s="72"/>
      <c r="Q113" s="72"/>
    </row>
    <row r="114" spans="4:17">
      <c r="D114" s="72"/>
      <c r="E114" s="72"/>
      <c r="F114" s="72"/>
      <c r="G114" s="72"/>
      <c r="H114" s="72"/>
      <c r="I114" s="72"/>
      <c r="J114" s="72"/>
      <c r="K114" s="72"/>
      <c r="L114" s="72"/>
      <c r="M114" s="72"/>
      <c r="N114" s="72"/>
      <c r="O114" s="72"/>
      <c r="P114" s="72"/>
      <c r="Q114" s="72"/>
    </row>
    <row r="115" spans="4:17">
      <c r="D115" s="72"/>
      <c r="E115" s="72"/>
      <c r="F115" s="72"/>
      <c r="G115" s="72"/>
      <c r="H115" s="72"/>
      <c r="I115" s="72"/>
      <c r="J115" s="72"/>
      <c r="K115" s="72"/>
      <c r="L115" s="72"/>
      <c r="M115" s="72"/>
      <c r="N115" s="72"/>
      <c r="O115" s="72"/>
      <c r="P115" s="72"/>
      <c r="Q115" s="72"/>
    </row>
    <row r="116" spans="4:17">
      <c r="D116" s="72"/>
      <c r="E116" s="72"/>
      <c r="F116" s="72"/>
      <c r="G116" s="72"/>
      <c r="H116" s="72"/>
      <c r="I116" s="72"/>
      <c r="J116" s="72"/>
      <c r="K116" s="72"/>
      <c r="L116" s="72"/>
      <c r="M116" s="72"/>
      <c r="N116" s="72"/>
      <c r="O116" s="72"/>
      <c r="P116" s="72"/>
      <c r="Q116" s="72"/>
    </row>
    <row r="117" spans="4:17">
      <c r="D117" s="72"/>
      <c r="E117" s="72"/>
      <c r="F117" s="72"/>
      <c r="G117" s="72"/>
      <c r="H117" s="72"/>
      <c r="I117" s="72"/>
      <c r="J117" s="72"/>
      <c r="K117" s="72"/>
      <c r="L117" s="72"/>
      <c r="M117" s="72"/>
      <c r="N117" s="72"/>
      <c r="O117" s="72"/>
      <c r="P117" s="72"/>
      <c r="Q117" s="72"/>
    </row>
    <row r="118" spans="4:17">
      <c r="D118" s="72"/>
      <c r="E118" s="72"/>
      <c r="F118" s="72"/>
      <c r="G118" s="72"/>
      <c r="H118" s="72"/>
      <c r="I118" s="72"/>
      <c r="J118" s="72"/>
      <c r="K118" s="72"/>
      <c r="L118" s="72"/>
      <c r="M118" s="72"/>
      <c r="N118" s="72"/>
      <c r="O118" s="72"/>
      <c r="P118" s="72"/>
      <c r="Q118" s="72"/>
    </row>
    <row r="119" spans="4:17">
      <c r="D119" s="72"/>
      <c r="E119" s="72"/>
      <c r="F119" s="72"/>
      <c r="G119" s="72"/>
      <c r="H119" s="72"/>
      <c r="I119" s="72"/>
      <c r="J119" s="72"/>
      <c r="K119" s="72"/>
      <c r="L119" s="72"/>
      <c r="M119" s="72"/>
      <c r="N119" s="72"/>
      <c r="O119" s="72"/>
      <c r="P119" s="72"/>
      <c r="Q119" s="72"/>
    </row>
    <row r="120" spans="4:17">
      <c r="D120" s="72"/>
      <c r="E120" s="72"/>
      <c r="F120" s="72"/>
      <c r="G120" s="72"/>
      <c r="H120" s="72"/>
      <c r="I120" s="72"/>
      <c r="J120" s="72"/>
      <c r="K120" s="72"/>
      <c r="L120" s="72"/>
      <c r="M120" s="72"/>
      <c r="N120" s="72"/>
      <c r="O120" s="72"/>
      <c r="P120" s="72"/>
      <c r="Q120" s="72"/>
    </row>
    <row r="121" spans="4:17">
      <c r="D121" s="72"/>
      <c r="E121" s="72"/>
      <c r="F121" s="72"/>
      <c r="G121" s="72"/>
      <c r="H121" s="72"/>
      <c r="I121" s="72"/>
      <c r="J121" s="72"/>
      <c r="K121" s="72"/>
      <c r="L121" s="72"/>
      <c r="M121" s="72"/>
      <c r="N121" s="72"/>
      <c r="O121" s="72"/>
      <c r="P121" s="72"/>
      <c r="Q121" s="72"/>
    </row>
    <row r="122" spans="4:17">
      <c r="D122" s="72"/>
      <c r="E122" s="72"/>
      <c r="F122" s="72"/>
      <c r="G122" s="72"/>
      <c r="H122" s="72"/>
      <c r="I122" s="72"/>
      <c r="J122" s="72"/>
      <c r="K122" s="72"/>
      <c r="L122" s="72"/>
      <c r="M122" s="72"/>
      <c r="N122" s="72"/>
      <c r="O122" s="72"/>
      <c r="P122" s="72"/>
      <c r="Q122" s="72"/>
    </row>
    <row r="123" spans="4:17">
      <c r="D123" s="72"/>
      <c r="E123" s="72"/>
      <c r="F123" s="72"/>
      <c r="G123" s="72"/>
      <c r="H123" s="72"/>
      <c r="I123" s="72"/>
      <c r="J123" s="72"/>
      <c r="K123" s="72"/>
      <c r="L123" s="72"/>
      <c r="M123" s="72"/>
      <c r="N123" s="72"/>
      <c r="O123" s="72"/>
      <c r="P123" s="72"/>
      <c r="Q123" s="72"/>
    </row>
    <row r="124" spans="4:17">
      <c r="D124" s="72"/>
      <c r="E124" s="72"/>
      <c r="F124" s="72"/>
      <c r="G124" s="72"/>
      <c r="H124" s="72"/>
      <c r="I124" s="72"/>
      <c r="J124" s="72"/>
      <c r="K124" s="72"/>
      <c r="L124" s="72"/>
      <c r="M124" s="72"/>
      <c r="N124" s="72"/>
      <c r="O124" s="72"/>
      <c r="P124" s="72"/>
      <c r="Q124" s="72"/>
    </row>
    <row r="125" spans="4:17">
      <c r="D125" s="72"/>
      <c r="E125" s="72"/>
      <c r="F125" s="72"/>
      <c r="G125" s="72"/>
      <c r="H125" s="72"/>
      <c r="I125" s="72"/>
      <c r="J125" s="72"/>
      <c r="K125" s="72"/>
      <c r="L125" s="72"/>
      <c r="M125" s="72"/>
      <c r="N125" s="72"/>
      <c r="O125" s="72"/>
      <c r="P125" s="72"/>
      <c r="Q125" s="72"/>
    </row>
    <row r="126" spans="4:17">
      <c r="D126" s="72"/>
      <c r="E126" s="72"/>
      <c r="F126" s="72"/>
      <c r="G126" s="72"/>
      <c r="H126" s="72"/>
      <c r="I126" s="72"/>
      <c r="J126" s="72"/>
      <c r="K126" s="72"/>
      <c r="L126" s="72"/>
      <c r="M126" s="72"/>
      <c r="N126" s="72"/>
      <c r="O126" s="72"/>
      <c r="P126" s="72"/>
      <c r="Q126" s="72"/>
    </row>
    <row r="127" spans="4:17">
      <c r="D127" s="72"/>
      <c r="E127" s="72"/>
      <c r="F127" s="72"/>
      <c r="G127" s="72"/>
      <c r="H127" s="72"/>
      <c r="I127" s="72"/>
      <c r="J127" s="72"/>
      <c r="K127" s="72"/>
      <c r="L127" s="72"/>
      <c r="M127" s="72"/>
      <c r="N127" s="72"/>
      <c r="O127" s="72"/>
      <c r="P127" s="72"/>
      <c r="Q127" s="72"/>
    </row>
    <row r="128" spans="4:17">
      <c r="D128" s="72"/>
      <c r="E128" s="72"/>
      <c r="F128" s="72"/>
      <c r="G128" s="72"/>
      <c r="H128" s="72"/>
      <c r="I128" s="72"/>
      <c r="J128" s="72"/>
      <c r="K128" s="72"/>
      <c r="L128" s="72"/>
      <c r="M128" s="72"/>
      <c r="N128" s="72"/>
      <c r="O128" s="72"/>
      <c r="P128" s="72"/>
      <c r="Q128" s="72"/>
    </row>
    <row r="129" spans="4:17">
      <c r="D129" s="72"/>
      <c r="E129" s="72"/>
      <c r="F129" s="72"/>
      <c r="G129" s="72"/>
      <c r="H129" s="72"/>
      <c r="I129" s="72"/>
      <c r="J129" s="72"/>
      <c r="K129" s="72"/>
      <c r="L129" s="72"/>
      <c r="M129" s="72"/>
      <c r="N129" s="72"/>
      <c r="O129" s="72"/>
      <c r="P129" s="72"/>
      <c r="Q129" s="72"/>
    </row>
    <row r="130" spans="4:17">
      <c r="D130" s="72"/>
      <c r="E130" s="72"/>
      <c r="F130" s="72"/>
      <c r="G130" s="72"/>
      <c r="H130" s="72"/>
      <c r="I130" s="72"/>
      <c r="J130" s="72"/>
      <c r="K130" s="72"/>
      <c r="L130" s="72"/>
      <c r="M130" s="72"/>
      <c r="N130" s="72"/>
      <c r="O130" s="72"/>
      <c r="P130" s="72"/>
      <c r="Q130" s="72"/>
    </row>
    <row r="131" spans="4:17">
      <c r="D131" s="72"/>
      <c r="E131" s="72"/>
      <c r="F131" s="72"/>
      <c r="G131" s="72"/>
      <c r="H131" s="72"/>
      <c r="I131" s="72"/>
      <c r="J131" s="72"/>
      <c r="K131" s="72"/>
      <c r="L131" s="72"/>
      <c r="M131" s="72"/>
      <c r="N131" s="72"/>
      <c r="O131" s="72"/>
      <c r="P131" s="72"/>
      <c r="Q131" s="72"/>
    </row>
    <row r="132" spans="4:17">
      <c r="D132" s="72"/>
      <c r="E132" s="72"/>
      <c r="F132" s="72"/>
      <c r="G132" s="72"/>
      <c r="H132" s="72"/>
      <c r="I132" s="72"/>
      <c r="J132" s="72"/>
      <c r="K132" s="72"/>
      <c r="L132" s="72"/>
      <c r="M132" s="72"/>
      <c r="N132" s="72"/>
      <c r="O132" s="72"/>
      <c r="P132" s="72"/>
      <c r="Q132" s="72"/>
    </row>
    <row r="133" spans="4:17">
      <c r="D133" s="72"/>
      <c r="E133" s="72"/>
      <c r="F133" s="72"/>
      <c r="G133" s="72"/>
      <c r="H133" s="72"/>
      <c r="I133" s="72"/>
      <c r="J133" s="72"/>
      <c r="K133" s="72"/>
      <c r="L133" s="72"/>
      <c r="M133" s="72"/>
      <c r="N133" s="72"/>
      <c r="O133" s="72"/>
      <c r="P133" s="72"/>
      <c r="Q133" s="72"/>
    </row>
    <row r="134" spans="4:17">
      <c r="D134" s="72"/>
      <c r="E134" s="72"/>
      <c r="F134" s="72"/>
      <c r="G134" s="72"/>
      <c r="H134" s="72"/>
      <c r="I134" s="72"/>
      <c r="J134" s="72"/>
      <c r="K134" s="72"/>
      <c r="L134" s="72"/>
      <c r="M134" s="72"/>
      <c r="N134" s="72"/>
      <c r="O134" s="72"/>
      <c r="P134" s="72"/>
      <c r="Q134" s="72"/>
    </row>
    <row r="135" spans="4:17">
      <c r="D135" s="72"/>
      <c r="E135" s="72"/>
      <c r="F135" s="72"/>
      <c r="G135" s="72"/>
      <c r="H135" s="72"/>
      <c r="I135" s="72"/>
      <c r="J135" s="72"/>
      <c r="K135" s="72"/>
      <c r="L135" s="72"/>
      <c r="M135" s="72"/>
      <c r="N135" s="72"/>
      <c r="O135" s="72"/>
      <c r="P135" s="72"/>
      <c r="Q135" s="72"/>
    </row>
    <row r="136" spans="4:17">
      <c r="D136" s="72"/>
      <c r="E136" s="72"/>
      <c r="F136" s="72"/>
      <c r="G136" s="72"/>
      <c r="H136" s="72"/>
      <c r="I136" s="72"/>
      <c r="J136" s="72"/>
      <c r="K136" s="72"/>
      <c r="L136" s="72"/>
      <c r="M136" s="72"/>
      <c r="N136" s="72"/>
      <c r="O136" s="72"/>
      <c r="P136" s="72"/>
      <c r="Q136" s="72"/>
    </row>
    <row r="137" spans="4:17">
      <c r="D137" s="72"/>
      <c r="E137" s="72"/>
      <c r="F137" s="72"/>
      <c r="G137" s="72"/>
      <c r="H137" s="72"/>
      <c r="I137" s="72"/>
      <c r="J137" s="72"/>
      <c r="K137" s="72"/>
      <c r="L137" s="72"/>
      <c r="M137" s="72"/>
      <c r="N137" s="72"/>
      <c r="O137" s="72"/>
      <c r="P137" s="72"/>
      <c r="Q137" s="72"/>
    </row>
    <row r="138" spans="4:17">
      <c r="D138" s="72"/>
      <c r="E138" s="72"/>
      <c r="F138" s="72"/>
      <c r="G138" s="72"/>
      <c r="H138" s="72"/>
      <c r="I138" s="72"/>
      <c r="J138" s="72"/>
      <c r="K138" s="72"/>
      <c r="L138" s="72"/>
      <c r="M138" s="72"/>
      <c r="N138" s="72"/>
      <c r="O138" s="72"/>
      <c r="P138" s="72"/>
      <c r="Q138" s="72"/>
    </row>
    <row r="139" spans="4:17">
      <c r="D139" s="72"/>
      <c r="E139" s="72"/>
      <c r="F139" s="72"/>
      <c r="G139" s="72"/>
      <c r="H139" s="72"/>
      <c r="I139" s="72"/>
      <c r="J139" s="72"/>
      <c r="K139" s="72"/>
      <c r="L139" s="72"/>
      <c r="M139" s="72"/>
      <c r="N139" s="72"/>
      <c r="O139" s="72"/>
      <c r="P139" s="72"/>
      <c r="Q139" s="72"/>
    </row>
    <row r="140" spans="4:17">
      <c r="D140" s="72"/>
      <c r="E140" s="72"/>
      <c r="F140" s="72"/>
      <c r="G140" s="72"/>
      <c r="H140" s="72"/>
      <c r="I140" s="72"/>
      <c r="J140" s="72"/>
      <c r="K140" s="72"/>
      <c r="L140" s="72"/>
      <c r="M140" s="72"/>
      <c r="N140" s="72"/>
      <c r="O140" s="72"/>
      <c r="P140" s="72"/>
      <c r="Q140" s="72"/>
    </row>
    <row r="141" spans="4:17">
      <c r="D141" s="72"/>
      <c r="E141" s="72"/>
      <c r="F141" s="72"/>
      <c r="G141" s="72"/>
      <c r="H141" s="72"/>
      <c r="I141" s="72"/>
      <c r="J141" s="72"/>
      <c r="K141" s="72"/>
      <c r="L141" s="72"/>
      <c r="M141" s="72"/>
      <c r="N141" s="72"/>
      <c r="O141" s="72"/>
      <c r="P141" s="72"/>
      <c r="Q141" s="72"/>
    </row>
    <row r="142" spans="4:17">
      <c r="D142" s="72"/>
      <c r="E142" s="72"/>
      <c r="F142" s="72"/>
      <c r="G142" s="72"/>
      <c r="H142" s="72"/>
      <c r="I142" s="72"/>
      <c r="J142" s="72"/>
      <c r="K142" s="72"/>
      <c r="L142" s="72"/>
      <c r="M142" s="72"/>
      <c r="N142" s="72"/>
      <c r="O142" s="72"/>
      <c r="P142" s="72"/>
      <c r="Q142" s="72"/>
    </row>
    <row r="143" spans="4:17">
      <c r="D143" s="72"/>
      <c r="E143" s="72"/>
      <c r="F143" s="72"/>
      <c r="G143" s="72"/>
      <c r="H143" s="72"/>
      <c r="I143" s="72"/>
      <c r="J143" s="72"/>
      <c r="K143" s="72"/>
      <c r="L143" s="72"/>
      <c r="M143" s="72"/>
      <c r="N143" s="72"/>
      <c r="O143" s="72"/>
      <c r="P143" s="72"/>
      <c r="Q143" s="72"/>
    </row>
    <row r="144" spans="4:17">
      <c r="D144" s="72"/>
      <c r="E144" s="72"/>
      <c r="F144" s="72"/>
      <c r="G144" s="72"/>
      <c r="H144" s="72"/>
      <c r="I144" s="72"/>
      <c r="J144" s="72"/>
      <c r="K144" s="72"/>
      <c r="L144" s="72"/>
      <c r="M144" s="72"/>
      <c r="N144" s="72"/>
      <c r="O144" s="72"/>
      <c r="P144" s="72"/>
      <c r="Q144" s="72"/>
    </row>
    <row r="145" spans="4:17">
      <c r="D145" s="72"/>
      <c r="E145" s="72"/>
      <c r="F145" s="72"/>
      <c r="G145" s="72"/>
      <c r="H145" s="72"/>
      <c r="I145" s="72"/>
      <c r="J145" s="72"/>
      <c r="K145" s="72"/>
      <c r="L145" s="72"/>
      <c r="M145" s="72"/>
      <c r="N145" s="72"/>
      <c r="O145" s="72"/>
      <c r="P145" s="72"/>
      <c r="Q145" s="72"/>
    </row>
    <row r="146" spans="4:17">
      <c r="D146" s="72"/>
      <c r="E146" s="72"/>
      <c r="F146" s="72"/>
      <c r="G146" s="72"/>
      <c r="H146" s="72"/>
      <c r="I146" s="72"/>
      <c r="J146" s="72"/>
      <c r="K146" s="72"/>
      <c r="L146" s="72"/>
      <c r="M146" s="72"/>
      <c r="N146" s="72"/>
      <c r="O146" s="72"/>
      <c r="P146" s="72"/>
      <c r="Q146" s="72"/>
    </row>
    <row r="147" spans="4:17">
      <c r="D147" s="72"/>
      <c r="E147" s="72"/>
      <c r="F147" s="72"/>
      <c r="G147" s="72"/>
      <c r="H147" s="72"/>
      <c r="I147" s="72"/>
      <c r="J147" s="72"/>
      <c r="K147" s="72"/>
      <c r="L147" s="72"/>
      <c r="M147" s="72"/>
      <c r="N147" s="72"/>
      <c r="O147" s="72"/>
      <c r="P147" s="72"/>
      <c r="Q147" s="72"/>
    </row>
    <row r="148" spans="4:17">
      <c r="D148" s="72"/>
      <c r="E148" s="72"/>
      <c r="F148" s="72"/>
      <c r="G148" s="72"/>
      <c r="H148" s="72"/>
      <c r="I148" s="72"/>
      <c r="J148" s="72"/>
      <c r="K148" s="72"/>
      <c r="L148" s="72"/>
      <c r="M148" s="72"/>
      <c r="N148" s="72"/>
      <c r="O148" s="72"/>
      <c r="P148" s="72"/>
      <c r="Q148" s="72"/>
    </row>
    <row r="149" spans="4:17">
      <c r="D149" s="72"/>
      <c r="E149" s="72"/>
      <c r="F149" s="72"/>
      <c r="G149" s="72"/>
      <c r="H149" s="72"/>
      <c r="I149" s="72"/>
      <c r="J149" s="72"/>
      <c r="K149" s="72"/>
      <c r="L149" s="72"/>
      <c r="M149" s="72"/>
      <c r="N149" s="72"/>
      <c r="O149" s="72"/>
      <c r="P149" s="72"/>
      <c r="Q149" s="72"/>
    </row>
    <row r="150" spans="4:17">
      <c r="D150" s="72"/>
      <c r="E150" s="72"/>
      <c r="F150" s="72"/>
      <c r="G150" s="72"/>
      <c r="H150" s="72"/>
      <c r="I150" s="72"/>
      <c r="J150" s="72"/>
      <c r="K150" s="72"/>
      <c r="L150" s="72"/>
      <c r="M150" s="72"/>
      <c r="N150" s="72"/>
      <c r="O150" s="72"/>
      <c r="P150" s="72"/>
      <c r="Q150" s="72"/>
    </row>
    <row r="151" spans="4:17">
      <c r="D151" s="72"/>
      <c r="E151" s="72"/>
      <c r="F151" s="72"/>
      <c r="G151" s="72"/>
      <c r="H151" s="72"/>
      <c r="I151" s="72"/>
      <c r="J151" s="72"/>
      <c r="K151" s="72"/>
      <c r="L151" s="72"/>
      <c r="M151" s="72"/>
      <c r="N151" s="72"/>
      <c r="O151" s="72"/>
      <c r="P151" s="72"/>
      <c r="Q151" s="72"/>
    </row>
    <row r="152" spans="4:17">
      <c r="D152" s="72"/>
      <c r="E152" s="72"/>
      <c r="F152" s="72"/>
      <c r="G152" s="72"/>
      <c r="H152" s="72"/>
      <c r="I152" s="72"/>
      <c r="J152" s="72"/>
      <c r="K152" s="72"/>
      <c r="L152" s="72"/>
      <c r="M152" s="72"/>
      <c r="N152" s="72"/>
      <c r="O152" s="72"/>
      <c r="P152" s="72"/>
      <c r="Q152" s="72"/>
    </row>
    <row r="153" spans="4:17">
      <c r="D153" s="72"/>
      <c r="E153" s="72"/>
      <c r="F153" s="72"/>
      <c r="G153" s="72"/>
      <c r="H153" s="72"/>
      <c r="I153" s="72"/>
      <c r="J153" s="72"/>
      <c r="K153" s="72"/>
      <c r="L153" s="72"/>
      <c r="M153" s="72"/>
      <c r="N153" s="72"/>
      <c r="O153" s="72"/>
      <c r="P153" s="72"/>
      <c r="Q153" s="72"/>
    </row>
    <row r="154" spans="4:17">
      <c r="D154" s="72"/>
      <c r="E154" s="72"/>
      <c r="F154" s="72"/>
      <c r="G154" s="72"/>
      <c r="H154" s="72"/>
      <c r="I154" s="72"/>
      <c r="J154" s="72"/>
      <c r="K154" s="72"/>
      <c r="L154" s="72"/>
      <c r="M154" s="72"/>
      <c r="N154" s="72"/>
      <c r="O154" s="72"/>
      <c r="P154" s="72"/>
      <c r="Q154" s="72"/>
    </row>
    <row r="155" spans="4:17">
      <c r="D155" s="72"/>
      <c r="E155" s="72"/>
      <c r="F155" s="72"/>
      <c r="G155" s="72"/>
      <c r="H155" s="72"/>
      <c r="I155" s="72"/>
      <c r="J155" s="72"/>
      <c r="K155" s="72"/>
      <c r="L155" s="72"/>
      <c r="M155" s="72"/>
      <c r="N155" s="72"/>
      <c r="O155" s="72"/>
      <c r="P155" s="72"/>
      <c r="Q155" s="72"/>
    </row>
    <row r="156" spans="4:17">
      <c r="D156" s="72"/>
      <c r="E156" s="72"/>
      <c r="F156" s="72"/>
      <c r="G156" s="72"/>
      <c r="H156" s="72"/>
      <c r="I156" s="72"/>
      <c r="J156" s="72"/>
      <c r="K156" s="72"/>
      <c r="L156" s="72"/>
      <c r="M156" s="72"/>
      <c r="N156" s="72"/>
      <c r="O156" s="72"/>
      <c r="P156" s="72"/>
      <c r="Q156" s="72"/>
    </row>
    <row r="157" spans="4:17">
      <c r="D157" s="72"/>
      <c r="E157" s="72"/>
      <c r="F157" s="72"/>
      <c r="G157" s="72"/>
      <c r="H157" s="72"/>
      <c r="I157" s="72"/>
      <c r="J157" s="72"/>
      <c r="K157" s="72"/>
      <c r="L157" s="72"/>
      <c r="M157" s="72"/>
      <c r="N157" s="72"/>
      <c r="O157" s="72"/>
      <c r="P157" s="72"/>
      <c r="Q157" s="72"/>
    </row>
    <row r="158" spans="4:17">
      <c r="D158" s="72"/>
      <c r="E158" s="72"/>
      <c r="F158" s="72"/>
      <c r="G158" s="72"/>
      <c r="H158" s="72"/>
      <c r="I158" s="72"/>
      <c r="J158" s="72"/>
      <c r="K158" s="72"/>
      <c r="L158" s="72"/>
      <c r="M158" s="72"/>
      <c r="N158" s="72"/>
      <c r="O158" s="72"/>
      <c r="P158" s="72"/>
      <c r="Q158" s="72"/>
    </row>
    <row r="159" spans="4:17">
      <c r="D159" s="72"/>
      <c r="E159" s="72"/>
      <c r="F159" s="72"/>
      <c r="G159" s="72"/>
      <c r="H159" s="72"/>
      <c r="I159" s="72"/>
      <c r="J159" s="72"/>
      <c r="K159" s="72"/>
      <c r="L159" s="72"/>
      <c r="M159" s="72"/>
      <c r="N159" s="72"/>
      <c r="O159" s="72"/>
      <c r="P159" s="72"/>
      <c r="Q159" s="72"/>
    </row>
    <row r="160" spans="4:17">
      <c r="D160" s="72"/>
      <c r="E160" s="72"/>
      <c r="F160" s="72"/>
      <c r="G160" s="72"/>
      <c r="H160" s="72"/>
      <c r="I160" s="72"/>
      <c r="J160" s="72"/>
      <c r="K160" s="72"/>
      <c r="L160" s="72"/>
      <c r="M160" s="72"/>
      <c r="N160" s="72"/>
      <c r="O160" s="72"/>
      <c r="P160" s="72"/>
      <c r="Q160" s="72"/>
    </row>
    <row r="161" spans="4:17">
      <c r="D161" s="72"/>
      <c r="E161" s="72"/>
      <c r="F161" s="72"/>
      <c r="G161" s="72"/>
      <c r="H161" s="72"/>
      <c r="I161" s="72"/>
      <c r="J161" s="72"/>
      <c r="K161" s="72"/>
      <c r="L161" s="72"/>
      <c r="M161" s="72"/>
      <c r="N161" s="72"/>
      <c r="O161" s="72"/>
      <c r="P161" s="72"/>
      <c r="Q161" s="72"/>
    </row>
    <row r="162" spans="4:17">
      <c r="D162" s="72"/>
      <c r="E162" s="72"/>
      <c r="F162" s="72"/>
      <c r="G162" s="72"/>
      <c r="H162" s="72"/>
      <c r="I162" s="72"/>
      <c r="J162" s="72"/>
      <c r="K162" s="72"/>
      <c r="L162" s="72"/>
      <c r="M162" s="72"/>
      <c r="N162" s="72"/>
      <c r="O162" s="72"/>
      <c r="P162" s="72"/>
      <c r="Q162" s="72"/>
    </row>
    <row r="163" spans="4:17">
      <c r="D163" s="72"/>
      <c r="E163" s="72"/>
      <c r="F163" s="72"/>
      <c r="G163" s="72"/>
      <c r="H163" s="72"/>
      <c r="I163" s="72"/>
      <c r="J163" s="72"/>
      <c r="K163" s="72"/>
      <c r="L163" s="72"/>
      <c r="M163" s="72"/>
      <c r="N163" s="72"/>
      <c r="O163" s="72"/>
      <c r="P163" s="72"/>
      <c r="Q163" s="72"/>
    </row>
    <row r="164" spans="4:17">
      <c r="D164" s="72"/>
      <c r="E164" s="72"/>
      <c r="F164" s="72"/>
      <c r="G164" s="72"/>
      <c r="H164" s="72"/>
      <c r="I164" s="72"/>
      <c r="J164" s="72"/>
      <c r="K164" s="72"/>
      <c r="L164" s="72"/>
      <c r="M164" s="72"/>
      <c r="N164" s="72"/>
      <c r="O164" s="72"/>
      <c r="P164" s="72"/>
      <c r="Q164" s="72"/>
    </row>
    <row r="165" spans="4:17">
      <c r="D165" s="72"/>
      <c r="E165" s="72"/>
      <c r="F165" s="72"/>
      <c r="G165" s="72"/>
      <c r="H165" s="72"/>
      <c r="I165" s="72"/>
      <c r="J165" s="72"/>
      <c r="K165" s="72"/>
      <c r="L165" s="72"/>
      <c r="M165" s="72"/>
      <c r="N165" s="72"/>
      <c r="O165" s="72"/>
      <c r="P165" s="72"/>
      <c r="Q165" s="72"/>
    </row>
    <row r="166" spans="4:17">
      <c r="D166" s="72"/>
      <c r="E166" s="72"/>
      <c r="F166" s="72"/>
      <c r="G166" s="72"/>
      <c r="H166" s="72"/>
      <c r="I166" s="72"/>
      <c r="J166" s="72"/>
      <c r="K166" s="72"/>
      <c r="L166" s="72"/>
      <c r="M166" s="72"/>
      <c r="N166" s="72"/>
      <c r="O166" s="72"/>
      <c r="P166" s="72"/>
      <c r="Q166" s="72"/>
    </row>
    <row r="167" spans="4:17">
      <c r="D167" s="72"/>
      <c r="E167" s="72"/>
      <c r="F167" s="72"/>
      <c r="G167" s="72"/>
      <c r="H167" s="72"/>
      <c r="I167" s="72"/>
      <c r="J167" s="72"/>
      <c r="K167" s="72"/>
      <c r="L167" s="72"/>
      <c r="M167" s="72"/>
      <c r="N167" s="72"/>
      <c r="O167" s="72"/>
      <c r="P167" s="72"/>
      <c r="Q167" s="72"/>
    </row>
    <row r="168" spans="4:17">
      <c r="D168" s="72"/>
      <c r="E168" s="72"/>
      <c r="F168" s="72"/>
      <c r="G168" s="72"/>
      <c r="H168" s="72"/>
      <c r="I168" s="72"/>
      <c r="J168" s="72"/>
      <c r="K168" s="72"/>
      <c r="L168" s="72"/>
      <c r="M168" s="72"/>
      <c r="N168" s="72"/>
      <c r="O168" s="72"/>
      <c r="P168" s="72"/>
      <c r="Q168" s="72"/>
    </row>
    <row r="169" spans="4:17">
      <c r="D169" s="72"/>
      <c r="E169" s="72"/>
      <c r="F169" s="72"/>
      <c r="G169" s="72"/>
      <c r="H169" s="72"/>
      <c r="I169" s="72"/>
      <c r="J169" s="72"/>
      <c r="K169" s="72"/>
      <c r="L169" s="72"/>
      <c r="M169" s="72"/>
      <c r="N169" s="72"/>
      <c r="O169" s="72"/>
      <c r="P169" s="72"/>
      <c r="Q169" s="72"/>
    </row>
    <row r="170" spans="4:17">
      <c r="D170" s="72"/>
      <c r="E170" s="72"/>
      <c r="F170" s="72"/>
      <c r="G170" s="72"/>
      <c r="H170" s="72"/>
      <c r="I170" s="72"/>
      <c r="J170" s="72"/>
      <c r="K170" s="72"/>
      <c r="L170" s="72"/>
      <c r="M170" s="72"/>
      <c r="N170" s="72"/>
      <c r="O170" s="72"/>
      <c r="P170" s="72"/>
      <c r="Q170" s="72"/>
    </row>
    <row r="171" spans="4:17">
      <c r="D171" s="72"/>
      <c r="E171" s="72"/>
      <c r="F171" s="72"/>
      <c r="G171" s="72"/>
      <c r="H171" s="72"/>
      <c r="I171" s="72"/>
      <c r="J171" s="72"/>
      <c r="K171" s="72"/>
      <c r="L171" s="72"/>
      <c r="M171" s="72"/>
      <c r="N171" s="72"/>
      <c r="O171" s="72"/>
      <c r="P171" s="72"/>
      <c r="Q171" s="72"/>
    </row>
    <row r="172" spans="4:17">
      <c r="D172" s="72"/>
      <c r="E172" s="72"/>
      <c r="F172" s="72"/>
      <c r="G172" s="72"/>
      <c r="H172" s="72"/>
      <c r="I172" s="72"/>
      <c r="J172" s="72"/>
      <c r="K172" s="72"/>
      <c r="L172" s="72"/>
      <c r="M172" s="72"/>
      <c r="N172" s="72"/>
      <c r="O172" s="72"/>
      <c r="P172" s="72"/>
      <c r="Q172" s="72"/>
    </row>
    <row r="173" spans="4:17">
      <c r="D173" s="72"/>
      <c r="E173" s="72"/>
      <c r="F173" s="72"/>
      <c r="G173" s="72"/>
      <c r="H173" s="72"/>
      <c r="I173" s="72"/>
      <c r="J173" s="72"/>
      <c r="K173" s="72"/>
      <c r="L173" s="72"/>
      <c r="M173" s="72"/>
      <c r="N173" s="72"/>
      <c r="O173" s="72"/>
      <c r="P173" s="72"/>
      <c r="Q173" s="72"/>
    </row>
    <row r="174" spans="4:17">
      <c r="D174" s="72"/>
      <c r="E174" s="72"/>
      <c r="F174" s="72"/>
      <c r="G174" s="72"/>
      <c r="H174" s="72"/>
      <c r="I174" s="72"/>
      <c r="J174" s="72"/>
      <c r="K174" s="72"/>
      <c r="L174" s="72"/>
      <c r="M174" s="72"/>
      <c r="N174" s="72"/>
      <c r="O174" s="72"/>
      <c r="P174" s="72"/>
      <c r="Q174" s="72"/>
    </row>
    <row r="175" spans="4:17">
      <c r="D175" s="72"/>
      <c r="E175" s="72"/>
      <c r="F175" s="72"/>
      <c r="G175" s="72"/>
      <c r="H175" s="72"/>
      <c r="I175" s="72"/>
      <c r="J175" s="72"/>
      <c r="K175" s="72"/>
      <c r="L175" s="72"/>
      <c r="M175" s="72"/>
      <c r="N175" s="72"/>
      <c r="O175" s="72"/>
      <c r="P175" s="72"/>
      <c r="Q175" s="72"/>
    </row>
    <row r="176" spans="4:17">
      <c r="D176" s="72"/>
      <c r="E176" s="72"/>
      <c r="F176" s="72"/>
      <c r="G176" s="72"/>
      <c r="H176" s="72"/>
      <c r="I176" s="72"/>
      <c r="J176" s="72"/>
      <c r="K176" s="72"/>
      <c r="L176" s="72"/>
      <c r="M176" s="72"/>
      <c r="N176" s="72"/>
      <c r="O176" s="72"/>
      <c r="P176" s="72"/>
      <c r="Q176" s="72"/>
    </row>
    <row r="177" spans="4:17">
      <c r="D177" s="72"/>
      <c r="E177" s="72"/>
      <c r="F177" s="72"/>
      <c r="G177" s="72"/>
      <c r="H177" s="72"/>
      <c r="I177" s="72"/>
      <c r="J177" s="72"/>
      <c r="K177" s="72"/>
      <c r="L177" s="72"/>
      <c r="M177" s="72"/>
      <c r="N177" s="72"/>
      <c r="O177" s="72"/>
      <c r="P177" s="72"/>
      <c r="Q177" s="72"/>
    </row>
    <row r="178" spans="4:17">
      <c r="D178" s="72"/>
      <c r="E178" s="72"/>
      <c r="F178" s="72"/>
      <c r="G178" s="72"/>
      <c r="H178" s="72"/>
      <c r="I178" s="72"/>
      <c r="J178" s="72"/>
      <c r="K178" s="72"/>
      <c r="L178" s="72"/>
      <c r="M178" s="72"/>
      <c r="N178" s="72"/>
      <c r="O178" s="72"/>
      <c r="P178" s="72"/>
      <c r="Q178" s="72"/>
    </row>
    <row r="179" spans="4:17">
      <c r="D179" s="72"/>
      <c r="E179" s="72"/>
      <c r="F179" s="72"/>
      <c r="G179" s="72"/>
      <c r="H179" s="72"/>
      <c r="I179" s="72"/>
      <c r="J179" s="72"/>
      <c r="K179" s="72"/>
      <c r="L179" s="72"/>
      <c r="M179" s="72"/>
      <c r="N179" s="72"/>
      <c r="O179" s="72"/>
      <c r="P179" s="72"/>
      <c r="Q179" s="72"/>
    </row>
    <row r="180" spans="4:17">
      <c r="D180" s="72"/>
      <c r="E180" s="72"/>
      <c r="F180" s="72"/>
      <c r="G180" s="72"/>
      <c r="H180" s="72"/>
      <c r="I180" s="72"/>
      <c r="J180" s="72"/>
      <c r="K180" s="72"/>
      <c r="L180" s="72"/>
      <c r="M180" s="72"/>
      <c r="N180" s="72"/>
      <c r="O180" s="72"/>
      <c r="P180" s="72"/>
      <c r="Q180" s="72"/>
    </row>
    <row r="181" spans="4:17">
      <c r="D181" s="72"/>
      <c r="E181" s="72"/>
      <c r="F181" s="72"/>
      <c r="G181" s="72"/>
      <c r="H181" s="72"/>
      <c r="I181" s="72"/>
      <c r="J181" s="72"/>
      <c r="K181" s="72"/>
      <c r="L181" s="72"/>
      <c r="M181" s="72"/>
      <c r="N181" s="72"/>
      <c r="O181" s="72"/>
      <c r="P181" s="72"/>
      <c r="Q181" s="72"/>
    </row>
    <row r="182" spans="4:17">
      <c r="D182" s="72"/>
      <c r="E182" s="72"/>
      <c r="F182" s="72"/>
      <c r="G182" s="72"/>
      <c r="H182" s="72"/>
      <c r="I182" s="72"/>
      <c r="J182" s="72"/>
      <c r="K182" s="72"/>
      <c r="L182" s="72"/>
      <c r="M182" s="72"/>
      <c r="N182" s="72"/>
      <c r="O182" s="72"/>
      <c r="P182" s="72"/>
      <c r="Q182" s="72"/>
    </row>
    <row r="183" spans="4:17">
      <c r="D183" s="72"/>
      <c r="E183" s="72"/>
      <c r="F183" s="72"/>
      <c r="G183" s="72"/>
      <c r="H183" s="72"/>
      <c r="I183" s="72"/>
      <c r="J183" s="72"/>
      <c r="K183" s="72"/>
      <c r="L183" s="72"/>
      <c r="M183" s="72"/>
      <c r="N183" s="72"/>
      <c r="O183" s="72"/>
      <c r="P183" s="72"/>
      <c r="Q183" s="72"/>
    </row>
    <row r="184" spans="4:17">
      <c r="D184" s="72"/>
      <c r="E184" s="72"/>
      <c r="F184" s="72"/>
      <c r="G184" s="72"/>
      <c r="H184" s="72"/>
      <c r="I184" s="72"/>
      <c r="J184" s="72"/>
      <c r="K184" s="72"/>
      <c r="L184" s="72"/>
      <c r="M184" s="72"/>
      <c r="N184" s="72"/>
      <c r="O184" s="72"/>
      <c r="P184" s="72"/>
      <c r="Q184" s="72"/>
    </row>
    <row r="185" spans="4:17">
      <c r="D185" s="72"/>
      <c r="E185" s="72"/>
      <c r="F185" s="72"/>
      <c r="G185" s="72"/>
      <c r="H185" s="72"/>
      <c r="I185" s="72"/>
      <c r="J185" s="72"/>
      <c r="K185" s="72"/>
      <c r="L185" s="72"/>
      <c r="M185" s="72"/>
      <c r="N185" s="72"/>
      <c r="O185" s="72"/>
      <c r="P185" s="72"/>
      <c r="Q185" s="72"/>
    </row>
    <row r="186" spans="4:17">
      <c r="D186" s="72"/>
      <c r="E186" s="72"/>
      <c r="F186" s="72"/>
      <c r="G186" s="72"/>
      <c r="H186" s="72"/>
      <c r="I186" s="72"/>
      <c r="J186" s="72"/>
      <c r="K186" s="72"/>
      <c r="L186" s="72"/>
      <c r="M186" s="72"/>
      <c r="N186" s="72"/>
      <c r="O186" s="72"/>
      <c r="P186" s="72"/>
      <c r="Q186" s="72"/>
    </row>
    <row r="187" spans="4:17">
      <c r="D187" s="72"/>
      <c r="E187" s="72"/>
      <c r="F187" s="72"/>
      <c r="G187" s="72"/>
      <c r="H187" s="72"/>
      <c r="I187" s="72"/>
      <c r="J187" s="72"/>
      <c r="K187" s="72"/>
      <c r="L187" s="72"/>
      <c r="M187" s="72"/>
      <c r="N187" s="72"/>
      <c r="O187" s="72"/>
      <c r="P187" s="72"/>
      <c r="Q187" s="72"/>
    </row>
    <row r="188" spans="4:17">
      <c r="D188" s="72"/>
      <c r="E188" s="72"/>
      <c r="F188" s="72"/>
      <c r="G188" s="72"/>
      <c r="H188" s="72"/>
      <c r="I188" s="72"/>
      <c r="J188" s="72"/>
      <c r="K188" s="72"/>
      <c r="L188" s="72"/>
      <c r="M188" s="72"/>
      <c r="N188" s="72"/>
      <c r="O188" s="72"/>
      <c r="P188" s="72"/>
      <c r="Q188" s="72"/>
    </row>
    <row r="189" spans="4:17">
      <c r="D189" s="72"/>
      <c r="E189" s="72"/>
      <c r="F189" s="72"/>
      <c r="G189" s="72"/>
      <c r="H189" s="72"/>
      <c r="I189" s="72"/>
      <c r="J189" s="72"/>
      <c r="K189" s="72"/>
      <c r="L189" s="72"/>
      <c r="M189" s="72"/>
      <c r="N189" s="72"/>
      <c r="O189" s="72"/>
      <c r="P189" s="72"/>
      <c r="Q189" s="72"/>
    </row>
    <row r="190" spans="4:17">
      <c r="D190" s="72"/>
      <c r="E190" s="72"/>
      <c r="F190" s="72"/>
      <c r="G190" s="72"/>
      <c r="H190" s="72"/>
      <c r="I190" s="72"/>
      <c r="J190" s="72"/>
      <c r="K190" s="72"/>
      <c r="L190" s="72"/>
      <c r="M190" s="72"/>
      <c r="N190" s="72"/>
      <c r="O190" s="72"/>
      <c r="P190" s="72"/>
      <c r="Q190" s="72"/>
    </row>
    <row r="191" spans="4:17">
      <c r="D191" s="72"/>
      <c r="E191" s="72"/>
      <c r="F191" s="72"/>
      <c r="G191" s="72"/>
      <c r="H191" s="72"/>
      <c r="I191" s="72"/>
      <c r="J191" s="72"/>
      <c r="K191" s="72"/>
      <c r="L191" s="72"/>
      <c r="M191" s="72"/>
      <c r="N191" s="72"/>
      <c r="O191" s="72"/>
      <c r="P191" s="72"/>
      <c r="Q191" s="72"/>
    </row>
    <row r="192" spans="4:17">
      <c r="D192" s="72"/>
      <c r="E192" s="72"/>
      <c r="F192" s="72"/>
      <c r="G192" s="72"/>
      <c r="H192" s="72"/>
      <c r="I192" s="72"/>
      <c r="J192" s="72"/>
      <c r="K192" s="72"/>
      <c r="L192" s="72"/>
      <c r="M192" s="72"/>
      <c r="N192" s="72"/>
      <c r="O192" s="72"/>
      <c r="P192" s="72"/>
      <c r="Q192" s="72"/>
    </row>
    <row r="193" spans="4:17">
      <c r="D193" s="72"/>
      <c r="E193" s="72"/>
      <c r="F193" s="72"/>
      <c r="G193" s="72"/>
      <c r="H193" s="72"/>
      <c r="I193" s="72"/>
      <c r="J193" s="72"/>
      <c r="K193" s="72"/>
      <c r="L193" s="72"/>
      <c r="M193" s="72"/>
      <c r="N193" s="72"/>
      <c r="O193" s="72"/>
      <c r="P193" s="72"/>
      <c r="Q193" s="72"/>
    </row>
    <row r="194" spans="4:17">
      <c r="D194" s="72"/>
      <c r="E194" s="72"/>
      <c r="F194" s="72"/>
      <c r="G194" s="72"/>
      <c r="H194" s="72"/>
      <c r="I194" s="72"/>
      <c r="J194" s="72"/>
      <c r="K194" s="72"/>
      <c r="L194" s="72"/>
      <c r="M194" s="72"/>
      <c r="N194" s="72"/>
      <c r="O194" s="72"/>
      <c r="P194" s="72"/>
      <c r="Q194" s="72"/>
    </row>
    <row r="195" spans="4:17">
      <c r="D195" s="72"/>
      <c r="E195" s="72"/>
      <c r="F195" s="72"/>
      <c r="G195" s="72"/>
      <c r="H195" s="72"/>
      <c r="I195" s="72"/>
      <c r="J195" s="72"/>
      <c r="K195" s="72"/>
      <c r="L195" s="72"/>
      <c r="M195" s="72"/>
      <c r="N195" s="72"/>
      <c r="O195" s="72"/>
      <c r="P195" s="72"/>
      <c r="Q195" s="72"/>
    </row>
    <row r="196" spans="4:17">
      <c r="D196" s="72"/>
      <c r="E196" s="72"/>
      <c r="F196" s="72"/>
      <c r="G196" s="72"/>
      <c r="H196" s="72"/>
      <c r="I196" s="72"/>
      <c r="J196" s="72"/>
      <c r="K196" s="72"/>
      <c r="L196" s="72"/>
      <c r="M196" s="72"/>
      <c r="N196" s="72"/>
      <c r="O196" s="72"/>
      <c r="P196" s="72"/>
      <c r="Q196" s="72"/>
    </row>
    <row r="197" spans="4:17">
      <c r="D197" s="72"/>
      <c r="E197" s="72"/>
      <c r="F197" s="72"/>
      <c r="G197" s="72"/>
      <c r="H197" s="72"/>
      <c r="I197" s="72"/>
      <c r="J197" s="72"/>
      <c r="K197" s="72"/>
      <c r="L197" s="72"/>
      <c r="M197" s="72"/>
      <c r="N197" s="72"/>
      <c r="O197" s="72"/>
      <c r="P197" s="72"/>
      <c r="Q197" s="72"/>
    </row>
    <row r="198" spans="4:17">
      <c r="D198" s="72"/>
      <c r="E198" s="72"/>
      <c r="F198" s="72"/>
      <c r="G198" s="72"/>
      <c r="H198" s="72"/>
      <c r="I198" s="72"/>
      <c r="J198" s="72"/>
      <c r="K198" s="72"/>
      <c r="L198" s="72"/>
      <c r="M198" s="72"/>
      <c r="N198" s="72"/>
      <c r="O198" s="72"/>
      <c r="P198" s="72"/>
      <c r="Q198" s="72"/>
    </row>
    <row r="199" spans="4:17">
      <c r="D199" s="72"/>
      <c r="E199" s="72"/>
      <c r="F199" s="72"/>
      <c r="G199" s="72"/>
      <c r="H199" s="72"/>
      <c r="I199" s="72"/>
      <c r="J199" s="72"/>
      <c r="K199" s="72"/>
      <c r="L199" s="72"/>
      <c r="M199" s="72"/>
      <c r="N199" s="72"/>
      <c r="O199" s="72"/>
      <c r="P199" s="72"/>
      <c r="Q199" s="72"/>
    </row>
    <row r="200" spans="4:17">
      <c r="D200" s="72"/>
      <c r="E200" s="72"/>
      <c r="F200" s="72"/>
      <c r="G200" s="72"/>
      <c r="H200" s="72"/>
      <c r="I200" s="72"/>
      <c r="J200" s="72"/>
      <c r="K200" s="72"/>
      <c r="L200" s="72"/>
      <c r="M200" s="72"/>
      <c r="N200" s="72"/>
      <c r="O200" s="72"/>
      <c r="P200" s="72"/>
      <c r="Q200" s="72"/>
    </row>
    <row r="201" spans="4:17">
      <c r="D201" s="72"/>
      <c r="E201" s="72"/>
      <c r="F201" s="72"/>
      <c r="G201" s="72"/>
      <c r="H201" s="72"/>
      <c r="I201" s="72"/>
      <c r="J201" s="72"/>
      <c r="K201" s="72"/>
      <c r="L201" s="72"/>
      <c r="M201" s="72"/>
      <c r="N201" s="72"/>
      <c r="O201" s="72"/>
      <c r="P201" s="72"/>
      <c r="Q201" s="72"/>
    </row>
    <row r="202" spans="4:17">
      <c r="D202" s="72"/>
      <c r="E202" s="72"/>
      <c r="F202" s="72"/>
      <c r="G202" s="72"/>
      <c r="H202" s="72"/>
      <c r="I202" s="72"/>
      <c r="J202" s="72"/>
      <c r="K202" s="72"/>
      <c r="L202" s="72"/>
      <c r="M202" s="72"/>
      <c r="N202" s="72"/>
      <c r="O202" s="72"/>
      <c r="P202" s="72"/>
      <c r="Q202" s="72"/>
    </row>
    <row r="203" spans="4:17">
      <c r="D203" s="72"/>
      <c r="E203" s="72"/>
      <c r="F203" s="72"/>
      <c r="G203" s="72"/>
      <c r="H203" s="72"/>
      <c r="I203" s="72"/>
      <c r="J203" s="72"/>
      <c r="K203" s="72"/>
      <c r="L203" s="72"/>
      <c r="M203" s="72"/>
      <c r="N203" s="72"/>
      <c r="O203" s="72"/>
      <c r="P203" s="72"/>
      <c r="Q203" s="72"/>
    </row>
    <row r="204" spans="4:17">
      <c r="D204" s="72"/>
      <c r="E204" s="72"/>
      <c r="F204" s="72"/>
      <c r="G204" s="72"/>
      <c r="H204" s="72"/>
      <c r="I204" s="72"/>
      <c r="J204" s="72"/>
      <c r="K204" s="72"/>
      <c r="L204" s="72"/>
      <c r="M204" s="72"/>
      <c r="N204" s="72"/>
      <c r="O204" s="72"/>
      <c r="P204" s="72"/>
      <c r="Q204" s="72"/>
    </row>
    <row r="205" spans="4:17">
      <c r="D205" s="72"/>
      <c r="E205" s="72"/>
      <c r="F205" s="72"/>
      <c r="G205" s="72"/>
      <c r="H205" s="72"/>
      <c r="I205" s="72"/>
      <c r="J205" s="72"/>
      <c r="K205" s="72"/>
      <c r="L205" s="72"/>
      <c r="M205" s="72"/>
      <c r="N205" s="72"/>
      <c r="O205" s="72"/>
      <c r="P205" s="72"/>
      <c r="Q205" s="72"/>
    </row>
    <row r="206" spans="4:17">
      <c r="D206" s="72"/>
      <c r="E206" s="72"/>
      <c r="F206" s="72"/>
      <c r="G206" s="72"/>
      <c r="H206" s="72"/>
      <c r="I206" s="72"/>
      <c r="J206" s="72"/>
      <c r="K206" s="72"/>
      <c r="L206" s="72"/>
      <c r="M206" s="72"/>
      <c r="N206" s="72"/>
      <c r="O206" s="72"/>
      <c r="P206" s="72"/>
      <c r="Q206" s="72"/>
    </row>
    <row r="207" spans="4:17">
      <c r="D207" s="72"/>
      <c r="E207" s="72"/>
      <c r="F207" s="72"/>
      <c r="G207" s="72"/>
      <c r="H207" s="72"/>
      <c r="I207" s="72"/>
      <c r="J207" s="72"/>
      <c r="K207" s="72"/>
      <c r="L207" s="72"/>
      <c r="M207" s="72"/>
      <c r="N207" s="72"/>
      <c r="O207" s="72"/>
      <c r="P207" s="72"/>
      <c r="Q207" s="72"/>
    </row>
    <row r="208" spans="4:17">
      <c r="D208" s="72"/>
      <c r="E208" s="72"/>
      <c r="F208" s="72"/>
      <c r="G208" s="72"/>
      <c r="H208" s="72"/>
      <c r="I208" s="72"/>
      <c r="J208" s="72"/>
      <c r="K208" s="72"/>
      <c r="L208" s="72"/>
      <c r="M208" s="72"/>
      <c r="N208" s="72"/>
      <c r="O208" s="72"/>
      <c r="P208" s="72"/>
      <c r="Q208" s="72"/>
    </row>
    <row r="209" spans="4:17">
      <c r="D209" s="72"/>
      <c r="E209" s="72"/>
      <c r="F209" s="72"/>
      <c r="G209" s="72"/>
      <c r="H209" s="72"/>
      <c r="I209" s="72"/>
      <c r="J209" s="72"/>
      <c r="K209" s="72"/>
      <c r="L209" s="72"/>
      <c r="M209" s="72"/>
      <c r="N209" s="72"/>
      <c r="O209" s="72"/>
      <c r="P209" s="72"/>
      <c r="Q209" s="72"/>
    </row>
    <row r="210" spans="4:17">
      <c r="D210" s="72"/>
      <c r="E210" s="72"/>
      <c r="F210" s="72"/>
      <c r="G210" s="72"/>
      <c r="H210" s="72"/>
      <c r="I210" s="72"/>
      <c r="J210" s="72"/>
      <c r="K210" s="72"/>
      <c r="L210" s="72"/>
      <c r="M210" s="72"/>
      <c r="N210" s="72"/>
      <c r="O210" s="72"/>
      <c r="P210" s="72"/>
      <c r="Q210" s="72"/>
    </row>
    <row r="211" spans="4:17">
      <c r="D211" s="72"/>
      <c r="E211" s="72"/>
      <c r="F211" s="72"/>
      <c r="G211" s="72"/>
      <c r="H211" s="72"/>
      <c r="I211" s="72"/>
      <c r="J211" s="72"/>
      <c r="K211" s="72"/>
      <c r="L211" s="72"/>
      <c r="M211" s="72"/>
      <c r="N211" s="72"/>
      <c r="O211" s="72"/>
      <c r="P211" s="72"/>
      <c r="Q211" s="72"/>
    </row>
    <row r="212" spans="4:17">
      <c r="D212" s="72"/>
      <c r="E212" s="72"/>
      <c r="F212" s="72"/>
      <c r="G212" s="72"/>
      <c r="H212" s="72"/>
      <c r="I212" s="72"/>
      <c r="J212" s="72"/>
      <c r="K212" s="72"/>
      <c r="L212" s="72"/>
      <c r="M212" s="72"/>
      <c r="N212" s="72"/>
      <c r="O212" s="72"/>
      <c r="P212" s="72"/>
      <c r="Q212" s="72"/>
    </row>
    <row r="213" spans="4:17">
      <c r="D213" s="72"/>
      <c r="E213" s="72"/>
      <c r="F213" s="72"/>
      <c r="G213" s="72"/>
      <c r="H213" s="72"/>
      <c r="I213" s="72"/>
      <c r="J213" s="72"/>
      <c r="K213" s="72"/>
      <c r="L213" s="72"/>
      <c r="M213" s="72"/>
      <c r="N213" s="72"/>
      <c r="O213" s="72"/>
      <c r="P213" s="72"/>
      <c r="Q213" s="72"/>
    </row>
    <row r="214" spans="4:17">
      <c r="D214" s="72"/>
      <c r="E214" s="72"/>
      <c r="F214" s="72"/>
      <c r="G214" s="72"/>
      <c r="H214" s="72"/>
      <c r="I214" s="72"/>
      <c r="J214" s="72"/>
      <c r="K214" s="72"/>
      <c r="L214" s="72"/>
      <c r="M214" s="72"/>
      <c r="N214" s="72"/>
      <c r="O214" s="72"/>
      <c r="P214" s="72"/>
      <c r="Q214" s="72"/>
    </row>
    <row r="215" spans="4:17">
      <c r="D215" s="72"/>
      <c r="E215" s="72"/>
      <c r="F215" s="72"/>
      <c r="G215" s="72"/>
      <c r="H215" s="72"/>
      <c r="I215" s="72"/>
      <c r="J215" s="72"/>
      <c r="K215" s="72"/>
      <c r="L215" s="72"/>
      <c r="M215" s="72"/>
      <c r="N215" s="72"/>
      <c r="O215" s="72"/>
      <c r="P215" s="72"/>
      <c r="Q215" s="72"/>
    </row>
    <row r="216" spans="4:17">
      <c r="D216" s="72"/>
      <c r="E216" s="72"/>
      <c r="F216" s="72"/>
      <c r="G216" s="72"/>
      <c r="H216" s="72"/>
      <c r="I216" s="72"/>
      <c r="J216" s="72"/>
      <c r="K216" s="72"/>
      <c r="L216" s="72"/>
      <c r="M216" s="72"/>
      <c r="N216" s="72"/>
      <c r="O216" s="72"/>
      <c r="P216" s="72"/>
      <c r="Q216" s="72"/>
    </row>
    <row r="217" spans="4:17">
      <c r="D217" s="72"/>
      <c r="E217" s="72"/>
      <c r="F217" s="72"/>
      <c r="G217" s="72"/>
      <c r="H217" s="72"/>
      <c r="I217" s="72"/>
      <c r="J217" s="72"/>
      <c r="K217" s="72"/>
      <c r="L217" s="72"/>
      <c r="M217" s="72"/>
      <c r="N217" s="72"/>
      <c r="O217" s="72"/>
      <c r="P217" s="72"/>
      <c r="Q217" s="72"/>
    </row>
    <row r="218" spans="4:17">
      <c r="D218" s="72"/>
      <c r="E218" s="72"/>
      <c r="F218" s="72"/>
      <c r="G218" s="72"/>
      <c r="H218" s="72"/>
      <c r="I218" s="72"/>
      <c r="J218" s="72"/>
      <c r="K218" s="72"/>
      <c r="L218" s="72"/>
      <c r="M218" s="72"/>
      <c r="N218" s="72"/>
      <c r="O218" s="72"/>
      <c r="P218" s="72"/>
      <c r="Q218" s="72"/>
    </row>
    <row r="219" spans="4:17">
      <c r="D219" s="72"/>
      <c r="E219" s="72"/>
      <c r="F219" s="72"/>
      <c r="G219" s="72"/>
      <c r="H219" s="72"/>
      <c r="I219" s="72"/>
      <c r="J219" s="72"/>
      <c r="K219" s="72"/>
      <c r="L219" s="72"/>
      <c r="M219" s="72"/>
      <c r="N219" s="72"/>
      <c r="O219" s="72"/>
      <c r="P219" s="72"/>
      <c r="Q219" s="72"/>
    </row>
    <row r="220" spans="4:17">
      <c r="D220" s="72"/>
      <c r="E220" s="72"/>
      <c r="F220" s="72"/>
      <c r="G220" s="72"/>
      <c r="H220" s="72"/>
      <c r="I220" s="72"/>
      <c r="J220" s="72"/>
      <c r="K220" s="72"/>
      <c r="L220" s="72"/>
      <c r="M220" s="72"/>
      <c r="N220" s="72"/>
      <c r="O220" s="72"/>
      <c r="P220" s="72"/>
      <c r="Q220" s="72"/>
    </row>
    <row r="221" spans="4:17">
      <c r="D221" s="72"/>
      <c r="E221" s="72"/>
      <c r="F221" s="72"/>
      <c r="G221" s="72"/>
      <c r="H221" s="72"/>
      <c r="I221" s="72"/>
      <c r="J221" s="72"/>
      <c r="K221" s="72"/>
      <c r="L221" s="72"/>
      <c r="M221" s="72"/>
      <c r="N221" s="72"/>
      <c r="O221" s="72"/>
      <c r="P221" s="72"/>
      <c r="Q221" s="72"/>
    </row>
    <row r="222" spans="4:17">
      <c r="D222" s="72"/>
      <c r="E222" s="72"/>
      <c r="F222" s="72"/>
      <c r="G222" s="72"/>
      <c r="H222" s="72"/>
      <c r="I222" s="72"/>
      <c r="J222" s="72"/>
      <c r="K222" s="72"/>
      <c r="L222" s="72"/>
      <c r="M222" s="72"/>
      <c r="N222" s="72"/>
      <c r="O222" s="72"/>
      <c r="P222" s="72"/>
      <c r="Q222" s="72"/>
    </row>
    <row r="223" spans="4:17">
      <c r="D223" s="72"/>
      <c r="E223" s="72"/>
      <c r="F223" s="72"/>
      <c r="G223" s="72"/>
      <c r="H223" s="72"/>
      <c r="I223" s="72"/>
      <c r="J223" s="72"/>
      <c r="K223" s="72"/>
      <c r="L223" s="72"/>
      <c r="M223" s="72"/>
      <c r="N223" s="72"/>
      <c r="O223" s="72"/>
      <c r="P223" s="72"/>
      <c r="Q223" s="72"/>
    </row>
    <row r="224" spans="4:17">
      <c r="D224" s="72"/>
      <c r="E224" s="72"/>
      <c r="F224" s="72"/>
      <c r="G224" s="72"/>
      <c r="H224" s="72"/>
      <c r="I224" s="72"/>
      <c r="J224" s="72"/>
      <c r="K224" s="72"/>
      <c r="L224" s="72"/>
      <c r="M224" s="72"/>
      <c r="N224" s="72"/>
      <c r="O224" s="72"/>
      <c r="P224" s="72"/>
      <c r="Q224" s="72"/>
    </row>
    <row r="225" spans="4:17">
      <c r="D225" s="72"/>
      <c r="E225" s="72"/>
      <c r="F225" s="72"/>
      <c r="G225" s="72"/>
      <c r="H225" s="72"/>
      <c r="I225" s="72"/>
      <c r="J225" s="72"/>
      <c r="K225" s="72"/>
      <c r="L225" s="72"/>
      <c r="M225" s="72"/>
      <c r="N225" s="72"/>
      <c r="O225" s="72"/>
      <c r="P225" s="72"/>
      <c r="Q225" s="72"/>
    </row>
    <row r="226" spans="4:17">
      <c r="D226" s="72"/>
      <c r="E226" s="72"/>
      <c r="F226" s="72"/>
      <c r="G226" s="72"/>
      <c r="H226" s="72"/>
      <c r="I226" s="72"/>
      <c r="J226" s="72"/>
      <c r="K226" s="72"/>
      <c r="L226" s="72"/>
      <c r="M226" s="72"/>
      <c r="N226" s="72"/>
      <c r="O226" s="72"/>
      <c r="P226" s="72"/>
      <c r="Q226" s="72"/>
    </row>
    <row r="227" spans="4:17">
      <c r="D227" s="72"/>
      <c r="E227" s="72"/>
      <c r="F227" s="72"/>
      <c r="G227" s="72"/>
      <c r="H227" s="72"/>
      <c r="I227" s="72"/>
      <c r="J227" s="72"/>
      <c r="K227" s="72"/>
      <c r="L227" s="72"/>
      <c r="M227" s="72"/>
      <c r="N227" s="72"/>
      <c r="O227" s="72"/>
      <c r="P227" s="72"/>
      <c r="Q227" s="72"/>
    </row>
    <row r="228" spans="4:17">
      <c r="D228" s="72"/>
      <c r="E228" s="72"/>
      <c r="F228" s="72"/>
      <c r="G228" s="72"/>
      <c r="H228" s="72"/>
      <c r="I228" s="72"/>
      <c r="J228" s="72"/>
      <c r="K228" s="72"/>
      <c r="L228" s="72"/>
      <c r="M228" s="72"/>
      <c r="N228" s="72"/>
      <c r="O228" s="72"/>
      <c r="P228" s="72"/>
      <c r="Q228" s="72"/>
    </row>
    <row r="229" spans="4:17">
      <c r="D229" s="72"/>
      <c r="E229" s="72"/>
      <c r="F229" s="72"/>
      <c r="G229" s="72"/>
      <c r="H229" s="72"/>
      <c r="I229" s="72"/>
      <c r="J229" s="72"/>
      <c r="K229" s="72"/>
      <c r="L229" s="72"/>
      <c r="M229" s="72"/>
      <c r="N229" s="72"/>
      <c r="O229" s="72"/>
      <c r="P229" s="72"/>
      <c r="Q229" s="72"/>
    </row>
    <row r="230" spans="4:17">
      <c r="D230" s="72"/>
      <c r="E230" s="72"/>
      <c r="F230" s="72"/>
      <c r="G230" s="72"/>
      <c r="H230" s="72"/>
      <c r="I230" s="72"/>
      <c r="J230" s="72"/>
      <c r="K230" s="72"/>
      <c r="L230" s="72"/>
      <c r="M230" s="72"/>
      <c r="N230" s="72"/>
      <c r="O230" s="72"/>
      <c r="P230" s="72"/>
      <c r="Q230" s="72"/>
    </row>
    <row r="231" spans="4:17">
      <c r="D231" s="72"/>
      <c r="E231" s="72"/>
      <c r="F231" s="72"/>
      <c r="G231" s="72"/>
      <c r="H231" s="72"/>
      <c r="I231" s="72"/>
      <c r="J231" s="72"/>
      <c r="K231" s="72"/>
      <c r="L231" s="72"/>
      <c r="M231" s="72"/>
      <c r="N231" s="72"/>
      <c r="O231" s="72"/>
      <c r="P231" s="72"/>
      <c r="Q231" s="72"/>
    </row>
    <row r="232" spans="4:17">
      <c r="D232" s="72"/>
      <c r="E232" s="72"/>
      <c r="F232" s="72"/>
      <c r="G232" s="72"/>
      <c r="H232" s="72"/>
      <c r="I232" s="72"/>
      <c r="J232" s="72"/>
      <c r="K232" s="72"/>
      <c r="L232" s="72"/>
      <c r="M232" s="72"/>
      <c r="N232" s="72"/>
      <c r="O232" s="72"/>
      <c r="P232" s="72"/>
      <c r="Q232" s="72"/>
    </row>
    <row r="233" spans="4:17">
      <c r="D233" s="72"/>
      <c r="E233" s="72"/>
      <c r="F233" s="72"/>
      <c r="G233" s="72"/>
      <c r="H233" s="72"/>
      <c r="I233" s="72"/>
      <c r="J233" s="72"/>
      <c r="K233" s="72"/>
      <c r="L233" s="72"/>
      <c r="M233" s="72"/>
      <c r="N233" s="72"/>
      <c r="O233" s="72"/>
      <c r="P233" s="72"/>
      <c r="Q233" s="72"/>
    </row>
    <row r="234" spans="4:17">
      <c r="D234" s="72"/>
      <c r="E234" s="72"/>
      <c r="F234" s="72"/>
      <c r="G234" s="72"/>
      <c r="H234" s="72"/>
      <c r="I234" s="72"/>
      <c r="J234" s="72"/>
      <c r="K234" s="72"/>
      <c r="L234" s="72"/>
      <c r="M234" s="72"/>
      <c r="N234" s="72"/>
      <c r="O234" s="72"/>
      <c r="P234" s="72"/>
      <c r="Q234" s="72"/>
    </row>
    <row r="235" spans="4:17">
      <c r="D235" s="72"/>
      <c r="E235" s="72"/>
      <c r="F235" s="72"/>
      <c r="G235" s="72"/>
      <c r="H235" s="72"/>
      <c r="I235" s="72"/>
      <c r="J235" s="72"/>
      <c r="K235" s="72"/>
      <c r="L235" s="72"/>
      <c r="M235" s="72"/>
      <c r="N235" s="72"/>
      <c r="O235" s="72"/>
      <c r="P235" s="72"/>
      <c r="Q235" s="72"/>
    </row>
    <row r="236" spans="4:17">
      <c r="D236" s="72"/>
      <c r="E236" s="72"/>
      <c r="F236" s="72"/>
      <c r="G236" s="72"/>
      <c r="H236" s="72"/>
      <c r="I236" s="72"/>
      <c r="J236" s="72"/>
      <c r="K236" s="72"/>
      <c r="L236" s="72"/>
      <c r="M236" s="72"/>
      <c r="N236" s="72"/>
      <c r="O236" s="72"/>
      <c r="P236" s="72"/>
      <c r="Q236" s="72"/>
    </row>
    <row r="237" spans="4:17">
      <c r="D237" s="72"/>
      <c r="E237" s="72"/>
      <c r="F237" s="72"/>
      <c r="G237" s="72"/>
      <c r="H237" s="72"/>
      <c r="I237" s="72"/>
      <c r="J237" s="72"/>
      <c r="K237" s="72"/>
      <c r="L237" s="72"/>
      <c r="M237" s="72"/>
      <c r="N237" s="72"/>
      <c r="O237" s="72"/>
      <c r="P237" s="72"/>
      <c r="Q237" s="72"/>
    </row>
    <row r="238" spans="4:17">
      <c r="D238" s="72"/>
      <c r="E238" s="72"/>
      <c r="F238" s="72"/>
      <c r="G238" s="72"/>
      <c r="H238" s="72"/>
      <c r="I238" s="72"/>
      <c r="J238" s="72"/>
      <c r="K238" s="72"/>
      <c r="L238" s="72"/>
      <c r="M238" s="72"/>
      <c r="N238" s="72"/>
      <c r="O238" s="72"/>
      <c r="P238" s="72"/>
      <c r="Q238" s="72"/>
    </row>
    <row r="239" spans="4:17">
      <c r="D239" s="72"/>
      <c r="E239" s="72"/>
      <c r="F239" s="72"/>
      <c r="G239" s="72"/>
      <c r="H239" s="72"/>
      <c r="I239" s="72"/>
      <c r="J239" s="72"/>
      <c r="K239" s="72"/>
      <c r="L239" s="72"/>
      <c r="M239" s="72"/>
      <c r="N239" s="72"/>
      <c r="O239" s="72"/>
      <c r="P239" s="72"/>
      <c r="Q239" s="72"/>
    </row>
    <row r="240" spans="4:17">
      <c r="D240" s="72"/>
      <c r="E240" s="72"/>
      <c r="F240" s="72"/>
      <c r="G240" s="72"/>
      <c r="H240" s="72"/>
      <c r="I240" s="72"/>
      <c r="J240" s="72"/>
      <c r="K240" s="72"/>
      <c r="L240" s="72"/>
      <c r="M240" s="72"/>
      <c r="N240" s="72"/>
      <c r="O240" s="72"/>
      <c r="P240" s="72"/>
      <c r="Q240" s="72"/>
    </row>
    <row r="241" spans="4:17">
      <c r="D241" s="72"/>
      <c r="E241" s="72"/>
      <c r="F241" s="72"/>
      <c r="G241" s="72"/>
      <c r="H241" s="72"/>
      <c r="I241" s="72"/>
      <c r="J241" s="72"/>
      <c r="K241" s="72"/>
      <c r="L241" s="72"/>
      <c r="M241" s="72"/>
      <c r="N241" s="72"/>
      <c r="O241" s="72"/>
      <c r="P241" s="72"/>
      <c r="Q241" s="72"/>
    </row>
    <row r="242" spans="4:17">
      <c r="D242" s="72"/>
      <c r="E242" s="72"/>
      <c r="F242" s="72"/>
      <c r="G242" s="72"/>
      <c r="H242" s="72"/>
      <c r="I242" s="72"/>
      <c r="J242" s="72"/>
      <c r="K242" s="72"/>
      <c r="L242" s="72"/>
      <c r="M242" s="72"/>
      <c r="N242" s="72"/>
      <c r="O242" s="72"/>
      <c r="P242" s="72"/>
      <c r="Q242" s="72"/>
    </row>
    <row r="243" spans="4:17">
      <c r="D243" s="72"/>
      <c r="E243" s="72"/>
      <c r="F243" s="72"/>
      <c r="G243" s="72"/>
      <c r="H243" s="72"/>
      <c r="I243" s="72"/>
      <c r="J243" s="72"/>
      <c r="K243" s="72"/>
      <c r="L243" s="72"/>
      <c r="M243" s="72"/>
      <c r="N243" s="72"/>
      <c r="O243" s="72"/>
      <c r="P243" s="72"/>
      <c r="Q243" s="72"/>
    </row>
    <row r="244" spans="4:17">
      <c r="D244" s="72"/>
      <c r="E244" s="72"/>
      <c r="F244" s="72"/>
      <c r="G244" s="72"/>
      <c r="H244" s="72"/>
      <c r="I244" s="72"/>
      <c r="J244" s="72"/>
      <c r="K244" s="72"/>
      <c r="L244" s="72"/>
      <c r="M244" s="72"/>
      <c r="N244" s="72"/>
      <c r="O244" s="72"/>
      <c r="P244" s="72"/>
      <c r="Q244" s="72"/>
    </row>
    <row r="245" spans="4:17">
      <c r="D245" s="72"/>
      <c r="E245" s="72"/>
      <c r="F245" s="72"/>
      <c r="G245" s="72"/>
      <c r="H245" s="72"/>
      <c r="I245" s="72"/>
      <c r="J245" s="72"/>
      <c r="K245" s="72"/>
      <c r="L245" s="72"/>
      <c r="M245" s="72"/>
      <c r="N245" s="72"/>
      <c r="O245" s="72"/>
      <c r="P245" s="72"/>
      <c r="Q245" s="72"/>
    </row>
    <row r="246" spans="4:17">
      <c r="D246" s="72"/>
      <c r="E246" s="72"/>
      <c r="F246" s="72"/>
      <c r="G246" s="72"/>
      <c r="H246" s="72"/>
      <c r="I246" s="72"/>
      <c r="J246" s="72"/>
      <c r="K246" s="72"/>
      <c r="L246" s="72"/>
      <c r="M246" s="72"/>
      <c r="N246" s="72"/>
      <c r="O246" s="72"/>
      <c r="P246" s="72"/>
      <c r="Q246" s="72"/>
    </row>
    <row r="247" spans="4:17">
      <c r="D247" s="72"/>
      <c r="E247" s="72"/>
      <c r="F247" s="72"/>
      <c r="G247" s="72"/>
      <c r="H247" s="72"/>
      <c r="I247" s="72"/>
      <c r="J247" s="72"/>
      <c r="K247" s="72"/>
      <c r="L247" s="72"/>
      <c r="M247" s="72"/>
      <c r="N247" s="72"/>
      <c r="O247" s="72"/>
      <c r="P247" s="72"/>
      <c r="Q247" s="72"/>
    </row>
    <row r="248" spans="4:17">
      <c r="D248" s="72"/>
      <c r="E248" s="72"/>
      <c r="F248" s="72"/>
      <c r="G248" s="72"/>
      <c r="H248" s="72"/>
      <c r="I248" s="72"/>
      <c r="J248" s="72"/>
      <c r="K248" s="72"/>
      <c r="L248" s="72"/>
      <c r="M248" s="72"/>
      <c r="N248" s="72"/>
      <c r="O248" s="72"/>
      <c r="P248" s="72"/>
      <c r="Q248" s="72"/>
    </row>
    <row r="249" spans="4:17">
      <c r="D249" s="72"/>
      <c r="E249" s="72"/>
      <c r="F249" s="72"/>
      <c r="G249" s="72"/>
      <c r="H249" s="72"/>
      <c r="I249" s="72"/>
      <c r="J249" s="72"/>
      <c r="K249" s="72"/>
      <c r="L249" s="72"/>
      <c r="M249" s="72"/>
      <c r="N249" s="72"/>
      <c r="O249" s="72"/>
      <c r="P249" s="72"/>
      <c r="Q249" s="72"/>
    </row>
    <row r="250" spans="4:17">
      <c r="D250" s="72"/>
      <c r="E250" s="72"/>
      <c r="F250" s="72"/>
      <c r="G250" s="72"/>
      <c r="H250" s="72"/>
      <c r="I250" s="72"/>
      <c r="J250" s="72"/>
      <c r="K250" s="72"/>
      <c r="L250" s="72"/>
      <c r="M250" s="72"/>
      <c r="N250" s="72"/>
      <c r="O250" s="72"/>
      <c r="P250" s="72"/>
      <c r="Q250" s="72"/>
    </row>
    <row r="251" spans="4:17">
      <c r="D251" s="72"/>
      <c r="E251" s="72"/>
      <c r="F251" s="72"/>
      <c r="G251" s="72"/>
      <c r="H251" s="72"/>
      <c r="I251" s="72"/>
      <c r="J251" s="72"/>
      <c r="K251" s="72"/>
      <c r="L251" s="72"/>
      <c r="M251" s="72"/>
      <c r="N251" s="72"/>
      <c r="O251" s="72"/>
      <c r="P251" s="72"/>
      <c r="Q251" s="72"/>
    </row>
    <row r="252" spans="4:17">
      <c r="D252" s="72"/>
      <c r="E252" s="72"/>
      <c r="F252" s="72"/>
      <c r="G252" s="72"/>
      <c r="H252" s="72"/>
      <c r="I252" s="72"/>
      <c r="J252" s="72"/>
      <c r="K252" s="72"/>
      <c r="L252" s="72"/>
      <c r="M252" s="72"/>
      <c r="N252" s="72"/>
      <c r="O252" s="72"/>
      <c r="P252" s="72"/>
      <c r="Q252" s="72"/>
    </row>
    <row r="253" spans="4:17">
      <c r="D253" s="72"/>
      <c r="E253" s="72"/>
      <c r="F253" s="72"/>
      <c r="G253" s="72"/>
      <c r="H253" s="72"/>
      <c r="I253" s="72"/>
      <c r="J253" s="72"/>
      <c r="K253" s="72"/>
      <c r="L253" s="72"/>
      <c r="M253" s="72"/>
      <c r="N253" s="72"/>
      <c r="O253" s="72"/>
      <c r="P253" s="72"/>
      <c r="Q253" s="72"/>
    </row>
    <row r="254" spans="4:17">
      <c r="D254" s="72"/>
      <c r="E254" s="72"/>
      <c r="F254" s="72"/>
      <c r="G254" s="72"/>
      <c r="H254" s="72"/>
      <c r="I254" s="72"/>
      <c r="J254" s="72"/>
      <c r="K254" s="72"/>
      <c r="L254" s="72"/>
      <c r="M254" s="72"/>
      <c r="N254" s="72"/>
      <c r="O254" s="72"/>
      <c r="P254" s="72"/>
      <c r="Q254" s="72"/>
    </row>
    <row r="255" spans="4:17">
      <c r="D255" s="72"/>
      <c r="E255" s="72"/>
      <c r="F255" s="72"/>
      <c r="G255" s="72"/>
      <c r="H255" s="72"/>
      <c r="I255" s="72"/>
      <c r="J255" s="72"/>
      <c r="K255" s="72"/>
      <c r="L255" s="72"/>
      <c r="M255" s="72"/>
      <c r="N255" s="72"/>
      <c r="O255" s="72"/>
      <c r="P255" s="72"/>
      <c r="Q255" s="72"/>
    </row>
    <row r="256" spans="4:17">
      <c r="D256" s="72"/>
      <c r="E256" s="72"/>
      <c r="F256" s="72"/>
      <c r="G256" s="72"/>
      <c r="H256" s="72"/>
      <c r="I256" s="72"/>
      <c r="J256" s="72"/>
      <c r="K256" s="72"/>
      <c r="L256" s="72"/>
      <c r="M256" s="72"/>
      <c r="N256" s="72"/>
      <c r="O256" s="72"/>
      <c r="P256" s="72"/>
      <c r="Q256" s="72"/>
    </row>
    <row r="257" spans="4:17">
      <c r="D257" s="72"/>
      <c r="E257" s="72"/>
      <c r="F257" s="72"/>
      <c r="G257" s="72"/>
      <c r="H257" s="72"/>
      <c r="I257" s="72"/>
      <c r="J257" s="72"/>
      <c r="K257" s="72"/>
      <c r="L257" s="72"/>
      <c r="M257" s="72"/>
      <c r="N257" s="72"/>
      <c r="O257" s="72"/>
      <c r="P257" s="72"/>
      <c r="Q257" s="72"/>
    </row>
    <row r="258" spans="4:17">
      <c r="D258" s="72"/>
      <c r="E258" s="72"/>
      <c r="F258" s="72"/>
      <c r="G258" s="72"/>
      <c r="H258" s="72"/>
      <c r="I258" s="72"/>
      <c r="J258" s="72"/>
      <c r="K258" s="72"/>
      <c r="L258" s="72"/>
      <c r="M258" s="72"/>
      <c r="N258" s="72"/>
      <c r="O258" s="72"/>
      <c r="P258" s="72"/>
      <c r="Q258" s="72"/>
    </row>
    <row r="259" spans="4:17">
      <c r="D259" s="72"/>
      <c r="E259" s="72"/>
      <c r="F259" s="72"/>
      <c r="G259" s="72"/>
      <c r="H259" s="72"/>
      <c r="I259" s="72"/>
      <c r="J259" s="72"/>
      <c r="K259" s="72"/>
      <c r="L259" s="72"/>
      <c r="M259" s="72"/>
      <c r="N259" s="72"/>
      <c r="O259" s="72"/>
      <c r="P259" s="72"/>
      <c r="Q259" s="72"/>
    </row>
    <row r="260" spans="4:17">
      <c r="D260" s="72"/>
      <c r="E260" s="72"/>
      <c r="F260" s="72"/>
      <c r="G260" s="72"/>
      <c r="H260" s="72"/>
      <c r="I260" s="72"/>
      <c r="J260" s="72"/>
      <c r="K260" s="72"/>
      <c r="L260" s="72"/>
      <c r="M260" s="72"/>
      <c r="N260" s="72"/>
      <c r="O260" s="72"/>
      <c r="P260" s="72"/>
      <c r="Q260" s="72"/>
    </row>
    <row r="261" spans="4:17">
      <c r="D261" s="72"/>
      <c r="E261" s="72"/>
      <c r="F261" s="72"/>
      <c r="G261" s="72"/>
      <c r="H261" s="72"/>
      <c r="I261" s="72"/>
      <c r="J261" s="72"/>
      <c r="K261" s="72"/>
      <c r="L261" s="72"/>
      <c r="M261" s="72"/>
      <c r="N261" s="72"/>
      <c r="O261" s="72"/>
      <c r="P261" s="72"/>
      <c r="Q261" s="72"/>
    </row>
    <row r="262" spans="4:17">
      <c r="D262" s="72"/>
      <c r="E262" s="72"/>
      <c r="F262" s="72"/>
      <c r="G262" s="72"/>
      <c r="H262" s="72"/>
      <c r="I262" s="72"/>
      <c r="J262" s="72"/>
      <c r="K262" s="72"/>
      <c r="L262" s="72"/>
      <c r="M262" s="72"/>
      <c r="N262" s="72"/>
      <c r="O262" s="72"/>
      <c r="P262" s="72"/>
      <c r="Q262" s="72"/>
    </row>
    <row r="263" spans="4:17">
      <c r="D263" s="72"/>
      <c r="E263" s="72"/>
      <c r="F263" s="72"/>
      <c r="G263" s="72"/>
      <c r="H263" s="72"/>
      <c r="I263" s="72"/>
      <c r="J263" s="72"/>
      <c r="K263" s="72"/>
      <c r="L263" s="72"/>
      <c r="M263" s="72"/>
      <c r="N263" s="72"/>
      <c r="O263" s="72"/>
      <c r="P263" s="72"/>
      <c r="Q263" s="72"/>
    </row>
    <row r="264" spans="4:17">
      <c r="D264" s="72"/>
      <c r="E264" s="72"/>
      <c r="F264" s="72"/>
      <c r="G264" s="72"/>
      <c r="H264" s="72"/>
      <c r="I264" s="72"/>
      <c r="J264" s="72"/>
      <c r="K264" s="72"/>
      <c r="L264" s="72"/>
      <c r="M264" s="72"/>
      <c r="N264" s="72"/>
      <c r="O264" s="72"/>
      <c r="P264" s="72"/>
      <c r="Q264" s="72"/>
    </row>
    <row r="265" spans="4:17">
      <c r="D265" s="72"/>
      <c r="E265" s="72"/>
      <c r="F265" s="72"/>
      <c r="G265" s="72"/>
      <c r="H265" s="72"/>
      <c r="I265" s="72"/>
      <c r="J265" s="72"/>
      <c r="K265" s="72"/>
      <c r="L265" s="72"/>
      <c r="M265" s="72"/>
      <c r="N265" s="72"/>
      <c r="O265" s="72"/>
      <c r="P265" s="72"/>
      <c r="Q265" s="72"/>
    </row>
    <row r="266" spans="4:17">
      <c r="D266" s="72"/>
      <c r="E266" s="72"/>
      <c r="J266" s="72"/>
      <c r="K266" s="72"/>
      <c r="L266" s="72"/>
      <c r="M266" s="72"/>
      <c r="N266" s="72"/>
      <c r="O266" s="72"/>
      <c r="P266" s="72"/>
      <c r="Q266" s="72"/>
    </row>
  </sheetData>
  <mergeCells count="4">
    <mergeCell ref="A1:F1"/>
    <mergeCell ref="A2:F2"/>
    <mergeCell ref="A4:F4"/>
    <mergeCell ref="D8:F8"/>
  </mergeCells>
  <pageMargins left="0.25" right="0.25" top="0.5" bottom="0.25" header="0.5" footer="0.5"/>
  <pageSetup scale="91" orientation="landscape" r:id="rId1"/>
  <headerFooter alignWithMargins="0">
    <oddHeader>&amp;R&amp;"Arial,Bold"&amp;14 8/3/16</oddHeader>
    <oddFooter>&amp;CPage 3 of 4</oddFooter>
  </headerFooter>
  <ignoredErrors>
    <ignoredError sqref="F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I286"/>
  <sheetViews>
    <sheetView zoomScale="66" zoomScaleNormal="66" workbookViewId="0">
      <selection activeCell="D30" sqref="D30"/>
    </sheetView>
  </sheetViews>
  <sheetFormatPr defaultColWidth="9.109375" defaultRowHeight="13.2"/>
  <cols>
    <col min="1" max="1" width="8.109375" style="116" customWidth="1"/>
    <col min="2" max="2" width="2" style="116" customWidth="1"/>
    <col min="3" max="3" width="1.88671875" style="116" customWidth="1"/>
    <col min="4" max="4" width="74.109375" style="116" customWidth="1"/>
    <col min="5" max="5" width="35.88671875" style="116" customWidth="1"/>
    <col min="6" max="6" width="17.88671875" style="116" customWidth="1"/>
    <col min="7" max="7" width="7.44140625" style="116" customWidth="1"/>
    <col min="8" max="8" width="5.44140625" style="116" customWidth="1"/>
    <col min="9" max="9" width="16.88671875" style="116" customWidth="1"/>
    <col min="10" max="10" width="5.44140625" style="116" bestFit="1" customWidth="1"/>
    <col min="11" max="11" width="19" style="116" bestFit="1" customWidth="1"/>
    <col min="12" max="12" width="5" style="116" customWidth="1"/>
    <col min="13" max="13" width="25.6640625" style="116" customWidth="1"/>
    <col min="14" max="14" width="2.44140625" style="116" customWidth="1"/>
    <col min="15" max="15" width="13.109375" style="116" bestFit="1" customWidth="1"/>
    <col min="16" max="16384" width="9.109375" style="116"/>
  </cols>
  <sheetData>
    <row r="1" spans="1:61" ht="17.399999999999999">
      <c r="A1" s="557" t="str">
        <f>'ATRR Rate Template - Page 1'!A1:L1</f>
        <v xml:space="preserve">   Rate Formula Template</v>
      </c>
      <c r="B1" s="558"/>
      <c r="C1" s="558"/>
      <c r="D1" s="558"/>
      <c r="E1" s="558"/>
      <c r="F1" s="558"/>
      <c r="G1" s="558"/>
      <c r="H1" s="558"/>
      <c r="I1" s="558"/>
      <c r="J1" s="558"/>
      <c r="K1" s="558"/>
      <c r="L1" s="386"/>
      <c r="M1" s="11"/>
      <c r="N1" s="13"/>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row>
    <row r="2" spans="1:61" ht="17.399999999999999">
      <c r="A2" s="560" t="str">
        <f>'ATRR Rate Template - Page 1'!A2:L2</f>
        <v>For the 12 months ended 12/31/2017</v>
      </c>
      <c r="B2" s="561"/>
      <c r="C2" s="561"/>
      <c r="D2" s="561"/>
      <c r="E2" s="561"/>
      <c r="F2" s="561"/>
      <c r="G2" s="561"/>
      <c r="H2" s="561"/>
      <c r="I2" s="561"/>
      <c r="J2" s="561"/>
      <c r="K2" s="561"/>
      <c r="L2" s="388"/>
      <c r="M2" s="191"/>
      <c r="N2" s="13"/>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row>
    <row r="3" spans="1:61" ht="12.75" customHeight="1">
      <c r="A3" s="158"/>
      <c r="B3" s="158"/>
      <c r="E3" s="16"/>
      <c r="G3" s="18"/>
      <c r="H3" s="18"/>
      <c r="I3" s="10"/>
      <c r="J3" s="8"/>
      <c r="K3" s="8"/>
      <c r="L3" s="8"/>
      <c r="M3" s="8"/>
      <c r="N3" s="13"/>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row>
    <row r="4" spans="1:61" ht="18" customHeight="1">
      <c r="A4" s="559" t="str">
        <f>'ATRR Rate Template - Page 1'!A4:L4</f>
        <v>Nebraska Public Power District</v>
      </c>
      <c r="B4" s="561"/>
      <c r="C4" s="561"/>
      <c r="D4" s="561"/>
      <c r="E4" s="561"/>
      <c r="F4" s="561"/>
      <c r="G4" s="561"/>
      <c r="H4" s="561"/>
      <c r="I4" s="561"/>
      <c r="J4" s="561"/>
      <c r="K4" s="561"/>
      <c r="L4" s="387"/>
      <c r="M4" s="87"/>
      <c r="N4" s="13"/>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row>
    <row r="5" spans="1:61" ht="18" customHeight="1">
      <c r="A5" s="387"/>
      <c r="B5" s="387"/>
      <c r="C5" s="387"/>
      <c r="D5" s="387"/>
      <c r="E5" s="387"/>
      <c r="F5" s="387"/>
      <c r="G5" s="387"/>
      <c r="H5" s="387"/>
      <c r="I5" s="387"/>
      <c r="J5" s="387"/>
      <c r="K5" s="387"/>
      <c r="L5" s="387"/>
      <c r="M5" s="87"/>
      <c r="N5" s="13"/>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row>
    <row r="6" spans="1:61" ht="20.399999999999999">
      <c r="A6" s="64" t="s">
        <v>52</v>
      </c>
      <c r="B6" s="64"/>
      <c r="C6" s="65"/>
      <c r="D6" s="66"/>
      <c r="E6" s="65"/>
      <c r="F6" s="67"/>
      <c r="G6" s="67"/>
      <c r="H6" s="67"/>
      <c r="I6" s="67"/>
      <c r="J6" s="65"/>
      <c r="K6" s="67"/>
      <c r="L6" s="68"/>
      <c r="M6" s="69"/>
      <c r="N6" s="6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row>
    <row r="7" spans="1:61" ht="21" thickBot="1">
      <c r="A7" s="70" t="s">
        <v>53</v>
      </c>
      <c r="B7" s="91"/>
      <c r="C7" s="65"/>
      <c r="D7" s="66"/>
      <c r="E7" s="65"/>
      <c r="F7" s="67"/>
      <c r="G7" s="67"/>
      <c r="H7" s="67"/>
      <c r="I7" s="67"/>
      <c r="J7" s="65"/>
      <c r="K7" s="67"/>
      <c r="L7" s="68"/>
      <c r="M7" s="69"/>
      <c r="N7" s="68"/>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row>
    <row r="8" spans="1:61" ht="20.399999999999999">
      <c r="A8" s="64"/>
      <c r="B8" s="64"/>
      <c r="C8" s="65"/>
      <c r="D8" s="66"/>
      <c r="E8" s="65"/>
      <c r="F8" s="67"/>
      <c r="G8" s="67"/>
      <c r="H8" s="67"/>
      <c r="I8" s="67"/>
      <c r="J8" s="65"/>
      <c r="K8" s="67"/>
      <c r="L8" s="68"/>
      <c r="M8" s="69"/>
      <c r="N8" s="68"/>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row>
    <row r="9" spans="1:61" ht="20.399999999999999">
      <c r="A9" s="182" t="s">
        <v>85</v>
      </c>
      <c r="B9" s="182"/>
      <c r="C9" s="183"/>
      <c r="D9" s="183" t="s">
        <v>357</v>
      </c>
      <c r="E9" s="183"/>
      <c r="F9" s="184"/>
      <c r="G9" s="184"/>
      <c r="H9" s="184"/>
      <c r="I9" s="184"/>
      <c r="J9" s="183"/>
      <c r="K9" s="184"/>
      <c r="L9" s="185"/>
      <c r="M9" s="186"/>
      <c r="N9" s="68"/>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row>
    <row r="10" spans="1:61" ht="20.399999999999999">
      <c r="A10" s="182"/>
      <c r="B10" s="182"/>
      <c r="C10" s="183"/>
      <c r="D10" s="183" t="s">
        <v>325</v>
      </c>
      <c r="E10" s="183"/>
      <c r="F10" s="184"/>
      <c r="G10" s="184"/>
      <c r="H10" s="184"/>
      <c r="I10" s="184"/>
      <c r="J10" s="183"/>
      <c r="K10" s="184"/>
      <c r="L10" s="185"/>
      <c r="M10" s="186"/>
      <c r="N10" s="68"/>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row>
    <row r="11" spans="1:61" ht="20.399999999999999">
      <c r="A11" s="182"/>
      <c r="B11" s="182"/>
      <c r="C11" s="183"/>
      <c r="D11" s="183" t="s">
        <v>327</v>
      </c>
      <c r="E11" s="183"/>
      <c r="F11" s="184"/>
      <c r="G11" s="184"/>
      <c r="H11" s="184"/>
      <c r="I11" s="184"/>
      <c r="J11" s="183"/>
      <c r="K11" s="184"/>
      <c r="L11" s="185"/>
      <c r="M11" s="186"/>
      <c r="N11" s="68"/>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row>
    <row r="12" spans="1:61" ht="20.399999999999999">
      <c r="A12" s="182"/>
      <c r="B12" s="182"/>
      <c r="C12" s="183"/>
      <c r="D12" s="183" t="s">
        <v>358</v>
      </c>
      <c r="E12" s="183"/>
      <c r="F12" s="184"/>
      <c r="G12" s="184"/>
      <c r="H12" s="184"/>
      <c r="I12" s="184"/>
      <c r="J12" s="183"/>
      <c r="K12" s="184"/>
      <c r="L12" s="185"/>
      <c r="M12" s="186"/>
      <c r="N12" s="68"/>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row>
    <row r="13" spans="1:61" ht="20.399999999999999">
      <c r="A13" s="182"/>
      <c r="B13" s="182"/>
      <c r="C13" s="183"/>
      <c r="D13" s="183" t="s">
        <v>366</v>
      </c>
      <c r="E13" s="183"/>
      <c r="F13" s="184"/>
      <c r="G13" s="184"/>
      <c r="H13" s="184"/>
      <c r="I13" s="184"/>
      <c r="J13" s="183"/>
      <c r="K13" s="184"/>
      <c r="L13" s="185"/>
      <c r="M13" s="186"/>
      <c r="N13" s="68"/>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row>
    <row r="14" spans="1:61" ht="20.399999999999999">
      <c r="A14" s="182" t="s">
        <v>86</v>
      </c>
      <c r="B14" s="182"/>
      <c r="C14" s="183"/>
      <c r="D14" s="190" t="s">
        <v>328</v>
      </c>
      <c r="E14" s="183"/>
      <c r="F14" s="183"/>
      <c r="G14" s="183"/>
      <c r="H14" s="183"/>
      <c r="I14" s="183"/>
      <c r="J14" s="183"/>
      <c r="K14" s="183"/>
      <c r="L14" s="185"/>
      <c r="M14" s="185"/>
      <c r="N14" s="68"/>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row>
    <row r="15" spans="1:61" ht="20.399999999999999">
      <c r="A15" s="182"/>
      <c r="B15" s="182"/>
      <c r="C15" s="183"/>
      <c r="D15" s="190" t="s">
        <v>329</v>
      </c>
      <c r="E15" s="183"/>
      <c r="F15" s="183"/>
      <c r="G15" s="183"/>
      <c r="H15" s="183"/>
      <c r="I15" s="183"/>
      <c r="J15" s="183"/>
      <c r="K15" s="183"/>
      <c r="L15" s="185"/>
      <c r="M15" s="185"/>
      <c r="N15" s="68"/>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row>
    <row r="16" spans="1:61" ht="20.399999999999999">
      <c r="A16" s="182" t="s">
        <v>87</v>
      </c>
      <c r="B16" s="182"/>
      <c r="C16" s="183"/>
      <c r="D16" s="183" t="s">
        <v>326</v>
      </c>
      <c r="E16" s="183"/>
      <c r="F16" s="183"/>
      <c r="G16" s="183"/>
      <c r="H16" s="183"/>
      <c r="I16" s="183"/>
      <c r="J16" s="183"/>
      <c r="K16" s="183"/>
      <c r="L16" s="185"/>
      <c r="M16" s="185"/>
      <c r="N16" s="68"/>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row>
    <row r="17" spans="1:61" ht="20.399999999999999">
      <c r="A17" s="182" t="s">
        <v>88</v>
      </c>
      <c r="B17" s="182"/>
      <c r="C17" s="183"/>
      <c r="D17" s="183" t="s">
        <v>371</v>
      </c>
      <c r="E17" s="183"/>
      <c r="F17" s="183"/>
      <c r="G17" s="183"/>
      <c r="H17" s="183"/>
      <c r="I17" s="183"/>
      <c r="J17" s="183"/>
      <c r="K17" s="184"/>
      <c r="L17" s="185"/>
      <c r="M17" s="186"/>
      <c r="N17" s="68"/>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row>
    <row r="18" spans="1:61" ht="20.399999999999999">
      <c r="A18" s="182"/>
      <c r="B18" s="182"/>
      <c r="C18" s="183"/>
      <c r="D18" s="183" t="s">
        <v>372</v>
      </c>
      <c r="E18" s="183"/>
      <c r="F18" s="183"/>
      <c r="G18" s="183"/>
      <c r="H18" s="183"/>
      <c r="I18" s="183"/>
      <c r="J18" s="183"/>
      <c r="K18" s="184"/>
      <c r="L18" s="185"/>
      <c r="M18" s="186"/>
      <c r="N18" s="68"/>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row>
    <row r="19" spans="1:61" ht="20.399999999999999">
      <c r="A19" s="182"/>
      <c r="B19" s="182"/>
      <c r="C19" s="183"/>
      <c r="D19" s="183" t="s">
        <v>373</v>
      </c>
      <c r="E19" s="183"/>
      <c r="F19" s="183"/>
      <c r="G19" s="183"/>
      <c r="H19" s="183"/>
      <c r="I19" s="183"/>
      <c r="J19" s="183"/>
      <c r="K19" s="184"/>
      <c r="L19" s="185"/>
      <c r="M19" s="186"/>
      <c r="N19" s="68"/>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row>
    <row r="20" spans="1:61" ht="20.399999999999999">
      <c r="A20" s="182" t="s">
        <v>89</v>
      </c>
      <c r="B20" s="182"/>
      <c r="C20" s="183"/>
      <c r="D20" s="183" t="s">
        <v>362</v>
      </c>
      <c r="E20" s="182"/>
      <c r="F20" s="184"/>
      <c r="G20" s="184"/>
      <c r="H20" s="184"/>
      <c r="I20" s="184"/>
      <c r="J20" s="183"/>
      <c r="K20" s="184"/>
      <c r="L20" s="185"/>
      <c r="M20" s="186"/>
      <c r="N20" s="68"/>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row>
    <row r="21" spans="1:61" ht="20.399999999999999">
      <c r="A21" s="182"/>
      <c r="B21" s="182"/>
      <c r="C21" s="183"/>
      <c r="D21" s="183" t="s">
        <v>363</v>
      </c>
      <c r="E21" s="182"/>
      <c r="F21" s="184"/>
      <c r="G21" s="184"/>
      <c r="H21" s="184"/>
      <c r="I21" s="184"/>
      <c r="J21" s="183"/>
      <c r="K21" s="184"/>
      <c r="L21" s="185"/>
      <c r="M21" s="186"/>
      <c r="N21" s="68"/>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row>
    <row r="22" spans="1:61" ht="20.399999999999999">
      <c r="A22" s="182"/>
      <c r="B22" s="182"/>
      <c r="C22" s="183"/>
      <c r="D22" s="183" t="s">
        <v>364</v>
      </c>
      <c r="E22" s="182"/>
      <c r="F22" s="184"/>
      <c r="G22" s="184"/>
      <c r="H22" s="184"/>
      <c r="I22" s="184"/>
      <c r="J22" s="183"/>
      <c r="K22" s="184"/>
      <c r="L22" s="185"/>
      <c r="M22" s="186"/>
      <c r="N22" s="68"/>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row>
    <row r="23" spans="1:61" ht="20.399999999999999">
      <c r="A23" s="182"/>
      <c r="B23" s="182"/>
      <c r="C23" s="183"/>
      <c r="D23" s="183" t="s">
        <v>361</v>
      </c>
      <c r="E23" s="182"/>
      <c r="F23" s="184"/>
      <c r="G23" s="184"/>
      <c r="H23" s="184"/>
      <c r="I23" s="184"/>
      <c r="J23" s="183"/>
      <c r="K23" s="184"/>
      <c r="L23" s="185"/>
      <c r="M23" s="186"/>
      <c r="N23" s="68"/>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row>
    <row r="24" spans="1:61" ht="20.399999999999999">
      <c r="A24" s="182" t="s">
        <v>90</v>
      </c>
      <c r="B24" s="182"/>
      <c r="C24" s="183"/>
      <c r="D24" s="183" t="s">
        <v>323</v>
      </c>
      <c r="E24" s="182"/>
      <c r="F24" s="184"/>
      <c r="G24" s="184"/>
      <c r="H24" s="184"/>
      <c r="I24" s="184"/>
      <c r="J24" s="183"/>
      <c r="K24" s="184"/>
      <c r="L24" s="185"/>
      <c r="M24" s="186"/>
      <c r="N24" s="68"/>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row>
    <row r="25" spans="1:61" ht="20.399999999999999">
      <c r="A25" s="182" t="s">
        <v>95</v>
      </c>
      <c r="B25" s="182"/>
      <c r="C25" s="183"/>
      <c r="D25" s="183" t="s">
        <v>360</v>
      </c>
      <c r="E25" s="182"/>
      <c r="F25" s="184"/>
      <c r="G25" s="184"/>
      <c r="H25" s="184"/>
      <c r="I25" s="184"/>
      <c r="J25" s="65"/>
      <c r="K25" s="65"/>
      <c r="L25" s="68"/>
      <c r="M25" s="68"/>
      <c r="N25" s="68"/>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row>
    <row r="26" spans="1:61" ht="20.399999999999999">
      <c r="A26" s="182" t="s">
        <v>315</v>
      </c>
      <c r="B26" s="182"/>
      <c r="C26" s="183"/>
      <c r="D26" s="183" t="s">
        <v>55</v>
      </c>
      <c r="E26" s="182"/>
      <c r="F26" s="184"/>
      <c r="G26" s="184"/>
      <c r="H26" s="184"/>
      <c r="I26" s="184"/>
      <c r="J26" s="183"/>
      <c r="K26" s="184"/>
      <c r="L26" s="185"/>
      <c r="M26" s="186"/>
      <c r="N26" s="68"/>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row>
    <row r="27" spans="1:61" ht="20.399999999999999">
      <c r="A27" s="182" t="s">
        <v>54</v>
      </c>
      <c r="B27" s="182"/>
      <c r="C27" s="183"/>
      <c r="D27" s="306" t="s">
        <v>359</v>
      </c>
      <c r="E27" s="183"/>
      <c r="F27" s="183"/>
      <c r="G27" s="183"/>
      <c r="H27" s="183"/>
      <c r="I27" s="183"/>
      <c r="J27" s="183"/>
      <c r="K27" s="183"/>
      <c r="L27" s="185"/>
      <c r="M27" s="185"/>
      <c r="N27" s="68"/>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row>
    <row r="28" spans="1:61" ht="20.399999999999999">
      <c r="A28" s="182"/>
      <c r="B28" s="182"/>
      <c r="C28" s="183"/>
      <c r="D28" s="306" t="s">
        <v>367</v>
      </c>
      <c r="E28" s="183"/>
      <c r="F28" s="183"/>
      <c r="G28" s="183"/>
      <c r="H28" s="183"/>
      <c r="I28" s="183"/>
      <c r="J28" s="183"/>
      <c r="K28" s="183"/>
      <c r="L28" s="185"/>
      <c r="M28" s="185"/>
      <c r="N28" s="68"/>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row>
    <row r="29" spans="1:61" ht="20.399999999999999">
      <c r="A29" s="182"/>
      <c r="B29" s="182"/>
      <c r="C29" s="183"/>
      <c r="D29" s="190"/>
      <c r="E29" s="183"/>
      <c r="F29" s="183"/>
      <c r="G29" s="183"/>
      <c r="H29" s="183"/>
      <c r="I29" s="183"/>
      <c r="J29" s="183"/>
      <c r="K29" s="183"/>
      <c r="L29" s="185"/>
      <c r="M29" s="185"/>
      <c r="N29" s="68"/>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row>
    <row r="30" spans="1:61" ht="20.399999999999999">
      <c r="A30" s="182"/>
      <c r="B30" s="182"/>
      <c r="C30" s="183"/>
      <c r="D30" s="190"/>
      <c r="E30" s="183"/>
      <c r="F30" s="183"/>
      <c r="G30" s="183"/>
      <c r="H30" s="183"/>
      <c r="I30" s="183"/>
      <c r="J30" s="183"/>
      <c r="K30" s="183"/>
      <c r="L30" s="185"/>
      <c r="M30" s="185"/>
      <c r="N30" s="68"/>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row>
    <row r="31" spans="1:61" ht="20.25" customHeight="1">
      <c r="A31" s="182"/>
      <c r="B31" s="182"/>
      <c r="C31" s="183"/>
      <c r="D31" s="190"/>
      <c r="E31" s="183"/>
      <c r="F31" s="183"/>
      <c r="G31" s="183"/>
      <c r="H31" s="183"/>
      <c r="I31" s="183"/>
      <c r="J31" s="183"/>
      <c r="K31" s="183"/>
      <c r="L31" s="185"/>
      <c r="M31" s="185"/>
      <c r="N31" s="68"/>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row>
    <row r="32" spans="1:61" ht="20.399999999999999">
      <c r="A32" s="182"/>
      <c r="B32" s="182"/>
      <c r="C32" s="183"/>
      <c r="D32" s="190"/>
      <c r="E32" s="183"/>
      <c r="F32" s="183"/>
      <c r="G32" s="183"/>
      <c r="H32" s="183"/>
      <c r="I32" s="183"/>
      <c r="J32" s="183"/>
      <c r="K32" s="183"/>
      <c r="L32" s="185"/>
      <c r="M32" s="185"/>
      <c r="N32" s="68"/>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row>
    <row r="33" spans="1:61" ht="20.399999999999999">
      <c r="A33" s="182"/>
      <c r="B33" s="182"/>
      <c r="C33" s="183"/>
      <c r="D33" s="190"/>
      <c r="E33" s="183"/>
      <c r="F33" s="183"/>
      <c r="G33" s="183"/>
      <c r="H33" s="183"/>
      <c r="I33" s="183"/>
      <c r="J33" s="183"/>
      <c r="K33" s="183"/>
      <c r="L33" s="185"/>
      <c r="M33" s="68"/>
      <c r="N33" s="68"/>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row>
    <row r="34" spans="1:61" ht="20.399999999999999">
      <c r="A34" s="182"/>
      <c r="B34" s="182"/>
      <c r="C34" s="183"/>
      <c r="D34" s="190"/>
      <c r="E34" s="183"/>
      <c r="F34" s="183"/>
      <c r="G34" s="183"/>
      <c r="H34" s="183"/>
      <c r="I34" s="183"/>
      <c r="J34" s="183"/>
      <c r="K34" s="183"/>
      <c r="L34" s="185"/>
      <c r="M34" s="68"/>
      <c r="N34" s="68"/>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row>
    <row r="35" spans="1:61" ht="20.399999999999999">
      <c r="A35" s="182"/>
      <c r="B35" s="182"/>
      <c r="C35" s="183"/>
      <c r="D35" s="190"/>
      <c r="E35" s="183"/>
      <c r="F35" s="183"/>
      <c r="G35" s="183"/>
      <c r="H35" s="183"/>
      <c r="I35" s="183"/>
      <c r="J35" s="183"/>
      <c r="K35" s="183"/>
      <c r="L35" s="185"/>
      <c r="M35" s="68"/>
      <c r="N35" s="68"/>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row>
    <row r="36" spans="1:61" ht="20.399999999999999">
      <c r="A36" s="182"/>
      <c r="B36" s="182"/>
      <c r="C36" s="183"/>
      <c r="D36" s="190"/>
      <c r="E36" s="183"/>
      <c r="F36" s="183"/>
      <c r="G36" s="183"/>
      <c r="H36" s="183"/>
      <c r="I36" s="183"/>
      <c r="J36" s="183"/>
      <c r="K36" s="183"/>
      <c r="L36" s="185"/>
      <c r="M36" s="68"/>
      <c r="N36" s="68"/>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row>
    <row r="37" spans="1:61" ht="20.399999999999999">
      <c r="A37" s="182"/>
      <c r="B37" s="182"/>
      <c r="C37" s="183"/>
      <c r="D37" s="190"/>
      <c r="E37" s="183"/>
      <c r="F37" s="183"/>
      <c r="G37" s="183"/>
      <c r="H37" s="183"/>
      <c r="I37" s="183"/>
      <c r="J37" s="183"/>
      <c r="K37" s="183"/>
      <c r="L37" s="185"/>
      <c r="M37" s="68"/>
      <c r="N37" s="68"/>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row>
    <row r="38" spans="1:61" ht="20.399999999999999">
      <c r="A38" s="64"/>
      <c r="B38" s="64"/>
      <c r="C38" s="65"/>
      <c r="D38" s="65"/>
      <c r="E38" s="65"/>
      <c r="F38" s="65"/>
      <c r="G38" s="65"/>
      <c r="H38" s="65"/>
      <c r="I38" s="65"/>
      <c r="J38" s="65"/>
      <c r="K38" s="65"/>
      <c r="L38" s="68"/>
      <c r="M38" s="68"/>
      <c r="N38" s="68"/>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row>
    <row r="39" spans="1:61" ht="20.399999999999999">
      <c r="A39" s="64"/>
      <c r="B39" s="64"/>
      <c r="C39" s="65"/>
      <c r="D39" s="65"/>
      <c r="E39" s="65"/>
      <c r="F39" s="65"/>
      <c r="G39" s="65"/>
      <c r="H39" s="65"/>
      <c r="I39" s="65"/>
      <c r="J39" s="65"/>
      <c r="K39" s="65"/>
      <c r="L39" s="68"/>
      <c r="M39" s="68"/>
      <c r="N39" s="68"/>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row>
    <row r="40" spans="1:61" ht="20.399999999999999">
      <c r="A40" s="64"/>
      <c r="B40" s="64"/>
      <c r="C40" s="65"/>
      <c r="D40" s="65"/>
      <c r="E40" s="65"/>
      <c r="F40" s="65"/>
      <c r="G40" s="65"/>
      <c r="H40" s="65"/>
      <c r="I40" s="65"/>
      <c r="J40" s="65"/>
      <c r="K40" s="65"/>
      <c r="L40" s="68"/>
      <c r="M40" s="68"/>
      <c r="N40" s="68"/>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row>
    <row r="41" spans="1:61" ht="20.399999999999999">
      <c r="A41" s="64"/>
      <c r="B41" s="64"/>
      <c r="C41" s="65"/>
      <c r="D41" s="65"/>
      <c r="E41" s="65"/>
      <c r="F41" s="65"/>
      <c r="G41" s="65"/>
      <c r="H41" s="65"/>
      <c r="I41" s="65"/>
      <c r="J41" s="65"/>
      <c r="K41" s="65"/>
      <c r="L41" s="68"/>
      <c r="M41" s="68"/>
      <c r="N41" s="68"/>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row>
    <row r="42" spans="1:61" ht="15">
      <c r="A42" s="158"/>
      <c r="B42" s="158"/>
      <c r="C42" s="177"/>
      <c r="D42" s="177"/>
      <c r="E42" s="177"/>
      <c r="F42" s="177"/>
      <c r="G42" s="177"/>
      <c r="H42" s="177"/>
      <c r="I42" s="177"/>
      <c r="J42" s="177"/>
      <c r="K42" s="177"/>
      <c r="L42" s="177"/>
      <c r="M42" s="177"/>
      <c r="N42" s="177"/>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row>
    <row r="43" spans="1:61" ht="15">
      <c r="A43" s="158"/>
      <c r="B43" s="158"/>
      <c r="C43" s="177"/>
      <c r="D43" s="177"/>
      <c r="E43" s="177"/>
      <c r="F43" s="177"/>
      <c r="G43" s="177"/>
      <c r="H43" s="177"/>
      <c r="I43" s="177"/>
      <c r="J43" s="177"/>
      <c r="K43" s="177"/>
      <c r="L43" s="177"/>
      <c r="M43" s="177"/>
      <c r="N43" s="177"/>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row>
    <row r="44" spans="1:61" ht="15">
      <c r="D44" s="13"/>
      <c r="E44" s="13"/>
      <c r="F44" s="13"/>
      <c r="G44" s="13"/>
      <c r="H44" s="13"/>
      <c r="I44" s="13"/>
      <c r="J44" s="13"/>
      <c r="K44" s="13"/>
      <c r="L44" s="13"/>
      <c r="M44" s="13"/>
      <c r="N44" s="13"/>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row>
    <row r="45" spans="1:61" ht="15">
      <c r="D45" s="13"/>
      <c r="E45" s="13"/>
      <c r="F45" s="13"/>
      <c r="G45" s="13"/>
      <c r="H45" s="13"/>
      <c r="I45" s="13"/>
      <c r="J45" s="13"/>
      <c r="K45" s="13"/>
      <c r="L45" s="13"/>
      <c r="M45" s="13"/>
      <c r="N45" s="13"/>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row>
    <row r="46" spans="1:61" ht="15">
      <c r="D46" s="13"/>
      <c r="E46" s="13"/>
      <c r="F46" s="13"/>
      <c r="G46" s="13"/>
      <c r="H46" s="13"/>
      <c r="I46" s="13"/>
      <c r="J46" s="13"/>
      <c r="K46" s="13"/>
      <c r="L46" s="13"/>
      <c r="M46" s="13"/>
      <c r="N46" s="13"/>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row>
    <row r="47" spans="1:61">
      <c r="D47" s="71"/>
      <c r="E47" s="71"/>
      <c r="F47" s="71"/>
      <c r="G47" s="71"/>
      <c r="H47" s="71"/>
      <c r="I47" s="71"/>
      <c r="J47" s="71"/>
      <c r="K47" s="71"/>
      <c r="L47" s="71"/>
      <c r="M47" s="71"/>
      <c r="N47" s="71"/>
      <c r="O47" s="72"/>
      <c r="P47" s="72"/>
      <c r="Q47" s="72"/>
    </row>
    <row r="48" spans="1:61">
      <c r="D48" s="71"/>
      <c r="E48" s="71"/>
      <c r="F48" s="71"/>
      <c r="G48" s="71"/>
      <c r="H48" s="71"/>
      <c r="I48" s="71"/>
      <c r="J48" s="71"/>
      <c r="K48" s="71"/>
      <c r="L48" s="71"/>
      <c r="M48" s="71"/>
      <c r="N48" s="71"/>
      <c r="O48" s="72"/>
      <c r="P48" s="72"/>
      <c r="Q48" s="72"/>
    </row>
    <row r="49" spans="4:17">
      <c r="D49" s="71"/>
      <c r="E49" s="71"/>
      <c r="F49" s="71"/>
      <c r="G49" s="71"/>
      <c r="H49" s="71"/>
      <c r="I49" s="71"/>
      <c r="J49" s="71"/>
      <c r="K49" s="71"/>
      <c r="L49" s="71"/>
      <c r="M49" s="71"/>
      <c r="N49" s="71"/>
      <c r="O49" s="72"/>
      <c r="P49" s="72"/>
      <c r="Q49" s="72"/>
    </row>
    <row r="50" spans="4:17">
      <c r="D50" s="71"/>
      <c r="E50" s="71"/>
      <c r="F50" s="71"/>
      <c r="G50" s="71"/>
      <c r="H50" s="71"/>
      <c r="I50" s="71"/>
      <c r="J50" s="71"/>
      <c r="K50" s="71"/>
      <c r="L50" s="71"/>
      <c r="M50" s="71"/>
      <c r="N50" s="71"/>
      <c r="O50" s="72"/>
      <c r="P50" s="72"/>
      <c r="Q50" s="72"/>
    </row>
    <row r="51" spans="4:17">
      <c r="D51" s="71"/>
      <c r="E51" s="71"/>
      <c r="F51" s="71"/>
      <c r="G51" s="71"/>
      <c r="H51" s="71"/>
      <c r="I51" s="71"/>
      <c r="J51" s="71"/>
      <c r="K51" s="71"/>
      <c r="L51" s="71"/>
      <c r="M51" s="71"/>
      <c r="N51" s="71"/>
      <c r="O51" s="72"/>
      <c r="P51" s="72"/>
      <c r="Q51" s="72"/>
    </row>
    <row r="52" spans="4:17">
      <c r="D52" s="71"/>
      <c r="E52" s="71"/>
      <c r="F52" s="71"/>
      <c r="G52" s="71"/>
      <c r="H52" s="71"/>
      <c r="I52" s="71"/>
      <c r="J52" s="71"/>
      <c r="K52" s="71"/>
      <c r="L52" s="71"/>
      <c r="M52" s="71"/>
      <c r="N52" s="71"/>
      <c r="O52" s="72"/>
      <c r="P52" s="72"/>
      <c r="Q52" s="72"/>
    </row>
    <row r="53" spans="4:17">
      <c r="D53" s="72"/>
      <c r="E53" s="72"/>
      <c r="F53" s="72"/>
      <c r="G53" s="72"/>
      <c r="H53" s="72"/>
      <c r="I53" s="72"/>
      <c r="J53" s="72"/>
      <c r="K53" s="72"/>
      <c r="L53" s="72"/>
      <c r="M53" s="72"/>
      <c r="N53" s="72"/>
      <c r="O53" s="72"/>
      <c r="P53" s="72"/>
      <c r="Q53" s="72"/>
    </row>
    <row r="54" spans="4:17">
      <c r="D54" s="72"/>
      <c r="E54" s="72"/>
      <c r="F54" s="72"/>
      <c r="G54" s="72"/>
      <c r="H54" s="72"/>
      <c r="I54" s="72"/>
      <c r="J54" s="72"/>
      <c r="K54" s="72"/>
      <c r="L54" s="72"/>
      <c r="M54" s="72"/>
      <c r="N54" s="72"/>
      <c r="O54" s="72"/>
      <c r="P54" s="72"/>
      <c r="Q54" s="72"/>
    </row>
    <row r="55" spans="4:17">
      <c r="D55" s="72"/>
      <c r="E55" s="72"/>
      <c r="F55" s="72"/>
      <c r="G55" s="72"/>
      <c r="H55" s="72"/>
      <c r="I55" s="72"/>
      <c r="J55" s="72"/>
      <c r="K55" s="72"/>
      <c r="L55" s="72"/>
      <c r="M55" s="72"/>
      <c r="N55" s="72"/>
      <c r="O55" s="72"/>
      <c r="P55" s="72"/>
      <c r="Q55" s="72"/>
    </row>
    <row r="56" spans="4:17">
      <c r="D56" s="72"/>
      <c r="E56" s="72"/>
      <c r="F56" s="72"/>
      <c r="G56" s="72"/>
      <c r="H56" s="72"/>
      <c r="I56" s="72"/>
      <c r="J56" s="72"/>
      <c r="K56" s="72"/>
      <c r="L56" s="72"/>
      <c r="M56" s="72"/>
      <c r="N56" s="72"/>
      <c r="O56" s="72"/>
      <c r="P56" s="72"/>
      <c r="Q56" s="72"/>
    </row>
    <row r="57" spans="4:17">
      <c r="D57" s="72"/>
      <c r="E57" s="72"/>
      <c r="F57" s="72"/>
      <c r="G57" s="72"/>
      <c r="H57" s="72"/>
      <c r="I57" s="72"/>
      <c r="J57" s="72"/>
      <c r="K57" s="72"/>
      <c r="L57" s="72"/>
      <c r="M57" s="72"/>
      <c r="N57" s="72"/>
      <c r="O57" s="72"/>
      <c r="P57" s="72"/>
      <c r="Q57" s="72"/>
    </row>
    <row r="58" spans="4:17">
      <c r="D58" s="72"/>
      <c r="E58" s="72"/>
      <c r="F58" s="72"/>
      <c r="G58" s="72"/>
      <c r="H58" s="72"/>
      <c r="I58" s="72"/>
      <c r="J58" s="72"/>
      <c r="K58" s="72"/>
      <c r="L58" s="72"/>
      <c r="M58" s="72"/>
      <c r="N58" s="72"/>
      <c r="O58" s="72"/>
      <c r="P58" s="72"/>
      <c r="Q58" s="72"/>
    </row>
    <row r="59" spans="4:17">
      <c r="D59" s="72"/>
      <c r="E59" s="72"/>
      <c r="F59" s="72"/>
      <c r="G59" s="72"/>
      <c r="H59" s="72"/>
      <c r="I59" s="72"/>
      <c r="J59" s="72"/>
      <c r="K59" s="72"/>
      <c r="L59" s="72"/>
      <c r="M59" s="72"/>
      <c r="N59" s="72"/>
      <c r="O59" s="72"/>
      <c r="P59" s="72"/>
      <c r="Q59" s="72"/>
    </row>
    <row r="60" spans="4:17">
      <c r="D60" s="72"/>
      <c r="E60" s="72"/>
      <c r="F60" s="72"/>
      <c r="G60" s="72"/>
      <c r="H60" s="72"/>
      <c r="I60" s="72"/>
      <c r="J60" s="72"/>
      <c r="K60" s="72"/>
      <c r="L60" s="72"/>
      <c r="M60" s="72"/>
      <c r="N60" s="72"/>
      <c r="O60" s="72"/>
      <c r="P60" s="72"/>
      <c r="Q60" s="72"/>
    </row>
    <row r="61" spans="4:17">
      <c r="D61" s="72"/>
      <c r="E61" s="72"/>
      <c r="F61" s="72"/>
      <c r="G61" s="72"/>
      <c r="H61" s="72"/>
      <c r="I61" s="72"/>
      <c r="J61" s="72"/>
      <c r="K61" s="72"/>
      <c r="L61" s="72"/>
      <c r="M61" s="72"/>
      <c r="N61" s="72"/>
      <c r="O61" s="72"/>
      <c r="P61" s="72"/>
      <c r="Q61" s="72"/>
    </row>
    <row r="62" spans="4:17">
      <c r="D62" s="72"/>
      <c r="E62" s="72"/>
      <c r="F62" s="72"/>
      <c r="G62" s="72"/>
      <c r="H62" s="72"/>
      <c r="I62" s="72"/>
      <c r="J62" s="72"/>
      <c r="K62" s="72"/>
      <c r="L62" s="72"/>
      <c r="M62" s="72"/>
      <c r="N62" s="72"/>
      <c r="O62" s="72"/>
      <c r="P62" s="72"/>
      <c r="Q62" s="72"/>
    </row>
    <row r="63" spans="4:17">
      <c r="D63" s="72"/>
      <c r="E63" s="72"/>
      <c r="F63" s="72"/>
      <c r="G63" s="72"/>
      <c r="H63" s="72"/>
      <c r="I63" s="72"/>
      <c r="J63" s="72"/>
      <c r="K63" s="72"/>
      <c r="L63" s="72"/>
      <c r="M63" s="72"/>
      <c r="N63" s="72"/>
      <c r="O63" s="72"/>
      <c r="P63" s="72"/>
      <c r="Q63" s="72"/>
    </row>
    <row r="64" spans="4:17">
      <c r="D64" s="72"/>
      <c r="E64" s="72"/>
      <c r="F64" s="72"/>
      <c r="G64" s="72"/>
      <c r="H64" s="72"/>
      <c r="I64" s="72"/>
      <c r="J64" s="72"/>
      <c r="K64" s="72"/>
      <c r="L64" s="72"/>
      <c r="M64" s="72"/>
      <c r="N64" s="72"/>
      <c r="O64" s="72"/>
      <c r="P64" s="72"/>
      <c r="Q64" s="72"/>
    </row>
    <row r="65" spans="4:17">
      <c r="D65" s="72"/>
      <c r="E65" s="72"/>
      <c r="F65" s="72"/>
      <c r="G65" s="72"/>
      <c r="H65" s="72"/>
      <c r="I65" s="72"/>
      <c r="J65" s="72"/>
      <c r="K65" s="72"/>
      <c r="L65" s="72"/>
      <c r="M65" s="72"/>
      <c r="N65" s="72"/>
      <c r="O65" s="72"/>
      <c r="P65" s="72"/>
      <c r="Q65" s="72"/>
    </row>
    <row r="66" spans="4:17">
      <c r="D66" s="72"/>
      <c r="E66" s="72"/>
      <c r="F66" s="72"/>
      <c r="G66" s="72"/>
      <c r="H66" s="72"/>
      <c r="I66" s="72"/>
      <c r="J66" s="72"/>
      <c r="K66" s="72"/>
      <c r="L66" s="72"/>
      <c r="M66" s="72"/>
      <c r="N66" s="72"/>
      <c r="O66" s="72"/>
      <c r="P66" s="72"/>
      <c r="Q66" s="72"/>
    </row>
    <row r="67" spans="4:17">
      <c r="D67" s="72"/>
      <c r="E67" s="72"/>
      <c r="F67" s="72"/>
      <c r="G67" s="72"/>
      <c r="H67" s="72"/>
      <c r="I67" s="72"/>
      <c r="J67" s="72"/>
      <c r="K67" s="72"/>
      <c r="L67" s="72"/>
      <c r="M67" s="72"/>
      <c r="N67" s="72"/>
      <c r="O67" s="72"/>
      <c r="P67" s="72"/>
      <c r="Q67" s="72"/>
    </row>
    <row r="68" spans="4:17">
      <c r="D68" s="72"/>
      <c r="E68" s="72"/>
      <c r="F68" s="72"/>
      <c r="G68" s="72"/>
      <c r="H68" s="72"/>
      <c r="I68" s="72"/>
      <c r="J68" s="72"/>
      <c r="K68" s="72"/>
      <c r="L68" s="72"/>
      <c r="M68" s="72"/>
      <c r="N68" s="72"/>
      <c r="O68" s="72"/>
      <c r="P68" s="72"/>
      <c r="Q68" s="72"/>
    </row>
    <row r="69" spans="4:17">
      <c r="D69" s="72"/>
      <c r="E69" s="72"/>
      <c r="F69" s="72"/>
      <c r="G69" s="72"/>
      <c r="H69" s="72"/>
      <c r="I69" s="72"/>
      <c r="J69" s="72"/>
      <c r="K69" s="72"/>
      <c r="L69" s="72"/>
      <c r="M69" s="72"/>
      <c r="N69" s="72"/>
      <c r="O69" s="72"/>
      <c r="P69" s="72"/>
      <c r="Q69" s="72"/>
    </row>
    <row r="70" spans="4:17">
      <c r="D70" s="72"/>
      <c r="E70" s="72"/>
      <c r="F70" s="72"/>
      <c r="G70" s="72"/>
      <c r="H70" s="72"/>
      <c r="I70" s="72"/>
      <c r="J70" s="72"/>
      <c r="K70" s="72"/>
      <c r="L70" s="72"/>
      <c r="M70" s="72"/>
      <c r="N70" s="72"/>
      <c r="O70" s="72"/>
      <c r="P70" s="72"/>
      <c r="Q70" s="72"/>
    </row>
    <row r="71" spans="4:17">
      <c r="D71" s="72"/>
      <c r="E71" s="72"/>
      <c r="F71" s="72"/>
      <c r="G71" s="72"/>
      <c r="H71" s="72"/>
      <c r="I71" s="72"/>
      <c r="J71" s="72"/>
      <c r="K71" s="72"/>
      <c r="L71" s="72"/>
      <c r="M71" s="72"/>
      <c r="N71" s="72"/>
      <c r="O71" s="72"/>
      <c r="P71" s="72"/>
      <c r="Q71" s="72"/>
    </row>
    <row r="72" spans="4:17">
      <c r="D72" s="72"/>
      <c r="E72" s="72"/>
      <c r="F72" s="72"/>
      <c r="G72" s="72"/>
      <c r="H72" s="72"/>
      <c r="I72" s="72"/>
      <c r="J72" s="72"/>
      <c r="K72" s="72"/>
      <c r="L72" s="72"/>
      <c r="M72" s="72"/>
      <c r="N72" s="72"/>
      <c r="O72" s="72"/>
      <c r="P72" s="72"/>
      <c r="Q72" s="72"/>
    </row>
    <row r="73" spans="4:17">
      <c r="D73" s="72"/>
      <c r="E73" s="72"/>
      <c r="F73" s="72"/>
      <c r="G73" s="72"/>
      <c r="H73" s="72"/>
      <c r="I73" s="72"/>
      <c r="J73" s="72"/>
      <c r="K73" s="72"/>
      <c r="L73" s="72"/>
      <c r="M73" s="72"/>
      <c r="N73" s="72"/>
      <c r="O73" s="72"/>
      <c r="P73" s="72"/>
      <c r="Q73" s="72"/>
    </row>
    <row r="74" spans="4:17">
      <c r="D74" s="72"/>
      <c r="E74" s="72"/>
      <c r="F74" s="72"/>
      <c r="G74" s="72"/>
      <c r="H74" s="72"/>
      <c r="I74" s="72"/>
      <c r="J74" s="72"/>
      <c r="K74" s="72"/>
      <c r="L74" s="72"/>
      <c r="M74" s="72"/>
      <c r="N74" s="72"/>
      <c r="O74" s="72"/>
      <c r="P74" s="72"/>
      <c r="Q74" s="72"/>
    </row>
    <row r="75" spans="4:17">
      <c r="D75" s="72"/>
      <c r="E75" s="72"/>
      <c r="F75" s="72"/>
      <c r="G75" s="72"/>
      <c r="H75" s="72"/>
      <c r="I75" s="72"/>
      <c r="J75" s="72"/>
      <c r="K75" s="72"/>
      <c r="L75" s="72"/>
      <c r="M75" s="72"/>
      <c r="N75" s="72"/>
      <c r="O75" s="72"/>
      <c r="P75" s="72"/>
      <c r="Q75" s="72"/>
    </row>
    <row r="76" spans="4:17">
      <c r="D76" s="72"/>
      <c r="E76" s="72"/>
      <c r="F76" s="72"/>
      <c r="G76" s="72"/>
      <c r="H76" s="72"/>
      <c r="I76" s="72"/>
      <c r="J76" s="72"/>
      <c r="K76" s="72"/>
      <c r="L76" s="72"/>
      <c r="M76" s="72"/>
      <c r="N76" s="72"/>
      <c r="O76" s="72"/>
      <c r="P76" s="72"/>
      <c r="Q76" s="72"/>
    </row>
    <row r="77" spans="4:17">
      <c r="D77" s="72"/>
      <c r="E77" s="72"/>
      <c r="F77" s="72"/>
      <c r="G77" s="72"/>
      <c r="H77" s="72"/>
      <c r="I77" s="72"/>
      <c r="J77" s="72"/>
      <c r="K77" s="72"/>
      <c r="L77" s="72"/>
      <c r="M77" s="72"/>
      <c r="N77" s="72"/>
      <c r="O77" s="72"/>
      <c r="P77" s="72"/>
      <c r="Q77" s="72"/>
    </row>
    <row r="78" spans="4:17">
      <c r="D78" s="72"/>
      <c r="E78" s="72"/>
      <c r="F78" s="72"/>
      <c r="G78" s="72"/>
      <c r="H78" s="72"/>
      <c r="I78" s="72"/>
      <c r="J78" s="72"/>
      <c r="K78" s="72"/>
      <c r="L78" s="72"/>
      <c r="M78" s="72"/>
      <c r="N78" s="72"/>
      <c r="O78" s="72"/>
      <c r="P78" s="72"/>
      <c r="Q78" s="72"/>
    </row>
    <row r="79" spans="4:17">
      <c r="D79" s="72"/>
      <c r="E79" s="72"/>
      <c r="F79" s="72"/>
      <c r="G79" s="72"/>
      <c r="H79" s="72"/>
      <c r="I79" s="72"/>
      <c r="J79" s="72"/>
      <c r="K79" s="72"/>
      <c r="L79" s="72"/>
      <c r="M79" s="72"/>
      <c r="N79" s="72"/>
      <c r="O79" s="72"/>
      <c r="P79" s="72"/>
      <c r="Q79" s="72"/>
    </row>
    <row r="80" spans="4:17">
      <c r="D80" s="72"/>
      <c r="E80" s="72"/>
      <c r="F80" s="72"/>
      <c r="G80" s="72"/>
      <c r="H80" s="72"/>
      <c r="I80" s="72"/>
      <c r="J80" s="72"/>
      <c r="K80" s="72"/>
      <c r="L80" s="72"/>
      <c r="M80" s="72"/>
      <c r="N80" s="72"/>
      <c r="O80" s="72"/>
      <c r="P80" s="72"/>
      <c r="Q80" s="72"/>
    </row>
    <row r="81" spans="4:17">
      <c r="D81" s="72"/>
      <c r="E81" s="72"/>
      <c r="F81" s="72"/>
      <c r="G81" s="72"/>
      <c r="H81" s="72"/>
      <c r="I81" s="72"/>
      <c r="J81" s="72"/>
      <c r="K81" s="72"/>
      <c r="L81" s="72"/>
      <c r="M81" s="72"/>
      <c r="N81" s="72"/>
      <c r="O81" s="72"/>
      <c r="P81" s="72"/>
      <c r="Q81" s="72"/>
    </row>
    <row r="82" spans="4:17">
      <c r="D82" s="72"/>
      <c r="E82" s="72"/>
      <c r="F82" s="72"/>
      <c r="G82" s="72"/>
      <c r="H82" s="72"/>
      <c r="I82" s="72"/>
      <c r="J82" s="72"/>
      <c r="K82" s="72"/>
      <c r="L82" s="72"/>
      <c r="M82" s="72"/>
      <c r="N82" s="72"/>
      <c r="O82" s="72"/>
      <c r="P82" s="72"/>
      <c r="Q82" s="72"/>
    </row>
    <row r="83" spans="4:17">
      <c r="D83" s="72"/>
      <c r="E83" s="72"/>
      <c r="F83" s="72"/>
      <c r="G83" s="72"/>
      <c r="H83" s="72"/>
      <c r="I83" s="72"/>
      <c r="J83" s="72"/>
      <c r="K83" s="72"/>
      <c r="L83" s="72"/>
      <c r="M83" s="72"/>
      <c r="N83" s="72"/>
      <c r="O83" s="72"/>
      <c r="P83" s="72"/>
      <c r="Q83" s="72"/>
    </row>
    <row r="84" spans="4:17">
      <c r="D84" s="72"/>
      <c r="E84" s="72"/>
      <c r="F84" s="72"/>
      <c r="G84" s="72"/>
      <c r="H84" s="72"/>
      <c r="I84" s="72"/>
      <c r="J84" s="72"/>
      <c r="K84" s="72"/>
      <c r="L84" s="72"/>
      <c r="M84" s="72"/>
      <c r="N84" s="72"/>
      <c r="O84" s="72"/>
      <c r="P84" s="72"/>
      <c r="Q84" s="72"/>
    </row>
    <row r="85" spans="4:17">
      <c r="D85" s="72"/>
      <c r="E85" s="72"/>
      <c r="F85" s="72"/>
      <c r="G85" s="72"/>
      <c r="H85" s="72"/>
      <c r="I85" s="72"/>
      <c r="J85" s="72"/>
      <c r="K85" s="72"/>
      <c r="L85" s="72"/>
      <c r="M85" s="72"/>
      <c r="N85" s="72"/>
      <c r="O85" s="72"/>
      <c r="P85" s="72"/>
      <c r="Q85" s="72"/>
    </row>
    <row r="86" spans="4:17">
      <c r="D86" s="72"/>
      <c r="E86" s="72"/>
      <c r="F86" s="72"/>
      <c r="G86" s="72"/>
      <c r="H86" s="72"/>
      <c r="I86" s="72"/>
      <c r="J86" s="72"/>
      <c r="K86" s="72"/>
      <c r="L86" s="72"/>
      <c r="M86" s="72"/>
      <c r="N86" s="72"/>
      <c r="O86" s="72"/>
      <c r="P86" s="72"/>
      <c r="Q86" s="72"/>
    </row>
    <row r="87" spans="4:17">
      <c r="D87" s="72"/>
      <c r="E87" s="72"/>
      <c r="F87" s="72"/>
      <c r="G87" s="72"/>
      <c r="H87" s="72"/>
      <c r="I87" s="72"/>
      <c r="J87" s="72"/>
      <c r="K87" s="72"/>
      <c r="L87" s="72"/>
      <c r="M87" s="72"/>
      <c r="N87" s="72"/>
      <c r="O87" s="72"/>
      <c r="P87" s="72"/>
      <c r="Q87" s="72"/>
    </row>
    <row r="88" spans="4:17">
      <c r="D88" s="72"/>
      <c r="E88" s="72"/>
      <c r="F88" s="72"/>
      <c r="G88" s="72"/>
      <c r="H88" s="72"/>
      <c r="I88" s="72"/>
      <c r="J88" s="72"/>
      <c r="K88" s="72"/>
      <c r="L88" s="72"/>
      <c r="M88" s="72"/>
      <c r="N88" s="72"/>
      <c r="O88" s="72"/>
      <c r="P88" s="72"/>
      <c r="Q88" s="72"/>
    </row>
    <row r="89" spans="4:17">
      <c r="D89" s="72"/>
      <c r="E89" s="72"/>
      <c r="F89" s="72"/>
      <c r="G89" s="72"/>
      <c r="H89" s="72"/>
      <c r="I89" s="72"/>
      <c r="J89" s="72"/>
      <c r="K89" s="72"/>
      <c r="L89" s="72"/>
      <c r="M89" s="72"/>
      <c r="N89" s="72"/>
      <c r="O89" s="72"/>
      <c r="P89" s="72"/>
      <c r="Q89" s="72"/>
    </row>
    <row r="90" spans="4:17">
      <c r="D90" s="72"/>
      <c r="E90" s="72"/>
      <c r="F90" s="72"/>
      <c r="G90" s="72"/>
      <c r="H90" s="72"/>
      <c r="I90" s="72"/>
      <c r="J90" s="72"/>
      <c r="K90" s="72"/>
      <c r="L90" s="72"/>
      <c r="M90" s="72"/>
      <c r="N90" s="72"/>
      <c r="O90" s="72"/>
      <c r="P90" s="72"/>
      <c r="Q90" s="72"/>
    </row>
    <row r="91" spans="4:17">
      <c r="D91" s="72"/>
      <c r="E91" s="72"/>
      <c r="F91" s="72"/>
      <c r="G91" s="72"/>
      <c r="H91" s="72"/>
      <c r="I91" s="72"/>
      <c r="J91" s="72"/>
      <c r="K91" s="72"/>
      <c r="L91" s="72"/>
      <c r="M91" s="72"/>
      <c r="N91" s="72"/>
      <c r="O91" s="72"/>
      <c r="P91" s="72"/>
      <c r="Q91" s="72"/>
    </row>
    <row r="92" spans="4:17">
      <c r="D92" s="72"/>
      <c r="E92" s="72"/>
      <c r="F92" s="72"/>
      <c r="G92" s="72"/>
      <c r="H92" s="72"/>
      <c r="I92" s="72"/>
      <c r="J92" s="72"/>
      <c r="K92" s="72"/>
      <c r="L92" s="72"/>
      <c r="M92" s="72"/>
      <c r="N92" s="72"/>
      <c r="O92" s="72"/>
      <c r="P92" s="72"/>
      <c r="Q92" s="72"/>
    </row>
    <row r="93" spans="4:17">
      <c r="D93" s="72"/>
      <c r="E93" s="72"/>
      <c r="F93" s="72"/>
      <c r="G93" s="72"/>
      <c r="H93" s="72"/>
      <c r="I93" s="72"/>
      <c r="J93" s="72"/>
      <c r="K93" s="72"/>
      <c r="L93" s="72"/>
      <c r="M93" s="72"/>
      <c r="N93" s="72"/>
      <c r="O93" s="72"/>
      <c r="P93" s="72"/>
      <c r="Q93" s="72"/>
    </row>
    <row r="94" spans="4:17">
      <c r="D94" s="72"/>
      <c r="E94" s="72"/>
      <c r="F94" s="72"/>
      <c r="G94" s="72"/>
      <c r="H94" s="72"/>
      <c r="I94" s="72"/>
      <c r="J94" s="72"/>
      <c r="K94" s="72"/>
      <c r="L94" s="72"/>
      <c r="M94" s="72"/>
      <c r="N94" s="72"/>
      <c r="O94" s="72"/>
      <c r="P94" s="72"/>
      <c r="Q94" s="72"/>
    </row>
    <row r="95" spans="4:17">
      <c r="D95" s="72"/>
      <c r="E95" s="72"/>
      <c r="F95" s="72"/>
      <c r="G95" s="72"/>
      <c r="H95" s="72"/>
      <c r="I95" s="72"/>
      <c r="J95" s="72"/>
      <c r="K95" s="72"/>
      <c r="L95" s="72"/>
      <c r="M95" s="72"/>
      <c r="N95" s="72"/>
      <c r="O95" s="72"/>
      <c r="P95" s="72"/>
      <c r="Q95" s="72"/>
    </row>
    <row r="96" spans="4:17">
      <c r="D96" s="72"/>
      <c r="E96" s="72"/>
      <c r="F96" s="72"/>
      <c r="G96" s="72"/>
      <c r="H96" s="72"/>
      <c r="I96" s="72"/>
      <c r="J96" s="72"/>
      <c r="K96" s="72"/>
      <c r="L96" s="72"/>
      <c r="M96" s="72"/>
      <c r="N96" s="72"/>
      <c r="O96" s="72"/>
      <c r="P96" s="72"/>
      <c r="Q96" s="72"/>
    </row>
    <row r="97" spans="4:17">
      <c r="D97" s="72"/>
      <c r="E97" s="72"/>
      <c r="F97" s="72"/>
      <c r="G97" s="72"/>
      <c r="H97" s="72"/>
      <c r="I97" s="72"/>
      <c r="J97" s="72"/>
      <c r="K97" s="72"/>
      <c r="L97" s="72"/>
      <c r="M97" s="72"/>
      <c r="N97" s="72"/>
      <c r="O97" s="72"/>
      <c r="P97" s="72"/>
      <c r="Q97" s="72"/>
    </row>
    <row r="98" spans="4:17">
      <c r="D98" s="72"/>
      <c r="E98" s="72"/>
      <c r="F98" s="72"/>
      <c r="G98" s="72"/>
      <c r="H98" s="72"/>
      <c r="I98" s="72"/>
      <c r="J98" s="72"/>
      <c r="K98" s="72"/>
      <c r="L98" s="72"/>
      <c r="M98" s="72"/>
      <c r="N98" s="72"/>
      <c r="O98" s="72"/>
      <c r="P98" s="72"/>
      <c r="Q98" s="72"/>
    </row>
    <row r="99" spans="4:17">
      <c r="D99" s="72"/>
      <c r="E99" s="72"/>
      <c r="F99" s="72"/>
      <c r="G99" s="72"/>
      <c r="H99" s="72"/>
      <c r="I99" s="72"/>
      <c r="J99" s="72"/>
      <c r="K99" s="72"/>
      <c r="L99" s="72"/>
      <c r="M99" s="72"/>
      <c r="N99" s="72"/>
      <c r="O99" s="72"/>
      <c r="P99" s="72"/>
      <c r="Q99" s="72"/>
    </row>
    <row r="100" spans="4:17">
      <c r="D100" s="72"/>
      <c r="E100" s="72"/>
      <c r="F100" s="72"/>
      <c r="G100" s="72"/>
      <c r="H100" s="72"/>
      <c r="I100" s="72"/>
      <c r="J100" s="72"/>
      <c r="K100" s="72"/>
      <c r="L100" s="72"/>
      <c r="M100" s="72"/>
      <c r="N100" s="72"/>
      <c r="O100" s="72"/>
      <c r="P100" s="72"/>
      <c r="Q100" s="72"/>
    </row>
    <row r="101" spans="4:17">
      <c r="D101" s="72"/>
      <c r="E101" s="72"/>
      <c r="F101" s="72"/>
      <c r="G101" s="72"/>
      <c r="H101" s="72"/>
      <c r="I101" s="72"/>
      <c r="J101" s="72"/>
      <c r="K101" s="72"/>
      <c r="L101" s="72"/>
      <c r="M101" s="72"/>
      <c r="N101" s="72"/>
      <c r="O101" s="72"/>
      <c r="P101" s="72"/>
      <c r="Q101" s="72"/>
    </row>
    <row r="102" spans="4:17">
      <c r="D102" s="72"/>
      <c r="E102" s="72"/>
      <c r="F102" s="72"/>
      <c r="G102" s="72"/>
      <c r="H102" s="72"/>
      <c r="I102" s="72"/>
      <c r="J102" s="72"/>
      <c r="K102" s="72"/>
      <c r="L102" s="72"/>
      <c r="M102" s="72"/>
      <c r="N102" s="72"/>
      <c r="O102" s="72"/>
      <c r="P102" s="72"/>
      <c r="Q102" s="72"/>
    </row>
    <row r="103" spans="4:17">
      <c r="D103" s="72"/>
      <c r="E103" s="72"/>
      <c r="F103" s="72"/>
      <c r="G103" s="72"/>
      <c r="H103" s="72"/>
      <c r="I103" s="72"/>
      <c r="J103" s="72"/>
      <c r="K103" s="72"/>
      <c r="L103" s="72"/>
      <c r="M103" s="72"/>
      <c r="N103" s="72"/>
      <c r="O103" s="72"/>
      <c r="P103" s="72"/>
      <c r="Q103" s="72"/>
    </row>
    <row r="104" spans="4:17">
      <c r="D104" s="72"/>
      <c r="E104" s="72"/>
      <c r="F104" s="72"/>
      <c r="G104" s="72"/>
      <c r="H104" s="72"/>
      <c r="I104" s="72"/>
      <c r="J104" s="72"/>
      <c r="K104" s="72"/>
      <c r="L104" s="72"/>
      <c r="M104" s="72"/>
      <c r="N104" s="72"/>
      <c r="O104" s="72"/>
      <c r="P104" s="72"/>
      <c r="Q104" s="72"/>
    </row>
    <row r="105" spans="4:17">
      <c r="D105" s="72"/>
      <c r="E105" s="72"/>
      <c r="F105" s="72"/>
      <c r="G105" s="72"/>
      <c r="H105" s="72"/>
      <c r="I105" s="72"/>
      <c r="J105" s="72"/>
      <c r="K105" s="72"/>
      <c r="L105" s="72"/>
      <c r="M105" s="72"/>
      <c r="N105" s="72"/>
      <c r="O105" s="72"/>
      <c r="P105" s="72"/>
      <c r="Q105" s="72"/>
    </row>
    <row r="106" spans="4:17">
      <c r="D106" s="72"/>
      <c r="E106" s="72"/>
      <c r="F106" s="72"/>
      <c r="G106" s="72"/>
      <c r="H106" s="72"/>
      <c r="I106" s="72"/>
      <c r="J106" s="72"/>
      <c r="K106" s="72"/>
      <c r="L106" s="72"/>
      <c r="M106" s="72"/>
      <c r="N106" s="72"/>
      <c r="O106" s="72"/>
      <c r="P106" s="72"/>
      <c r="Q106" s="72"/>
    </row>
    <row r="107" spans="4:17">
      <c r="D107" s="72"/>
      <c r="E107" s="72"/>
      <c r="F107" s="72"/>
      <c r="G107" s="72"/>
      <c r="H107" s="72"/>
      <c r="I107" s="72"/>
      <c r="J107" s="72"/>
      <c r="K107" s="72"/>
      <c r="L107" s="72"/>
      <c r="M107" s="72"/>
      <c r="N107" s="72"/>
      <c r="O107" s="72"/>
      <c r="P107" s="72"/>
      <c r="Q107" s="72"/>
    </row>
    <row r="108" spans="4:17">
      <c r="D108" s="72"/>
      <c r="E108" s="72"/>
      <c r="F108" s="72"/>
      <c r="G108" s="72"/>
      <c r="H108" s="72"/>
      <c r="I108" s="72"/>
      <c r="J108" s="72"/>
      <c r="K108" s="72"/>
      <c r="L108" s="72"/>
      <c r="M108" s="72"/>
      <c r="N108" s="72"/>
      <c r="O108" s="72"/>
      <c r="P108" s="72"/>
      <c r="Q108" s="72"/>
    </row>
    <row r="109" spans="4:17">
      <c r="D109" s="72"/>
      <c r="E109" s="72"/>
      <c r="F109" s="72"/>
      <c r="G109" s="72"/>
      <c r="H109" s="72"/>
      <c r="I109" s="72"/>
      <c r="J109" s="72"/>
      <c r="K109" s="72"/>
      <c r="L109" s="72"/>
      <c r="M109" s="72"/>
      <c r="N109" s="72"/>
      <c r="O109" s="72"/>
      <c r="P109" s="72"/>
      <c r="Q109" s="72"/>
    </row>
    <row r="110" spans="4:17">
      <c r="D110" s="72"/>
      <c r="E110" s="72"/>
      <c r="F110" s="72"/>
      <c r="G110" s="72"/>
      <c r="H110" s="72"/>
      <c r="I110" s="72"/>
      <c r="J110" s="72"/>
      <c r="K110" s="72"/>
      <c r="L110" s="72"/>
      <c r="M110" s="72"/>
      <c r="N110" s="72"/>
      <c r="O110" s="72"/>
      <c r="P110" s="72"/>
      <c r="Q110" s="72"/>
    </row>
    <row r="111" spans="4:17">
      <c r="D111" s="72"/>
      <c r="E111" s="72"/>
      <c r="F111" s="72"/>
      <c r="G111" s="72"/>
      <c r="H111" s="72"/>
      <c r="I111" s="72"/>
      <c r="J111" s="72"/>
      <c r="K111" s="72"/>
      <c r="L111" s="72"/>
      <c r="M111" s="72"/>
      <c r="N111" s="72"/>
      <c r="O111" s="72"/>
      <c r="P111" s="72"/>
      <c r="Q111" s="72"/>
    </row>
    <row r="112" spans="4:17">
      <c r="D112" s="72"/>
      <c r="E112" s="72"/>
      <c r="F112" s="72"/>
      <c r="G112" s="72"/>
      <c r="H112" s="72"/>
      <c r="I112" s="72"/>
      <c r="J112" s="72"/>
      <c r="K112" s="72"/>
      <c r="L112" s="72"/>
      <c r="M112" s="72"/>
      <c r="N112" s="72"/>
      <c r="O112" s="72"/>
      <c r="P112" s="72"/>
      <c r="Q112" s="72"/>
    </row>
    <row r="113" spans="4:17">
      <c r="D113" s="72"/>
      <c r="E113" s="72"/>
      <c r="F113" s="72"/>
      <c r="G113" s="72"/>
      <c r="H113" s="72"/>
      <c r="I113" s="72"/>
      <c r="J113" s="72"/>
      <c r="K113" s="72"/>
      <c r="L113" s="72"/>
      <c r="M113" s="72"/>
      <c r="N113" s="72"/>
      <c r="O113" s="72"/>
      <c r="P113" s="72"/>
      <c r="Q113" s="72"/>
    </row>
    <row r="114" spans="4:17">
      <c r="D114" s="72"/>
      <c r="E114" s="72"/>
      <c r="F114" s="72"/>
      <c r="G114" s="72"/>
      <c r="H114" s="72"/>
      <c r="I114" s="72"/>
      <c r="J114" s="72"/>
      <c r="K114" s="72"/>
      <c r="L114" s="72"/>
      <c r="M114" s="72"/>
      <c r="N114" s="72"/>
      <c r="O114" s="72"/>
      <c r="P114" s="72"/>
      <c r="Q114" s="72"/>
    </row>
    <row r="115" spans="4:17">
      <c r="D115" s="72"/>
      <c r="E115" s="72"/>
      <c r="F115" s="72"/>
      <c r="G115" s="72"/>
      <c r="H115" s="72"/>
      <c r="I115" s="72"/>
      <c r="J115" s="72"/>
      <c r="K115" s="72"/>
      <c r="L115" s="72"/>
      <c r="M115" s="72"/>
      <c r="N115" s="72"/>
      <c r="O115" s="72"/>
      <c r="P115" s="72"/>
      <c r="Q115" s="72"/>
    </row>
    <row r="116" spans="4:17">
      <c r="D116" s="72"/>
      <c r="E116" s="72"/>
      <c r="F116" s="72"/>
      <c r="G116" s="72"/>
      <c r="H116" s="72"/>
      <c r="I116" s="72"/>
      <c r="J116" s="72"/>
      <c r="K116" s="72"/>
      <c r="L116" s="72"/>
      <c r="M116" s="72"/>
      <c r="N116" s="72"/>
      <c r="O116" s="72"/>
      <c r="P116" s="72"/>
      <c r="Q116" s="72"/>
    </row>
    <row r="117" spans="4:17">
      <c r="D117" s="72"/>
      <c r="E117" s="72"/>
      <c r="F117" s="72"/>
      <c r="G117" s="72"/>
      <c r="H117" s="72"/>
      <c r="I117" s="72"/>
      <c r="J117" s="72"/>
      <c r="K117" s="72"/>
      <c r="L117" s="72"/>
      <c r="M117" s="72"/>
      <c r="N117" s="72"/>
      <c r="O117" s="72"/>
      <c r="P117" s="72"/>
      <c r="Q117" s="72"/>
    </row>
    <row r="118" spans="4:17">
      <c r="D118" s="72"/>
      <c r="E118" s="72"/>
      <c r="F118" s="72"/>
      <c r="G118" s="72"/>
      <c r="H118" s="72"/>
      <c r="I118" s="72"/>
      <c r="J118" s="72"/>
      <c r="K118" s="72"/>
      <c r="L118" s="72"/>
      <c r="M118" s="72"/>
      <c r="N118" s="72"/>
      <c r="O118" s="72"/>
      <c r="P118" s="72"/>
      <c r="Q118" s="72"/>
    </row>
    <row r="119" spans="4:17">
      <c r="D119" s="72"/>
      <c r="E119" s="72"/>
      <c r="F119" s="72"/>
      <c r="G119" s="72"/>
      <c r="H119" s="72"/>
      <c r="I119" s="72"/>
      <c r="J119" s="72"/>
      <c r="K119" s="72"/>
      <c r="L119" s="72"/>
      <c r="M119" s="72"/>
      <c r="N119" s="72"/>
      <c r="O119" s="72"/>
      <c r="P119" s="72"/>
      <c r="Q119" s="72"/>
    </row>
    <row r="120" spans="4:17">
      <c r="D120" s="72"/>
      <c r="E120" s="72"/>
      <c r="F120" s="72"/>
      <c r="G120" s="72"/>
      <c r="H120" s="72"/>
      <c r="I120" s="72"/>
      <c r="J120" s="72"/>
      <c r="K120" s="72"/>
      <c r="L120" s="72"/>
      <c r="M120" s="72"/>
      <c r="N120" s="72"/>
      <c r="O120" s="72"/>
      <c r="P120" s="72"/>
      <c r="Q120" s="72"/>
    </row>
    <row r="121" spans="4:17">
      <c r="D121" s="72"/>
      <c r="E121" s="72"/>
      <c r="F121" s="72"/>
      <c r="G121" s="72"/>
      <c r="H121" s="72"/>
      <c r="I121" s="72"/>
      <c r="J121" s="72"/>
      <c r="K121" s="72"/>
      <c r="L121" s="72"/>
      <c r="M121" s="72"/>
      <c r="N121" s="72"/>
      <c r="O121" s="72"/>
      <c r="P121" s="72"/>
      <c r="Q121" s="72"/>
    </row>
    <row r="122" spans="4:17">
      <c r="D122" s="72"/>
      <c r="E122" s="72"/>
      <c r="F122" s="72"/>
      <c r="G122" s="72"/>
      <c r="H122" s="72"/>
      <c r="I122" s="72"/>
      <c r="J122" s="72"/>
      <c r="K122" s="72"/>
      <c r="L122" s="72"/>
      <c r="M122" s="72"/>
      <c r="N122" s="72"/>
      <c r="O122" s="72"/>
      <c r="P122" s="72"/>
      <c r="Q122" s="72"/>
    </row>
    <row r="123" spans="4:17">
      <c r="D123" s="72"/>
      <c r="E123" s="72"/>
      <c r="F123" s="72"/>
      <c r="G123" s="72"/>
      <c r="H123" s="72"/>
      <c r="I123" s="72"/>
      <c r="J123" s="72"/>
      <c r="K123" s="72"/>
      <c r="L123" s="72"/>
      <c r="M123" s="72"/>
      <c r="N123" s="72"/>
      <c r="O123" s="72"/>
      <c r="P123" s="72"/>
      <c r="Q123" s="72"/>
    </row>
    <row r="124" spans="4:17">
      <c r="D124" s="72"/>
      <c r="E124" s="72"/>
      <c r="F124" s="72"/>
      <c r="G124" s="72"/>
      <c r="H124" s="72"/>
      <c r="I124" s="72"/>
      <c r="J124" s="72"/>
      <c r="K124" s="72"/>
      <c r="L124" s="72"/>
      <c r="M124" s="72"/>
      <c r="N124" s="72"/>
      <c r="O124" s="72"/>
      <c r="P124" s="72"/>
      <c r="Q124" s="72"/>
    </row>
    <row r="125" spans="4:17">
      <c r="D125" s="72"/>
      <c r="E125" s="72"/>
      <c r="F125" s="72"/>
      <c r="G125" s="72"/>
      <c r="H125" s="72"/>
      <c r="I125" s="72"/>
      <c r="J125" s="72"/>
      <c r="K125" s="72"/>
      <c r="L125" s="72"/>
      <c r="M125" s="72"/>
      <c r="N125" s="72"/>
      <c r="O125" s="72"/>
      <c r="P125" s="72"/>
      <c r="Q125" s="72"/>
    </row>
    <row r="126" spans="4:17">
      <c r="D126" s="72"/>
      <c r="E126" s="72"/>
      <c r="F126" s="72"/>
      <c r="G126" s="72"/>
      <c r="H126" s="72"/>
      <c r="I126" s="72"/>
      <c r="J126" s="72"/>
      <c r="K126" s="72"/>
      <c r="L126" s="72"/>
      <c r="M126" s="72"/>
      <c r="N126" s="72"/>
      <c r="O126" s="72"/>
      <c r="P126" s="72"/>
      <c r="Q126" s="72"/>
    </row>
    <row r="127" spans="4:17">
      <c r="D127" s="72"/>
      <c r="E127" s="72"/>
      <c r="F127" s="72"/>
      <c r="G127" s="72"/>
      <c r="H127" s="72"/>
      <c r="I127" s="72"/>
      <c r="J127" s="72"/>
      <c r="K127" s="72"/>
      <c r="L127" s="72"/>
      <c r="M127" s="72"/>
      <c r="N127" s="72"/>
      <c r="O127" s="72"/>
      <c r="P127" s="72"/>
      <c r="Q127" s="72"/>
    </row>
    <row r="128" spans="4:17">
      <c r="D128" s="72"/>
      <c r="E128" s="72"/>
      <c r="F128" s="72"/>
      <c r="G128" s="72"/>
      <c r="H128" s="72"/>
      <c r="I128" s="72"/>
      <c r="J128" s="72"/>
      <c r="K128" s="72"/>
      <c r="L128" s="72"/>
      <c r="M128" s="72"/>
      <c r="N128" s="72"/>
      <c r="O128" s="72"/>
      <c r="P128" s="72"/>
      <c r="Q128" s="72"/>
    </row>
    <row r="129" spans="4:17">
      <c r="D129" s="72"/>
      <c r="E129" s="72"/>
      <c r="F129" s="72"/>
      <c r="G129" s="72"/>
      <c r="H129" s="72"/>
      <c r="I129" s="72"/>
      <c r="J129" s="72"/>
      <c r="K129" s="72"/>
      <c r="L129" s="72"/>
      <c r="M129" s="72"/>
      <c r="N129" s="72"/>
      <c r="O129" s="72"/>
      <c r="P129" s="72"/>
      <c r="Q129" s="72"/>
    </row>
    <row r="130" spans="4:17">
      <c r="D130" s="72"/>
      <c r="E130" s="72"/>
      <c r="F130" s="72"/>
      <c r="G130" s="72"/>
      <c r="H130" s="72"/>
      <c r="I130" s="72"/>
      <c r="J130" s="72"/>
      <c r="K130" s="72"/>
      <c r="L130" s="72"/>
      <c r="M130" s="72"/>
      <c r="N130" s="72"/>
      <c r="O130" s="72"/>
      <c r="P130" s="72"/>
      <c r="Q130" s="72"/>
    </row>
    <row r="131" spans="4:17">
      <c r="D131" s="72"/>
      <c r="E131" s="72"/>
      <c r="F131" s="72"/>
      <c r="G131" s="72"/>
      <c r="H131" s="72"/>
      <c r="I131" s="72"/>
      <c r="J131" s="72"/>
      <c r="K131" s="72"/>
      <c r="L131" s="72"/>
      <c r="M131" s="72"/>
      <c r="N131" s="72"/>
      <c r="O131" s="72"/>
      <c r="P131" s="72"/>
      <c r="Q131" s="72"/>
    </row>
    <row r="132" spans="4:17">
      <c r="D132" s="72"/>
      <c r="E132" s="72"/>
      <c r="F132" s="72"/>
      <c r="G132" s="72"/>
      <c r="H132" s="72"/>
      <c r="I132" s="72"/>
      <c r="J132" s="72"/>
      <c r="K132" s="72"/>
      <c r="L132" s="72"/>
      <c r="M132" s="72"/>
      <c r="N132" s="72"/>
      <c r="O132" s="72"/>
      <c r="P132" s="72"/>
      <c r="Q132" s="72"/>
    </row>
    <row r="133" spans="4:17">
      <c r="D133" s="72"/>
      <c r="E133" s="72"/>
      <c r="F133" s="72"/>
      <c r="G133" s="72"/>
      <c r="H133" s="72"/>
      <c r="I133" s="72"/>
      <c r="J133" s="72"/>
      <c r="K133" s="72"/>
      <c r="L133" s="72"/>
      <c r="M133" s="72"/>
      <c r="N133" s="72"/>
      <c r="O133" s="72"/>
      <c r="P133" s="72"/>
      <c r="Q133" s="72"/>
    </row>
    <row r="134" spans="4:17">
      <c r="D134" s="72"/>
      <c r="E134" s="72"/>
      <c r="F134" s="72"/>
      <c r="G134" s="72"/>
      <c r="H134" s="72"/>
      <c r="I134" s="72"/>
      <c r="J134" s="72"/>
      <c r="K134" s="72"/>
      <c r="L134" s="72"/>
      <c r="M134" s="72"/>
      <c r="N134" s="72"/>
      <c r="O134" s="72"/>
      <c r="P134" s="72"/>
      <c r="Q134" s="72"/>
    </row>
    <row r="135" spans="4:17">
      <c r="D135" s="72"/>
      <c r="E135" s="72"/>
      <c r="F135" s="72"/>
      <c r="G135" s="72"/>
      <c r="H135" s="72"/>
      <c r="I135" s="72"/>
      <c r="J135" s="72"/>
      <c r="K135" s="72"/>
      <c r="L135" s="72"/>
      <c r="M135" s="72"/>
      <c r="N135" s="72"/>
      <c r="O135" s="72"/>
      <c r="P135" s="72"/>
      <c r="Q135" s="72"/>
    </row>
    <row r="136" spans="4:17">
      <c r="D136" s="72"/>
      <c r="E136" s="72"/>
      <c r="F136" s="72"/>
      <c r="G136" s="72"/>
      <c r="H136" s="72"/>
      <c r="I136" s="72"/>
      <c r="J136" s="72"/>
      <c r="K136" s="72"/>
      <c r="L136" s="72"/>
      <c r="M136" s="72"/>
      <c r="N136" s="72"/>
      <c r="O136" s="72"/>
      <c r="P136" s="72"/>
      <c r="Q136" s="72"/>
    </row>
    <row r="137" spans="4:17">
      <c r="D137" s="72"/>
      <c r="E137" s="72"/>
      <c r="F137" s="72"/>
      <c r="G137" s="72"/>
      <c r="H137" s="72"/>
      <c r="I137" s="72"/>
      <c r="J137" s="72"/>
      <c r="K137" s="72"/>
      <c r="L137" s="72"/>
      <c r="M137" s="72"/>
      <c r="N137" s="72"/>
      <c r="O137" s="72"/>
      <c r="P137" s="72"/>
      <c r="Q137" s="72"/>
    </row>
    <row r="138" spans="4:17">
      <c r="D138" s="72"/>
      <c r="E138" s="72"/>
      <c r="F138" s="72"/>
      <c r="G138" s="72"/>
      <c r="H138" s="72"/>
      <c r="I138" s="72"/>
      <c r="J138" s="72"/>
      <c r="K138" s="72"/>
      <c r="L138" s="72"/>
      <c r="M138" s="72"/>
      <c r="N138" s="72"/>
      <c r="O138" s="72"/>
      <c r="P138" s="72"/>
      <c r="Q138" s="72"/>
    </row>
    <row r="139" spans="4:17">
      <c r="D139" s="72"/>
      <c r="E139" s="72"/>
      <c r="F139" s="72"/>
      <c r="G139" s="72"/>
      <c r="H139" s="72"/>
      <c r="I139" s="72"/>
      <c r="J139" s="72"/>
      <c r="K139" s="72"/>
      <c r="L139" s="72"/>
      <c r="M139" s="72"/>
      <c r="N139" s="72"/>
      <c r="O139" s="72"/>
      <c r="P139" s="72"/>
      <c r="Q139" s="72"/>
    </row>
    <row r="140" spans="4:17">
      <c r="D140" s="72"/>
      <c r="E140" s="72"/>
      <c r="F140" s="72"/>
      <c r="G140" s="72"/>
      <c r="H140" s="72"/>
      <c r="I140" s="72"/>
      <c r="J140" s="72"/>
      <c r="K140" s="72"/>
      <c r="L140" s="72"/>
      <c r="M140" s="72"/>
      <c r="N140" s="72"/>
      <c r="O140" s="72"/>
      <c r="P140" s="72"/>
      <c r="Q140" s="72"/>
    </row>
    <row r="141" spans="4:17">
      <c r="D141" s="72"/>
      <c r="E141" s="72"/>
      <c r="F141" s="72"/>
      <c r="G141" s="72"/>
      <c r="H141" s="72"/>
      <c r="I141" s="72"/>
      <c r="J141" s="72"/>
      <c r="K141" s="72"/>
      <c r="L141" s="72"/>
      <c r="M141" s="72"/>
      <c r="N141" s="72"/>
      <c r="O141" s="72"/>
      <c r="P141" s="72"/>
      <c r="Q141" s="72"/>
    </row>
    <row r="142" spans="4:17">
      <c r="D142" s="72"/>
      <c r="E142" s="72"/>
      <c r="F142" s="72"/>
      <c r="G142" s="72"/>
      <c r="H142" s="72"/>
      <c r="I142" s="72"/>
      <c r="J142" s="72"/>
      <c r="K142" s="72"/>
      <c r="L142" s="72"/>
      <c r="M142" s="72"/>
      <c r="N142" s="72"/>
      <c r="O142" s="72"/>
      <c r="P142" s="72"/>
      <c r="Q142" s="72"/>
    </row>
    <row r="143" spans="4:17">
      <c r="D143" s="72"/>
      <c r="E143" s="72"/>
      <c r="F143" s="72"/>
      <c r="G143" s="72"/>
      <c r="H143" s="72"/>
      <c r="I143" s="72"/>
      <c r="J143" s="72"/>
      <c r="K143" s="72"/>
      <c r="L143" s="72"/>
      <c r="M143" s="72"/>
      <c r="N143" s="72"/>
      <c r="O143" s="72"/>
      <c r="P143" s="72"/>
      <c r="Q143" s="72"/>
    </row>
    <row r="144" spans="4:17">
      <c r="D144" s="72"/>
      <c r="E144" s="72"/>
      <c r="F144" s="72"/>
      <c r="G144" s="72"/>
      <c r="H144" s="72"/>
      <c r="I144" s="72"/>
      <c r="J144" s="72"/>
      <c r="K144" s="72"/>
      <c r="L144" s="72"/>
      <c r="M144" s="72"/>
      <c r="N144" s="72"/>
      <c r="O144" s="72"/>
      <c r="P144" s="72"/>
      <c r="Q144" s="72"/>
    </row>
    <row r="145" spans="4:17">
      <c r="D145" s="72"/>
      <c r="E145" s="72"/>
      <c r="F145" s="72"/>
      <c r="G145" s="72"/>
      <c r="H145" s="72"/>
      <c r="I145" s="72"/>
      <c r="J145" s="72"/>
      <c r="K145" s="72"/>
      <c r="L145" s="72"/>
      <c r="M145" s="72"/>
      <c r="N145" s="72"/>
      <c r="O145" s="72"/>
      <c r="P145" s="72"/>
      <c r="Q145" s="72"/>
    </row>
    <row r="146" spans="4:17">
      <c r="D146" s="72"/>
      <c r="E146" s="72"/>
      <c r="F146" s="72"/>
      <c r="G146" s="72"/>
      <c r="H146" s="72"/>
      <c r="I146" s="72"/>
      <c r="J146" s="72"/>
      <c r="K146" s="72"/>
      <c r="L146" s="72"/>
      <c r="M146" s="72"/>
      <c r="N146" s="72"/>
      <c r="O146" s="72"/>
      <c r="P146" s="72"/>
      <c r="Q146" s="72"/>
    </row>
    <row r="147" spans="4:17">
      <c r="D147" s="72"/>
      <c r="E147" s="72"/>
      <c r="F147" s="72"/>
      <c r="G147" s="72"/>
      <c r="H147" s="72"/>
      <c r="I147" s="72"/>
      <c r="J147" s="72"/>
      <c r="K147" s="72"/>
      <c r="L147" s="72"/>
      <c r="M147" s="72"/>
      <c r="N147" s="72"/>
      <c r="O147" s="72"/>
      <c r="P147" s="72"/>
      <c r="Q147" s="72"/>
    </row>
    <row r="148" spans="4:17">
      <c r="D148" s="72"/>
      <c r="E148" s="72"/>
      <c r="F148" s="72"/>
      <c r="G148" s="72"/>
      <c r="H148" s="72"/>
      <c r="I148" s="72"/>
      <c r="J148" s="72"/>
      <c r="K148" s="72"/>
      <c r="L148" s="72"/>
      <c r="M148" s="72"/>
      <c r="N148" s="72"/>
      <c r="O148" s="72"/>
      <c r="P148" s="72"/>
      <c r="Q148" s="72"/>
    </row>
    <row r="149" spans="4:17">
      <c r="D149" s="72"/>
      <c r="E149" s="72"/>
      <c r="F149" s="72"/>
      <c r="G149" s="72"/>
      <c r="H149" s="72"/>
      <c r="I149" s="72"/>
      <c r="J149" s="72"/>
      <c r="K149" s="72"/>
      <c r="L149" s="72"/>
      <c r="M149" s="72"/>
      <c r="N149" s="72"/>
      <c r="O149" s="72"/>
      <c r="P149" s="72"/>
      <c r="Q149" s="72"/>
    </row>
    <row r="150" spans="4:17">
      <c r="D150" s="72"/>
      <c r="E150" s="72"/>
      <c r="F150" s="72"/>
      <c r="G150" s="72"/>
      <c r="H150" s="72"/>
      <c r="I150" s="72"/>
      <c r="J150" s="72"/>
      <c r="K150" s="72"/>
      <c r="L150" s="72"/>
      <c r="M150" s="72"/>
      <c r="N150" s="72"/>
      <c r="O150" s="72"/>
      <c r="P150" s="72"/>
      <c r="Q150" s="72"/>
    </row>
    <row r="151" spans="4:17">
      <c r="D151" s="72"/>
      <c r="E151" s="72"/>
      <c r="F151" s="72"/>
      <c r="G151" s="72"/>
      <c r="H151" s="72"/>
      <c r="I151" s="72"/>
      <c r="J151" s="72"/>
      <c r="K151" s="72"/>
      <c r="L151" s="72"/>
      <c r="M151" s="72"/>
      <c r="N151" s="72"/>
      <c r="O151" s="72"/>
      <c r="P151" s="72"/>
      <c r="Q151" s="72"/>
    </row>
    <row r="152" spans="4:17">
      <c r="D152" s="72"/>
      <c r="E152" s="72"/>
      <c r="F152" s="72"/>
      <c r="G152" s="72"/>
      <c r="H152" s="72"/>
      <c r="I152" s="72"/>
      <c r="J152" s="72"/>
      <c r="K152" s="72"/>
      <c r="L152" s="72"/>
      <c r="M152" s="72"/>
      <c r="N152" s="72"/>
      <c r="O152" s="72"/>
      <c r="P152" s="72"/>
      <c r="Q152" s="72"/>
    </row>
    <row r="153" spans="4:17">
      <c r="D153" s="72"/>
      <c r="E153" s="72"/>
      <c r="F153" s="72"/>
      <c r="G153" s="72"/>
      <c r="H153" s="72"/>
      <c r="I153" s="72"/>
      <c r="J153" s="72"/>
      <c r="K153" s="72"/>
      <c r="L153" s="72"/>
      <c r="M153" s="72"/>
      <c r="N153" s="72"/>
      <c r="O153" s="72"/>
      <c r="P153" s="72"/>
      <c r="Q153" s="72"/>
    </row>
    <row r="154" spans="4:17">
      <c r="D154" s="72"/>
      <c r="E154" s="72"/>
      <c r="F154" s="72"/>
      <c r="G154" s="72"/>
      <c r="H154" s="72"/>
      <c r="I154" s="72"/>
      <c r="J154" s="72"/>
      <c r="K154" s="72"/>
      <c r="L154" s="72"/>
      <c r="M154" s="72"/>
      <c r="N154" s="72"/>
      <c r="O154" s="72"/>
      <c r="P154" s="72"/>
      <c r="Q154" s="72"/>
    </row>
    <row r="155" spans="4:17">
      <c r="D155" s="72"/>
      <c r="E155" s="72"/>
      <c r="F155" s="72"/>
      <c r="G155" s="72"/>
      <c r="H155" s="72"/>
      <c r="I155" s="72"/>
      <c r="J155" s="72"/>
      <c r="K155" s="72"/>
      <c r="L155" s="72"/>
      <c r="M155" s="72"/>
      <c r="N155" s="72"/>
      <c r="O155" s="72"/>
      <c r="P155" s="72"/>
      <c r="Q155" s="72"/>
    </row>
    <row r="156" spans="4:17">
      <c r="D156" s="72"/>
      <c r="E156" s="72"/>
      <c r="F156" s="72"/>
      <c r="G156" s="72"/>
      <c r="H156" s="72"/>
      <c r="I156" s="72"/>
      <c r="J156" s="72"/>
      <c r="K156" s="72"/>
      <c r="L156" s="72"/>
      <c r="M156" s="72"/>
      <c r="N156" s="72"/>
      <c r="O156" s="72"/>
      <c r="P156" s="72"/>
      <c r="Q156" s="72"/>
    </row>
    <row r="157" spans="4:17">
      <c r="D157" s="72"/>
      <c r="E157" s="72"/>
      <c r="F157" s="72"/>
      <c r="G157" s="72"/>
      <c r="H157" s="72"/>
      <c r="I157" s="72"/>
      <c r="J157" s="72"/>
      <c r="K157" s="72"/>
      <c r="L157" s="72"/>
      <c r="M157" s="72"/>
      <c r="N157" s="72"/>
      <c r="O157" s="72"/>
      <c r="P157" s="72"/>
      <c r="Q157" s="72"/>
    </row>
    <row r="158" spans="4:17">
      <c r="D158" s="72"/>
      <c r="E158" s="72"/>
      <c r="F158" s="72"/>
      <c r="G158" s="72"/>
      <c r="H158" s="72"/>
      <c r="I158" s="72"/>
      <c r="J158" s="72"/>
      <c r="K158" s="72"/>
      <c r="L158" s="72"/>
      <c r="M158" s="72"/>
      <c r="N158" s="72"/>
      <c r="O158" s="72"/>
      <c r="P158" s="72"/>
      <c r="Q158" s="72"/>
    </row>
    <row r="159" spans="4:17">
      <c r="D159" s="72"/>
      <c r="E159" s="72"/>
      <c r="F159" s="72"/>
      <c r="G159" s="72"/>
      <c r="H159" s="72"/>
      <c r="I159" s="72"/>
      <c r="J159" s="72"/>
      <c r="K159" s="72"/>
      <c r="L159" s="72"/>
      <c r="M159" s="72"/>
      <c r="N159" s="72"/>
      <c r="O159" s="72"/>
      <c r="P159" s="72"/>
      <c r="Q159" s="72"/>
    </row>
    <row r="160" spans="4:17">
      <c r="D160" s="72"/>
      <c r="E160" s="72"/>
      <c r="F160" s="72"/>
      <c r="G160" s="72"/>
      <c r="H160" s="72"/>
      <c r="I160" s="72"/>
      <c r="J160" s="72"/>
      <c r="K160" s="72"/>
      <c r="L160" s="72"/>
      <c r="M160" s="72"/>
      <c r="N160" s="72"/>
      <c r="O160" s="72"/>
      <c r="P160" s="72"/>
      <c r="Q160" s="72"/>
    </row>
    <row r="161" spans="4:17">
      <c r="D161" s="72"/>
      <c r="E161" s="72"/>
      <c r="F161" s="72"/>
      <c r="G161" s="72"/>
      <c r="H161" s="72"/>
      <c r="I161" s="72"/>
      <c r="J161" s="72"/>
      <c r="K161" s="72"/>
      <c r="L161" s="72"/>
      <c r="M161" s="72"/>
      <c r="N161" s="72"/>
      <c r="O161" s="72"/>
      <c r="P161" s="72"/>
      <c r="Q161" s="72"/>
    </row>
    <row r="162" spans="4:17">
      <c r="D162" s="72"/>
      <c r="E162" s="72"/>
      <c r="F162" s="72"/>
      <c r="G162" s="72"/>
      <c r="H162" s="72"/>
      <c r="I162" s="72"/>
      <c r="J162" s="72"/>
      <c r="K162" s="72"/>
      <c r="L162" s="72"/>
      <c r="M162" s="72"/>
      <c r="N162" s="72"/>
      <c r="O162" s="72"/>
      <c r="P162" s="72"/>
      <c r="Q162" s="72"/>
    </row>
    <row r="163" spans="4:17">
      <c r="D163" s="72"/>
      <c r="E163" s="72"/>
      <c r="F163" s="72"/>
      <c r="G163" s="72"/>
      <c r="H163" s="72"/>
      <c r="I163" s="72"/>
      <c r="J163" s="72"/>
      <c r="K163" s="72"/>
      <c r="L163" s="72"/>
      <c r="M163" s="72"/>
      <c r="N163" s="72"/>
      <c r="O163" s="72"/>
      <c r="P163" s="72"/>
      <c r="Q163" s="72"/>
    </row>
    <row r="164" spans="4:17">
      <c r="D164" s="72"/>
      <c r="E164" s="72"/>
      <c r="F164" s="72"/>
      <c r="G164" s="72"/>
      <c r="H164" s="72"/>
      <c r="I164" s="72"/>
      <c r="J164" s="72"/>
      <c r="K164" s="72"/>
      <c r="L164" s="72"/>
      <c r="M164" s="72"/>
      <c r="N164" s="72"/>
      <c r="O164" s="72"/>
      <c r="P164" s="72"/>
      <c r="Q164" s="72"/>
    </row>
    <row r="165" spans="4:17">
      <c r="D165" s="72"/>
      <c r="E165" s="72"/>
      <c r="F165" s="72"/>
      <c r="G165" s="72"/>
      <c r="H165" s="72"/>
      <c r="I165" s="72"/>
      <c r="J165" s="72"/>
      <c r="K165" s="72"/>
      <c r="L165" s="72"/>
      <c r="M165" s="72"/>
      <c r="N165" s="72"/>
      <c r="O165" s="72"/>
      <c r="P165" s="72"/>
      <c r="Q165" s="72"/>
    </row>
    <row r="166" spans="4:17">
      <c r="D166" s="72"/>
      <c r="E166" s="72"/>
      <c r="F166" s="72"/>
      <c r="G166" s="72"/>
      <c r="H166" s="72"/>
      <c r="I166" s="72"/>
      <c r="J166" s="72"/>
      <c r="K166" s="72"/>
      <c r="L166" s="72"/>
      <c r="M166" s="72"/>
      <c r="N166" s="72"/>
      <c r="O166" s="72"/>
      <c r="P166" s="72"/>
      <c r="Q166" s="72"/>
    </row>
    <row r="167" spans="4:17">
      <c r="D167" s="72"/>
      <c r="E167" s="72"/>
      <c r="F167" s="72"/>
      <c r="G167" s="72"/>
      <c r="H167" s="72"/>
      <c r="I167" s="72"/>
      <c r="J167" s="72"/>
      <c r="K167" s="72"/>
      <c r="L167" s="72"/>
      <c r="M167" s="72"/>
      <c r="N167" s="72"/>
      <c r="O167" s="72"/>
      <c r="P167" s="72"/>
      <c r="Q167" s="72"/>
    </row>
    <row r="168" spans="4:17">
      <c r="D168" s="72"/>
      <c r="E168" s="72"/>
      <c r="F168" s="72"/>
      <c r="G168" s="72"/>
      <c r="H168" s="72"/>
      <c r="I168" s="72"/>
      <c r="J168" s="72"/>
      <c r="K168" s="72"/>
      <c r="L168" s="72"/>
      <c r="M168" s="72"/>
      <c r="N168" s="72"/>
      <c r="O168" s="72"/>
      <c r="P168" s="72"/>
      <c r="Q168" s="72"/>
    </row>
    <row r="169" spans="4:17">
      <c r="D169" s="72"/>
      <c r="E169" s="72"/>
      <c r="F169" s="72"/>
      <c r="G169" s="72"/>
      <c r="H169" s="72"/>
      <c r="I169" s="72"/>
      <c r="J169" s="72"/>
      <c r="K169" s="72"/>
      <c r="L169" s="72"/>
      <c r="M169" s="72"/>
      <c r="N169" s="72"/>
      <c r="O169" s="72"/>
      <c r="P169" s="72"/>
      <c r="Q169" s="72"/>
    </row>
    <row r="170" spans="4:17">
      <c r="D170" s="72"/>
      <c r="E170" s="72"/>
      <c r="F170" s="72"/>
      <c r="G170" s="72"/>
      <c r="H170" s="72"/>
      <c r="I170" s="72"/>
      <c r="J170" s="72"/>
      <c r="K170" s="72"/>
      <c r="L170" s="72"/>
      <c r="M170" s="72"/>
      <c r="N170" s="72"/>
      <c r="O170" s="72"/>
      <c r="P170" s="72"/>
      <c r="Q170" s="72"/>
    </row>
    <row r="171" spans="4:17">
      <c r="D171" s="72"/>
      <c r="E171" s="72"/>
      <c r="F171" s="72"/>
      <c r="G171" s="72"/>
      <c r="H171" s="72"/>
      <c r="I171" s="72"/>
      <c r="J171" s="72"/>
      <c r="K171" s="72"/>
      <c r="L171" s="72"/>
      <c r="M171" s="72"/>
      <c r="N171" s="72"/>
      <c r="O171" s="72"/>
      <c r="P171" s="72"/>
      <c r="Q171" s="72"/>
    </row>
    <row r="172" spans="4:17">
      <c r="D172" s="72"/>
      <c r="E172" s="72"/>
      <c r="F172" s="72"/>
      <c r="G172" s="72"/>
      <c r="H172" s="72"/>
      <c r="I172" s="72"/>
      <c r="J172" s="72"/>
      <c r="K172" s="72"/>
      <c r="L172" s="72"/>
      <c r="M172" s="72"/>
      <c r="N172" s="72"/>
      <c r="O172" s="72"/>
      <c r="P172" s="72"/>
      <c r="Q172" s="72"/>
    </row>
    <row r="173" spans="4:17">
      <c r="D173" s="72"/>
      <c r="E173" s="72"/>
      <c r="F173" s="72"/>
      <c r="G173" s="72"/>
      <c r="H173" s="72"/>
      <c r="I173" s="72"/>
      <c r="J173" s="72"/>
      <c r="K173" s="72"/>
      <c r="L173" s="72"/>
      <c r="M173" s="72"/>
      <c r="N173" s="72"/>
      <c r="O173" s="72"/>
      <c r="P173" s="72"/>
      <c r="Q173" s="72"/>
    </row>
    <row r="174" spans="4:17">
      <c r="D174" s="72"/>
      <c r="E174" s="72"/>
      <c r="F174" s="72"/>
      <c r="G174" s="72"/>
      <c r="H174" s="72"/>
      <c r="I174" s="72"/>
      <c r="J174" s="72"/>
      <c r="K174" s="72"/>
      <c r="L174" s="72"/>
      <c r="M174" s="72"/>
      <c r="N174" s="72"/>
      <c r="O174" s="72"/>
      <c r="P174" s="72"/>
      <c r="Q174" s="72"/>
    </row>
    <row r="175" spans="4:17">
      <c r="D175" s="72"/>
      <c r="E175" s="72"/>
      <c r="F175" s="72"/>
      <c r="G175" s="72"/>
      <c r="H175" s="72"/>
      <c r="I175" s="72"/>
      <c r="J175" s="72"/>
      <c r="K175" s="72"/>
      <c r="L175" s="72"/>
      <c r="M175" s="72"/>
      <c r="N175" s="72"/>
      <c r="O175" s="72"/>
      <c r="P175" s="72"/>
      <c r="Q175" s="72"/>
    </row>
    <row r="176" spans="4:17">
      <c r="D176" s="72"/>
      <c r="E176" s="72"/>
      <c r="F176" s="72"/>
      <c r="G176" s="72"/>
      <c r="H176" s="72"/>
      <c r="I176" s="72"/>
      <c r="J176" s="72"/>
      <c r="K176" s="72"/>
      <c r="L176" s="72"/>
      <c r="M176" s="72"/>
      <c r="N176" s="72"/>
      <c r="O176" s="72"/>
      <c r="P176" s="72"/>
      <c r="Q176" s="72"/>
    </row>
    <row r="177" spans="4:17">
      <c r="D177" s="72"/>
      <c r="E177" s="72"/>
      <c r="F177" s="72"/>
      <c r="G177" s="72"/>
      <c r="H177" s="72"/>
      <c r="I177" s="72"/>
      <c r="J177" s="72"/>
      <c r="K177" s="72"/>
      <c r="L177" s="72"/>
      <c r="M177" s="72"/>
      <c r="N177" s="72"/>
      <c r="O177" s="72"/>
      <c r="P177" s="72"/>
      <c r="Q177" s="72"/>
    </row>
    <row r="178" spans="4:17">
      <c r="D178" s="72"/>
      <c r="E178" s="72"/>
      <c r="F178" s="72"/>
      <c r="G178" s="72"/>
      <c r="H178" s="72"/>
      <c r="I178" s="72"/>
      <c r="J178" s="72"/>
      <c r="K178" s="72"/>
      <c r="L178" s="72"/>
      <c r="M178" s="72"/>
      <c r="N178" s="72"/>
      <c r="O178" s="72"/>
      <c r="P178" s="72"/>
      <c r="Q178" s="72"/>
    </row>
    <row r="179" spans="4:17">
      <c r="D179" s="72"/>
      <c r="E179" s="72"/>
      <c r="F179" s="72"/>
      <c r="G179" s="72"/>
      <c r="H179" s="72"/>
      <c r="I179" s="72"/>
      <c r="J179" s="72"/>
      <c r="K179" s="72"/>
      <c r="L179" s="72"/>
      <c r="M179" s="72"/>
      <c r="N179" s="72"/>
      <c r="O179" s="72"/>
      <c r="P179" s="72"/>
      <c r="Q179" s="72"/>
    </row>
    <row r="180" spans="4:17">
      <c r="D180" s="72"/>
      <c r="E180" s="72"/>
      <c r="F180" s="72"/>
      <c r="G180" s="72"/>
      <c r="H180" s="72"/>
      <c r="I180" s="72"/>
      <c r="J180" s="72"/>
      <c r="K180" s="72"/>
      <c r="L180" s="72"/>
      <c r="M180" s="72"/>
      <c r="N180" s="72"/>
      <c r="O180" s="72"/>
      <c r="P180" s="72"/>
      <c r="Q180" s="72"/>
    </row>
    <row r="181" spans="4:17">
      <c r="D181" s="72"/>
      <c r="E181" s="72"/>
      <c r="F181" s="72"/>
      <c r="G181" s="72"/>
      <c r="H181" s="72"/>
      <c r="I181" s="72"/>
      <c r="J181" s="72"/>
      <c r="K181" s="72"/>
      <c r="L181" s="72"/>
      <c r="M181" s="72"/>
      <c r="N181" s="72"/>
      <c r="O181" s="72"/>
      <c r="P181" s="72"/>
      <c r="Q181" s="72"/>
    </row>
    <row r="182" spans="4:17">
      <c r="D182" s="72"/>
      <c r="E182" s="72"/>
      <c r="F182" s="72"/>
      <c r="G182" s="72"/>
      <c r="H182" s="72"/>
      <c r="I182" s="72"/>
      <c r="J182" s="72"/>
      <c r="K182" s="72"/>
      <c r="L182" s="72"/>
      <c r="M182" s="72"/>
      <c r="N182" s="72"/>
      <c r="O182" s="72"/>
      <c r="P182" s="72"/>
      <c r="Q182" s="72"/>
    </row>
    <row r="183" spans="4:17">
      <c r="D183" s="72"/>
      <c r="E183" s="72"/>
      <c r="F183" s="72"/>
      <c r="G183" s="72"/>
      <c r="H183" s="72"/>
      <c r="I183" s="72"/>
      <c r="J183" s="72"/>
      <c r="K183" s="72"/>
      <c r="L183" s="72"/>
      <c r="M183" s="72"/>
      <c r="N183" s="72"/>
      <c r="O183" s="72"/>
      <c r="P183" s="72"/>
      <c r="Q183" s="72"/>
    </row>
    <row r="184" spans="4:17">
      <c r="D184" s="72"/>
      <c r="E184" s="72"/>
      <c r="F184" s="72"/>
      <c r="G184" s="72"/>
      <c r="H184" s="72"/>
      <c r="I184" s="72"/>
      <c r="J184" s="72"/>
      <c r="K184" s="72"/>
      <c r="L184" s="72"/>
      <c r="M184" s="72"/>
      <c r="N184" s="72"/>
      <c r="O184" s="72"/>
      <c r="P184" s="72"/>
      <c r="Q184" s="72"/>
    </row>
    <row r="185" spans="4:17">
      <c r="D185" s="72"/>
      <c r="E185" s="72"/>
      <c r="F185" s="72"/>
      <c r="G185" s="72"/>
      <c r="H185" s="72"/>
      <c r="I185" s="72"/>
      <c r="J185" s="72"/>
      <c r="K185" s="72"/>
      <c r="L185" s="72"/>
      <c r="M185" s="72"/>
      <c r="N185" s="72"/>
      <c r="O185" s="72"/>
      <c r="P185" s="72"/>
      <c r="Q185" s="72"/>
    </row>
    <row r="186" spans="4:17">
      <c r="D186" s="72"/>
      <c r="E186" s="72"/>
      <c r="F186" s="72"/>
      <c r="G186" s="72"/>
      <c r="H186" s="72"/>
      <c r="I186" s="72"/>
      <c r="J186" s="72"/>
      <c r="K186" s="72"/>
      <c r="L186" s="72"/>
      <c r="M186" s="72"/>
      <c r="N186" s="72"/>
      <c r="O186" s="72"/>
      <c r="P186" s="72"/>
      <c r="Q186" s="72"/>
    </row>
    <row r="187" spans="4:17">
      <c r="D187" s="72"/>
      <c r="E187" s="72"/>
      <c r="F187" s="72"/>
      <c r="G187" s="72"/>
      <c r="H187" s="72"/>
      <c r="I187" s="72"/>
      <c r="J187" s="72"/>
      <c r="K187" s="72"/>
      <c r="L187" s="72"/>
      <c r="M187" s="72"/>
      <c r="N187" s="72"/>
      <c r="O187" s="72"/>
      <c r="P187" s="72"/>
      <c r="Q187" s="72"/>
    </row>
    <row r="188" spans="4:17">
      <c r="D188" s="72"/>
      <c r="E188" s="72"/>
      <c r="F188" s="72"/>
      <c r="G188" s="72"/>
      <c r="H188" s="72"/>
      <c r="I188" s="72"/>
      <c r="J188" s="72"/>
      <c r="K188" s="72"/>
      <c r="L188" s="72"/>
      <c r="M188" s="72"/>
      <c r="N188" s="72"/>
      <c r="O188" s="72"/>
      <c r="P188" s="72"/>
      <c r="Q188" s="72"/>
    </row>
    <row r="189" spans="4:17">
      <c r="D189" s="72"/>
      <c r="E189" s="72"/>
      <c r="F189" s="72"/>
      <c r="G189" s="72"/>
      <c r="H189" s="72"/>
      <c r="I189" s="72"/>
      <c r="J189" s="72"/>
      <c r="K189" s="72"/>
      <c r="L189" s="72"/>
      <c r="M189" s="72"/>
      <c r="N189" s="72"/>
      <c r="O189" s="72"/>
      <c r="P189" s="72"/>
      <c r="Q189" s="72"/>
    </row>
    <row r="190" spans="4:17">
      <c r="D190" s="72"/>
      <c r="E190" s="72"/>
      <c r="F190" s="72"/>
      <c r="G190" s="72"/>
      <c r="H190" s="72"/>
      <c r="I190" s="72"/>
      <c r="J190" s="72"/>
      <c r="K190" s="72"/>
      <c r="L190" s="72"/>
      <c r="M190" s="72"/>
      <c r="N190" s="72"/>
      <c r="O190" s="72"/>
      <c r="P190" s="72"/>
      <c r="Q190" s="72"/>
    </row>
    <row r="191" spans="4:17">
      <c r="D191" s="72"/>
      <c r="E191" s="72"/>
      <c r="F191" s="72"/>
      <c r="G191" s="72"/>
      <c r="H191" s="72"/>
      <c r="I191" s="72"/>
      <c r="J191" s="72"/>
      <c r="K191" s="72"/>
      <c r="L191" s="72"/>
      <c r="M191" s="72"/>
      <c r="N191" s="72"/>
      <c r="O191" s="72"/>
      <c r="P191" s="72"/>
      <c r="Q191" s="72"/>
    </row>
    <row r="192" spans="4:17">
      <c r="D192" s="72"/>
      <c r="E192" s="72"/>
      <c r="F192" s="72"/>
      <c r="G192" s="72"/>
      <c r="H192" s="72"/>
      <c r="I192" s="72"/>
      <c r="J192" s="72"/>
      <c r="K192" s="72"/>
      <c r="L192" s="72"/>
      <c r="M192" s="72"/>
      <c r="N192" s="72"/>
      <c r="O192" s="72"/>
      <c r="P192" s="72"/>
      <c r="Q192" s="72"/>
    </row>
    <row r="193" spans="4:17">
      <c r="D193" s="72"/>
      <c r="E193" s="72"/>
      <c r="F193" s="72"/>
      <c r="G193" s="72"/>
      <c r="H193" s="72"/>
      <c r="I193" s="72"/>
      <c r="J193" s="72"/>
      <c r="K193" s="72"/>
      <c r="L193" s="72"/>
      <c r="M193" s="72"/>
      <c r="N193" s="72"/>
      <c r="O193" s="72"/>
      <c r="P193" s="72"/>
      <c r="Q193" s="72"/>
    </row>
    <row r="194" spans="4:17">
      <c r="D194" s="72"/>
      <c r="E194" s="72"/>
      <c r="F194" s="72"/>
      <c r="G194" s="72"/>
      <c r="H194" s="72"/>
      <c r="I194" s="72"/>
      <c r="J194" s="72"/>
      <c r="K194" s="72"/>
      <c r="L194" s="72"/>
      <c r="M194" s="72"/>
      <c r="N194" s="72"/>
      <c r="O194" s="72"/>
      <c r="P194" s="72"/>
      <c r="Q194" s="72"/>
    </row>
    <row r="195" spans="4:17">
      <c r="D195" s="72"/>
      <c r="E195" s="72"/>
      <c r="F195" s="72"/>
      <c r="G195" s="72"/>
      <c r="H195" s="72"/>
      <c r="I195" s="72"/>
      <c r="J195" s="72"/>
      <c r="K195" s="72"/>
      <c r="L195" s="72"/>
      <c r="M195" s="72"/>
      <c r="N195" s="72"/>
      <c r="O195" s="72"/>
      <c r="P195" s="72"/>
      <c r="Q195" s="72"/>
    </row>
    <row r="196" spans="4:17">
      <c r="D196" s="72"/>
      <c r="E196" s="72"/>
      <c r="F196" s="72"/>
      <c r="G196" s="72"/>
      <c r="H196" s="72"/>
      <c r="I196" s="72"/>
      <c r="J196" s="72"/>
      <c r="K196" s="72"/>
      <c r="L196" s="72"/>
      <c r="M196" s="72"/>
      <c r="N196" s="72"/>
      <c r="O196" s="72"/>
      <c r="P196" s="72"/>
      <c r="Q196" s="72"/>
    </row>
    <row r="197" spans="4:17">
      <c r="D197" s="72"/>
      <c r="E197" s="72"/>
      <c r="F197" s="72"/>
      <c r="G197" s="72"/>
      <c r="H197" s="72"/>
      <c r="I197" s="72"/>
      <c r="J197" s="72"/>
      <c r="K197" s="72"/>
      <c r="L197" s="72"/>
      <c r="M197" s="72"/>
      <c r="N197" s="72"/>
      <c r="O197" s="72"/>
      <c r="P197" s="72"/>
      <c r="Q197" s="72"/>
    </row>
    <row r="198" spans="4:17">
      <c r="D198" s="72"/>
      <c r="E198" s="72"/>
      <c r="F198" s="72"/>
      <c r="G198" s="72"/>
      <c r="H198" s="72"/>
      <c r="I198" s="72"/>
      <c r="J198" s="72"/>
      <c r="K198" s="72"/>
      <c r="L198" s="72"/>
      <c r="M198" s="72"/>
      <c r="N198" s="72"/>
      <c r="O198" s="72"/>
      <c r="P198" s="72"/>
      <c r="Q198" s="72"/>
    </row>
    <row r="199" spans="4:17">
      <c r="D199" s="72"/>
      <c r="E199" s="72"/>
      <c r="F199" s="72"/>
      <c r="G199" s="72"/>
      <c r="H199" s="72"/>
      <c r="I199" s="72"/>
      <c r="J199" s="72"/>
      <c r="K199" s="72"/>
      <c r="L199" s="72"/>
      <c r="M199" s="72"/>
      <c r="N199" s="72"/>
      <c r="O199" s="72"/>
      <c r="P199" s="72"/>
      <c r="Q199" s="72"/>
    </row>
    <row r="200" spans="4:17">
      <c r="D200" s="72"/>
      <c r="E200" s="72"/>
      <c r="F200" s="72"/>
      <c r="G200" s="72"/>
      <c r="H200" s="72"/>
      <c r="I200" s="72"/>
      <c r="J200" s="72"/>
      <c r="K200" s="72"/>
      <c r="L200" s="72"/>
      <c r="M200" s="72"/>
      <c r="N200" s="72"/>
      <c r="O200" s="72"/>
      <c r="P200" s="72"/>
      <c r="Q200" s="72"/>
    </row>
    <row r="201" spans="4:17">
      <c r="D201" s="72"/>
      <c r="E201" s="72"/>
      <c r="F201" s="72"/>
      <c r="G201" s="72"/>
      <c r="H201" s="72"/>
      <c r="I201" s="72"/>
      <c r="J201" s="72"/>
      <c r="K201" s="72"/>
      <c r="L201" s="72"/>
      <c r="M201" s="72"/>
      <c r="N201" s="72"/>
      <c r="O201" s="72"/>
      <c r="P201" s="72"/>
      <c r="Q201" s="72"/>
    </row>
    <row r="202" spans="4:17">
      <c r="D202" s="72"/>
      <c r="E202" s="72"/>
      <c r="F202" s="72"/>
      <c r="G202" s="72"/>
      <c r="H202" s="72"/>
      <c r="I202" s="72"/>
      <c r="J202" s="72"/>
      <c r="K202" s="72"/>
      <c r="L202" s="72"/>
      <c r="M202" s="72"/>
      <c r="N202" s="72"/>
      <c r="O202" s="72"/>
      <c r="P202" s="72"/>
      <c r="Q202" s="72"/>
    </row>
    <row r="203" spans="4:17">
      <c r="D203" s="72"/>
      <c r="E203" s="72"/>
      <c r="F203" s="72"/>
      <c r="G203" s="72"/>
      <c r="H203" s="72"/>
      <c r="I203" s="72"/>
      <c r="J203" s="72"/>
      <c r="K203" s="72"/>
      <c r="L203" s="72"/>
      <c r="M203" s="72"/>
      <c r="N203" s="72"/>
      <c r="O203" s="72"/>
      <c r="P203" s="72"/>
      <c r="Q203" s="72"/>
    </row>
    <row r="204" spans="4:17">
      <c r="D204" s="72"/>
      <c r="E204" s="72"/>
      <c r="F204" s="72"/>
      <c r="G204" s="72"/>
      <c r="H204" s="72"/>
      <c r="I204" s="72"/>
      <c r="J204" s="72"/>
      <c r="K204" s="72"/>
      <c r="L204" s="72"/>
      <c r="M204" s="72"/>
      <c r="N204" s="72"/>
      <c r="O204" s="72"/>
      <c r="P204" s="72"/>
      <c r="Q204" s="72"/>
    </row>
    <row r="205" spans="4:17">
      <c r="D205" s="72"/>
      <c r="E205" s="72"/>
      <c r="F205" s="72"/>
      <c r="G205" s="72"/>
      <c r="H205" s="72"/>
      <c r="I205" s="72"/>
      <c r="J205" s="72"/>
      <c r="K205" s="72"/>
      <c r="L205" s="72"/>
      <c r="M205" s="72"/>
      <c r="N205" s="72"/>
      <c r="O205" s="72"/>
      <c r="P205" s="72"/>
      <c r="Q205" s="72"/>
    </row>
    <row r="206" spans="4:17">
      <c r="D206" s="72"/>
      <c r="E206" s="72"/>
      <c r="F206" s="72"/>
      <c r="G206" s="72"/>
      <c r="H206" s="72"/>
      <c r="I206" s="72"/>
      <c r="J206" s="72"/>
      <c r="K206" s="72"/>
      <c r="L206" s="72"/>
      <c r="M206" s="72"/>
      <c r="N206" s="72"/>
      <c r="O206" s="72"/>
      <c r="P206" s="72"/>
      <c r="Q206" s="72"/>
    </row>
    <row r="207" spans="4:17">
      <c r="D207" s="72"/>
      <c r="E207" s="72"/>
      <c r="F207" s="72"/>
      <c r="G207" s="72"/>
      <c r="H207" s="72"/>
      <c r="I207" s="72"/>
      <c r="J207" s="72"/>
      <c r="K207" s="72"/>
      <c r="L207" s="72"/>
      <c r="M207" s="72"/>
      <c r="N207" s="72"/>
      <c r="O207" s="72"/>
      <c r="P207" s="72"/>
      <c r="Q207" s="72"/>
    </row>
    <row r="208" spans="4:17">
      <c r="D208" s="72"/>
      <c r="E208" s="72"/>
      <c r="F208" s="72"/>
      <c r="G208" s="72"/>
      <c r="H208" s="72"/>
      <c r="I208" s="72"/>
      <c r="J208" s="72"/>
      <c r="K208" s="72"/>
      <c r="L208" s="72"/>
      <c r="M208" s="72"/>
      <c r="N208" s="72"/>
      <c r="O208" s="72"/>
      <c r="P208" s="72"/>
      <c r="Q208" s="72"/>
    </row>
    <row r="209" spans="4:17">
      <c r="D209" s="72"/>
      <c r="E209" s="72"/>
      <c r="F209" s="72"/>
      <c r="G209" s="72"/>
      <c r="H209" s="72"/>
      <c r="I209" s="72"/>
      <c r="J209" s="72"/>
      <c r="K209" s="72"/>
      <c r="L209" s="72"/>
      <c r="M209" s="72"/>
      <c r="N209" s="72"/>
      <c r="O209" s="72"/>
      <c r="P209" s="72"/>
      <c r="Q209" s="72"/>
    </row>
    <row r="210" spans="4:17">
      <c r="D210" s="72"/>
      <c r="E210" s="72"/>
      <c r="F210" s="72"/>
      <c r="G210" s="72"/>
      <c r="H210" s="72"/>
      <c r="I210" s="72"/>
      <c r="J210" s="72"/>
      <c r="K210" s="72"/>
      <c r="L210" s="72"/>
      <c r="M210" s="72"/>
      <c r="N210" s="72"/>
      <c r="O210" s="72"/>
      <c r="P210" s="72"/>
      <c r="Q210" s="72"/>
    </row>
    <row r="211" spans="4:17">
      <c r="D211" s="72"/>
      <c r="E211" s="72"/>
      <c r="F211" s="72"/>
      <c r="G211" s="72"/>
      <c r="H211" s="72"/>
      <c r="I211" s="72"/>
      <c r="J211" s="72"/>
      <c r="K211" s="72"/>
      <c r="L211" s="72"/>
      <c r="M211" s="72"/>
      <c r="N211" s="72"/>
      <c r="O211" s="72"/>
      <c r="P211" s="72"/>
      <c r="Q211" s="72"/>
    </row>
    <row r="212" spans="4:17">
      <c r="D212" s="72"/>
      <c r="E212" s="72"/>
      <c r="F212" s="72"/>
      <c r="G212" s="72"/>
      <c r="H212" s="72"/>
      <c r="I212" s="72"/>
      <c r="J212" s="72"/>
      <c r="K212" s="72"/>
      <c r="L212" s="72"/>
      <c r="M212" s="72"/>
      <c r="N212" s="72"/>
      <c r="O212" s="72"/>
      <c r="P212" s="72"/>
      <c r="Q212" s="72"/>
    </row>
    <row r="213" spans="4:17">
      <c r="D213" s="72"/>
      <c r="E213" s="72"/>
      <c r="F213" s="72"/>
      <c r="G213" s="72"/>
      <c r="H213" s="72"/>
      <c r="I213" s="72"/>
      <c r="J213" s="72"/>
      <c r="K213" s="72"/>
      <c r="L213" s="72"/>
      <c r="M213" s="72"/>
      <c r="N213" s="72"/>
      <c r="O213" s="72"/>
      <c r="P213" s="72"/>
      <c r="Q213" s="72"/>
    </row>
    <row r="214" spans="4:17">
      <c r="D214" s="72"/>
      <c r="E214" s="72"/>
      <c r="F214" s="72"/>
      <c r="G214" s="72"/>
      <c r="H214" s="72"/>
      <c r="I214" s="72"/>
      <c r="J214" s="72"/>
      <c r="K214" s="72"/>
      <c r="L214" s="72"/>
      <c r="M214" s="72"/>
      <c r="N214" s="72"/>
      <c r="O214" s="72"/>
      <c r="P214" s="72"/>
      <c r="Q214" s="72"/>
    </row>
    <row r="215" spans="4:17">
      <c r="D215" s="72"/>
      <c r="E215" s="72"/>
      <c r="F215" s="72"/>
      <c r="G215" s="72"/>
      <c r="H215" s="72"/>
      <c r="I215" s="72"/>
      <c r="J215" s="72"/>
      <c r="K215" s="72"/>
      <c r="L215" s="72"/>
      <c r="M215" s="72"/>
      <c r="N215" s="72"/>
      <c r="O215" s="72"/>
      <c r="P215" s="72"/>
      <c r="Q215" s="72"/>
    </row>
    <row r="216" spans="4:17">
      <c r="D216" s="72"/>
      <c r="E216" s="72"/>
      <c r="F216" s="72"/>
      <c r="G216" s="72"/>
      <c r="H216" s="72"/>
      <c r="I216" s="72"/>
      <c r="J216" s="72"/>
      <c r="K216" s="72"/>
      <c r="L216" s="72"/>
      <c r="M216" s="72"/>
      <c r="N216" s="72"/>
      <c r="O216" s="72"/>
      <c r="P216" s="72"/>
      <c r="Q216" s="72"/>
    </row>
    <row r="217" spans="4:17">
      <c r="D217" s="72"/>
      <c r="E217" s="72"/>
      <c r="F217" s="72"/>
      <c r="G217" s="72"/>
      <c r="H217" s="72"/>
      <c r="I217" s="72"/>
      <c r="J217" s="72"/>
      <c r="K217" s="72"/>
      <c r="L217" s="72"/>
      <c r="M217" s="72"/>
      <c r="N217" s="72"/>
      <c r="O217" s="72"/>
      <c r="P217" s="72"/>
      <c r="Q217" s="72"/>
    </row>
    <row r="218" spans="4:17">
      <c r="D218" s="72"/>
      <c r="E218" s="72"/>
      <c r="F218" s="72"/>
      <c r="G218" s="72"/>
      <c r="H218" s="72"/>
      <c r="I218" s="72"/>
      <c r="J218" s="72"/>
      <c r="K218" s="72"/>
      <c r="L218" s="72"/>
      <c r="M218" s="72"/>
      <c r="N218" s="72"/>
      <c r="O218" s="72"/>
      <c r="P218" s="72"/>
      <c r="Q218" s="72"/>
    </row>
    <row r="219" spans="4:17">
      <c r="D219" s="72"/>
      <c r="E219" s="72"/>
      <c r="F219" s="72"/>
      <c r="G219" s="72"/>
      <c r="H219" s="72"/>
      <c r="I219" s="72"/>
      <c r="J219" s="72"/>
      <c r="K219" s="72"/>
      <c r="L219" s="72"/>
      <c r="M219" s="72"/>
      <c r="N219" s="72"/>
      <c r="O219" s="72"/>
      <c r="P219" s="72"/>
      <c r="Q219" s="72"/>
    </row>
    <row r="220" spans="4:17">
      <c r="D220" s="72"/>
      <c r="E220" s="72"/>
      <c r="F220" s="72"/>
      <c r="G220" s="72"/>
      <c r="H220" s="72"/>
      <c r="I220" s="72"/>
      <c r="J220" s="72"/>
      <c r="K220" s="72"/>
      <c r="L220" s="72"/>
      <c r="M220" s="72"/>
      <c r="N220" s="72"/>
      <c r="O220" s="72"/>
      <c r="P220" s="72"/>
      <c r="Q220" s="72"/>
    </row>
    <row r="221" spans="4:17">
      <c r="D221" s="72"/>
      <c r="E221" s="72"/>
      <c r="F221" s="72"/>
      <c r="G221" s="72"/>
      <c r="H221" s="72"/>
      <c r="I221" s="72"/>
      <c r="J221" s="72"/>
      <c r="K221" s="72"/>
      <c r="L221" s="72"/>
      <c r="M221" s="72"/>
      <c r="N221" s="72"/>
      <c r="O221" s="72"/>
      <c r="P221" s="72"/>
      <c r="Q221" s="72"/>
    </row>
    <row r="222" spans="4:17">
      <c r="D222" s="72"/>
      <c r="E222" s="72"/>
      <c r="F222" s="72"/>
      <c r="G222" s="72"/>
      <c r="H222" s="72"/>
      <c r="I222" s="72"/>
      <c r="J222" s="72"/>
      <c r="K222" s="72"/>
      <c r="L222" s="72"/>
      <c r="M222" s="72"/>
      <c r="N222" s="72"/>
      <c r="O222" s="72"/>
      <c r="P222" s="72"/>
      <c r="Q222" s="72"/>
    </row>
    <row r="223" spans="4:17">
      <c r="D223" s="72"/>
      <c r="E223" s="72"/>
      <c r="F223" s="72"/>
      <c r="G223" s="72"/>
      <c r="H223" s="72"/>
      <c r="I223" s="72"/>
      <c r="J223" s="72"/>
      <c r="K223" s="72"/>
      <c r="L223" s="72"/>
      <c r="M223" s="72"/>
      <c r="N223" s="72"/>
      <c r="O223" s="72"/>
      <c r="P223" s="72"/>
      <c r="Q223" s="72"/>
    </row>
    <row r="224" spans="4:17">
      <c r="D224" s="72"/>
      <c r="E224" s="72"/>
      <c r="F224" s="72"/>
      <c r="G224" s="72"/>
      <c r="H224" s="72"/>
      <c r="I224" s="72"/>
      <c r="J224" s="72"/>
      <c r="K224" s="72"/>
      <c r="L224" s="72"/>
      <c r="M224" s="72"/>
      <c r="N224" s="72"/>
      <c r="O224" s="72"/>
      <c r="P224" s="72"/>
      <c r="Q224" s="72"/>
    </row>
    <row r="225" spans="4:17">
      <c r="D225" s="72"/>
      <c r="E225" s="72"/>
      <c r="F225" s="72"/>
      <c r="G225" s="72"/>
      <c r="H225" s="72"/>
      <c r="I225" s="72"/>
      <c r="J225" s="72"/>
      <c r="K225" s="72"/>
      <c r="L225" s="72"/>
      <c r="M225" s="72"/>
      <c r="N225" s="72"/>
      <c r="O225" s="72"/>
      <c r="P225" s="72"/>
      <c r="Q225" s="72"/>
    </row>
    <row r="226" spans="4:17">
      <c r="D226" s="72"/>
      <c r="E226" s="72"/>
      <c r="F226" s="72"/>
      <c r="G226" s="72"/>
      <c r="H226" s="72"/>
      <c r="I226" s="72"/>
      <c r="J226" s="72"/>
      <c r="K226" s="72"/>
      <c r="L226" s="72"/>
      <c r="M226" s="72"/>
      <c r="N226" s="72"/>
      <c r="O226" s="72"/>
      <c r="P226" s="72"/>
      <c r="Q226" s="72"/>
    </row>
    <row r="227" spans="4:17">
      <c r="D227" s="72"/>
      <c r="E227" s="72"/>
      <c r="F227" s="72"/>
      <c r="G227" s="72"/>
      <c r="H227" s="72"/>
      <c r="I227" s="72"/>
      <c r="J227" s="72"/>
      <c r="K227" s="72"/>
      <c r="L227" s="72"/>
      <c r="M227" s="72"/>
      <c r="N227" s="72"/>
      <c r="O227" s="72"/>
      <c r="P227" s="72"/>
      <c r="Q227" s="72"/>
    </row>
    <row r="228" spans="4:17">
      <c r="D228" s="72"/>
      <c r="E228" s="72"/>
      <c r="F228" s="72"/>
      <c r="G228" s="72"/>
      <c r="H228" s="72"/>
      <c r="I228" s="72"/>
      <c r="J228" s="72"/>
      <c r="K228" s="72"/>
      <c r="L228" s="72"/>
      <c r="M228" s="72"/>
      <c r="N228" s="72"/>
      <c r="O228" s="72"/>
      <c r="P228" s="72"/>
      <c r="Q228" s="72"/>
    </row>
    <row r="229" spans="4:17">
      <c r="D229" s="72"/>
      <c r="E229" s="72"/>
      <c r="F229" s="72"/>
      <c r="G229" s="72"/>
      <c r="H229" s="72"/>
      <c r="I229" s="72"/>
      <c r="J229" s="72"/>
      <c r="K229" s="72"/>
      <c r="L229" s="72"/>
      <c r="M229" s="72"/>
      <c r="N229" s="72"/>
      <c r="O229" s="72"/>
      <c r="P229" s="72"/>
      <c r="Q229" s="72"/>
    </row>
    <row r="230" spans="4:17">
      <c r="D230" s="72"/>
      <c r="E230" s="72"/>
      <c r="F230" s="72"/>
      <c r="G230" s="72"/>
      <c r="H230" s="72"/>
      <c r="I230" s="72"/>
      <c r="J230" s="72"/>
      <c r="K230" s="72"/>
      <c r="L230" s="72"/>
      <c r="M230" s="72"/>
      <c r="N230" s="72"/>
      <c r="O230" s="72"/>
      <c r="P230" s="72"/>
      <c r="Q230" s="72"/>
    </row>
    <row r="231" spans="4:17">
      <c r="D231" s="72"/>
      <c r="E231" s="72"/>
      <c r="F231" s="72"/>
      <c r="G231" s="72"/>
      <c r="H231" s="72"/>
      <c r="I231" s="72"/>
      <c r="J231" s="72"/>
      <c r="K231" s="72"/>
      <c r="L231" s="72"/>
      <c r="M231" s="72"/>
      <c r="N231" s="72"/>
      <c r="O231" s="72"/>
      <c r="P231" s="72"/>
      <c r="Q231" s="72"/>
    </row>
    <row r="232" spans="4:17">
      <c r="D232" s="72"/>
      <c r="E232" s="72"/>
      <c r="F232" s="72"/>
      <c r="G232" s="72"/>
      <c r="H232" s="72"/>
      <c r="I232" s="72"/>
      <c r="J232" s="72"/>
      <c r="K232" s="72"/>
      <c r="L232" s="72"/>
      <c r="M232" s="72"/>
      <c r="N232" s="72"/>
      <c r="O232" s="72"/>
      <c r="P232" s="72"/>
      <c r="Q232" s="72"/>
    </row>
    <row r="233" spans="4:17">
      <c r="D233" s="72"/>
      <c r="E233" s="72"/>
      <c r="F233" s="72"/>
      <c r="G233" s="72"/>
      <c r="H233" s="72"/>
      <c r="I233" s="72"/>
      <c r="J233" s="72"/>
      <c r="K233" s="72"/>
      <c r="L233" s="72"/>
      <c r="M233" s="72"/>
      <c r="N233" s="72"/>
      <c r="O233" s="72"/>
      <c r="P233" s="72"/>
      <c r="Q233" s="72"/>
    </row>
    <row r="234" spans="4:17">
      <c r="D234" s="72"/>
      <c r="E234" s="72"/>
      <c r="F234" s="72"/>
      <c r="G234" s="72"/>
      <c r="H234" s="72"/>
      <c r="I234" s="72"/>
      <c r="J234" s="72"/>
      <c r="K234" s="72"/>
      <c r="L234" s="72"/>
      <c r="M234" s="72"/>
      <c r="N234" s="72"/>
      <c r="O234" s="72"/>
      <c r="P234" s="72"/>
      <c r="Q234" s="72"/>
    </row>
    <row r="235" spans="4:17">
      <c r="D235" s="72"/>
      <c r="E235" s="72"/>
      <c r="F235" s="72"/>
      <c r="G235" s="72"/>
      <c r="H235" s="72"/>
      <c r="I235" s="72"/>
      <c r="J235" s="72"/>
      <c r="K235" s="72"/>
      <c r="L235" s="72"/>
      <c r="M235" s="72"/>
      <c r="N235" s="72"/>
      <c r="O235" s="72"/>
      <c r="P235" s="72"/>
      <c r="Q235" s="72"/>
    </row>
    <row r="236" spans="4:17">
      <c r="D236" s="72"/>
      <c r="E236" s="72"/>
      <c r="F236" s="72"/>
      <c r="G236" s="72"/>
      <c r="H236" s="72"/>
      <c r="I236" s="72"/>
      <c r="J236" s="72"/>
      <c r="K236" s="72"/>
      <c r="L236" s="72"/>
      <c r="M236" s="72"/>
      <c r="N236" s="72"/>
      <c r="O236" s="72"/>
      <c r="P236" s="72"/>
      <c r="Q236" s="72"/>
    </row>
    <row r="237" spans="4:17">
      <c r="D237" s="72"/>
      <c r="E237" s="72"/>
      <c r="F237" s="72"/>
      <c r="G237" s="72"/>
      <c r="H237" s="72"/>
      <c r="I237" s="72"/>
      <c r="J237" s="72"/>
      <c r="K237" s="72"/>
      <c r="L237" s="72"/>
      <c r="M237" s="72"/>
      <c r="N237" s="72"/>
      <c r="O237" s="72"/>
      <c r="P237" s="72"/>
      <c r="Q237" s="72"/>
    </row>
    <row r="238" spans="4:17">
      <c r="D238" s="72"/>
      <c r="E238" s="72"/>
      <c r="F238" s="72"/>
      <c r="G238" s="72"/>
      <c r="H238" s="72"/>
      <c r="I238" s="72"/>
      <c r="J238" s="72"/>
      <c r="K238" s="72"/>
      <c r="L238" s="72"/>
      <c r="M238" s="72"/>
      <c r="N238" s="72"/>
      <c r="O238" s="72"/>
      <c r="P238" s="72"/>
      <c r="Q238" s="72"/>
    </row>
    <row r="239" spans="4:17">
      <c r="D239" s="72"/>
      <c r="E239" s="72"/>
      <c r="F239" s="72"/>
      <c r="G239" s="72"/>
      <c r="H239" s="72"/>
      <c r="I239" s="72"/>
      <c r="J239" s="72"/>
      <c r="K239" s="72"/>
      <c r="L239" s="72"/>
      <c r="M239" s="72"/>
      <c r="N239" s="72"/>
      <c r="O239" s="72"/>
      <c r="P239" s="72"/>
      <c r="Q239" s="72"/>
    </row>
    <row r="240" spans="4:17">
      <c r="D240" s="72"/>
      <c r="E240" s="72"/>
      <c r="F240" s="72"/>
      <c r="G240" s="72"/>
      <c r="H240" s="72"/>
      <c r="I240" s="72"/>
      <c r="J240" s="72"/>
      <c r="K240" s="72"/>
      <c r="L240" s="72"/>
      <c r="M240" s="72"/>
      <c r="N240" s="72"/>
      <c r="O240" s="72"/>
      <c r="P240" s="72"/>
      <c r="Q240" s="72"/>
    </row>
    <row r="241" spans="4:17">
      <c r="D241" s="72"/>
      <c r="E241" s="72"/>
      <c r="F241" s="72"/>
      <c r="G241" s="72"/>
      <c r="H241" s="72"/>
      <c r="I241" s="72"/>
      <c r="J241" s="72"/>
      <c r="K241" s="72"/>
      <c r="L241" s="72"/>
      <c r="M241" s="72"/>
      <c r="N241" s="72"/>
      <c r="O241" s="72"/>
      <c r="P241" s="72"/>
      <c r="Q241" s="72"/>
    </row>
    <row r="242" spans="4:17">
      <c r="D242" s="72"/>
      <c r="E242" s="72"/>
      <c r="F242" s="72"/>
      <c r="G242" s="72"/>
      <c r="H242" s="72"/>
      <c r="I242" s="72"/>
      <c r="J242" s="72"/>
      <c r="K242" s="72"/>
      <c r="L242" s="72"/>
      <c r="M242" s="72"/>
      <c r="N242" s="72"/>
      <c r="O242" s="72"/>
      <c r="P242" s="72"/>
      <c r="Q242" s="72"/>
    </row>
    <row r="243" spans="4:17">
      <c r="D243" s="72"/>
      <c r="E243" s="72"/>
      <c r="F243" s="72"/>
      <c r="G243" s="72"/>
      <c r="H243" s="72"/>
      <c r="I243" s="72"/>
      <c r="J243" s="72"/>
      <c r="K243" s="72"/>
      <c r="L243" s="72"/>
      <c r="M243" s="72"/>
      <c r="N243" s="72"/>
      <c r="O243" s="72"/>
      <c r="P243" s="72"/>
      <c r="Q243" s="72"/>
    </row>
    <row r="244" spans="4:17">
      <c r="D244" s="72"/>
      <c r="E244" s="72"/>
      <c r="F244" s="72"/>
      <c r="G244" s="72"/>
      <c r="H244" s="72"/>
      <c r="I244" s="72"/>
      <c r="J244" s="72"/>
      <c r="K244" s="72"/>
      <c r="L244" s="72"/>
      <c r="M244" s="72"/>
      <c r="N244" s="72"/>
      <c r="O244" s="72"/>
      <c r="P244" s="72"/>
      <c r="Q244" s="72"/>
    </row>
    <row r="245" spans="4:17">
      <c r="D245" s="72"/>
      <c r="E245" s="72"/>
      <c r="F245" s="72"/>
      <c r="G245" s="72"/>
      <c r="H245" s="72"/>
      <c r="I245" s="72"/>
      <c r="J245" s="72"/>
      <c r="K245" s="72"/>
      <c r="L245" s="72"/>
      <c r="M245" s="72"/>
      <c r="N245" s="72"/>
      <c r="O245" s="72"/>
      <c r="P245" s="72"/>
      <c r="Q245" s="72"/>
    </row>
    <row r="246" spans="4:17">
      <c r="D246" s="72"/>
      <c r="E246" s="72"/>
      <c r="F246" s="72"/>
      <c r="G246" s="72"/>
      <c r="H246" s="72"/>
      <c r="I246" s="72"/>
      <c r="J246" s="72"/>
      <c r="K246" s="72"/>
      <c r="L246" s="72"/>
      <c r="M246" s="72"/>
      <c r="N246" s="72"/>
      <c r="O246" s="72"/>
      <c r="P246" s="72"/>
      <c r="Q246" s="72"/>
    </row>
    <row r="247" spans="4:17">
      <c r="D247" s="72"/>
      <c r="E247" s="72"/>
      <c r="F247" s="72"/>
      <c r="G247" s="72"/>
      <c r="H247" s="72"/>
      <c r="I247" s="72"/>
      <c r="J247" s="72"/>
      <c r="K247" s="72"/>
      <c r="L247" s="72"/>
      <c r="M247" s="72"/>
      <c r="N247" s="72"/>
      <c r="O247" s="72"/>
      <c r="P247" s="72"/>
      <c r="Q247" s="72"/>
    </row>
    <row r="248" spans="4:17">
      <c r="D248" s="72"/>
      <c r="E248" s="72"/>
      <c r="F248" s="72"/>
      <c r="G248" s="72"/>
      <c r="H248" s="72"/>
      <c r="I248" s="72"/>
      <c r="J248" s="72"/>
      <c r="K248" s="72"/>
      <c r="L248" s="72"/>
      <c r="M248" s="72"/>
      <c r="N248" s="72"/>
      <c r="O248" s="72"/>
      <c r="P248" s="72"/>
      <c r="Q248" s="72"/>
    </row>
    <row r="249" spans="4:17">
      <c r="D249" s="72"/>
      <c r="E249" s="72"/>
      <c r="F249" s="72"/>
      <c r="G249" s="72"/>
      <c r="H249" s="72"/>
      <c r="I249" s="72"/>
      <c r="J249" s="72"/>
      <c r="K249" s="72"/>
      <c r="L249" s="72"/>
      <c r="M249" s="72"/>
      <c r="N249" s="72"/>
      <c r="O249" s="72"/>
      <c r="P249" s="72"/>
      <c r="Q249" s="72"/>
    </row>
    <row r="250" spans="4:17">
      <c r="D250" s="72"/>
      <c r="E250" s="72"/>
      <c r="F250" s="72"/>
      <c r="G250" s="72"/>
      <c r="H250" s="72"/>
      <c r="I250" s="72"/>
      <c r="J250" s="72"/>
      <c r="K250" s="72"/>
      <c r="L250" s="72"/>
      <c r="M250" s="72"/>
      <c r="N250" s="72"/>
      <c r="O250" s="72"/>
      <c r="P250" s="72"/>
      <c r="Q250" s="72"/>
    </row>
    <row r="251" spans="4:17">
      <c r="D251" s="72"/>
      <c r="E251" s="72"/>
      <c r="F251" s="72"/>
      <c r="G251" s="72"/>
      <c r="H251" s="72"/>
      <c r="I251" s="72"/>
      <c r="J251" s="72"/>
      <c r="K251" s="72"/>
      <c r="L251" s="72"/>
      <c r="M251" s="72"/>
      <c r="N251" s="72"/>
      <c r="O251" s="72"/>
      <c r="P251" s="72"/>
      <c r="Q251" s="72"/>
    </row>
    <row r="252" spans="4:17">
      <c r="D252" s="72"/>
      <c r="E252" s="72"/>
      <c r="F252" s="72"/>
      <c r="G252" s="72"/>
      <c r="H252" s="72"/>
      <c r="I252" s="72"/>
      <c r="J252" s="72"/>
      <c r="K252" s="72"/>
      <c r="L252" s="72"/>
      <c r="M252" s="72"/>
      <c r="N252" s="72"/>
      <c r="O252" s="72"/>
      <c r="P252" s="72"/>
      <c r="Q252" s="72"/>
    </row>
    <row r="253" spans="4:17">
      <c r="D253" s="72"/>
      <c r="E253" s="72"/>
      <c r="F253" s="72"/>
      <c r="G253" s="72"/>
      <c r="H253" s="72"/>
      <c r="I253" s="72"/>
      <c r="J253" s="72"/>
      <c r="K253" s="72"/>
      <c r="L253" s="72"/>
      <c r="M253" s="72"/>
      <c r="N253" s="72"/>
      <c r="O253" s="72"/>
      <c r="P253" s="72"/>
      <c r="Q253" s="72"/>
    </row>
    <row r="254" spans="4:17">
      <c r="D254" s="72"/>
      <c r="E254" s="72"/>
      <c r="F254" s="72"/>
      <c r="G254" s="72"/>
      <c r="H254" s="72"/>
      <c r="I254" s="72"/>
      <c r="J254" s="72"/>
      <c r="K254" s="72"/>
      <c r="L254" s="72"/>
      <c r="M254" s="72"/>
      <c r="N254" s="72"/>
      <c r="O254" s="72"/>
      <c r="P254" s="72"/>
      <c r="Q254" s="72"/>
    </row>
    <row r="255" spans="4:17">
      <c r="D255" s="72"/>
      <c r="E255" s="72"/>
      <c r="F255" s="72"/>
      <c r="G255" s="72"/>
      <c r="H255" s="72"/>
      <c r="I255" s="72"/>
      <c r="J255" s="72"/>
      <c r="K255" s="72"/>
      <c r="L255" s="72"/>
      <c r="M255" s="72"/>
      <c r="N255" s="72"/>
      <c r="O255" s="72"/>
      <c r="P255" s="72"/>
      <c r="Q255" s="72"/>
    </row>
    <row r="256" spans="4:17">
      <c r="D256" s="72"/>
      <c r="E256" s="72"/>
      <c r="F256" s="72"/>
      <c r="G256" s="72"/>
      <c r="H256" s="72"/>
      <c r="I256" s="72"/>
      <c r="J256" s="72"/>
      <c r="K256" s="72"/>
      <c r="L256" s="72"/>
      <c r="M256" s="72"/>
      <c r="N256" s="72"/>
      <c r="O256" s="72"/>
      <c r="P256" s="72"/>
      <c r="Q256" s="72"/>
    </row>
    <row r="257" spans="4:17">
      <c r="D257" s="72"/>
      <c r="E257" s="72"/>
      <c r="F257" s="72"/>
      <c r="G257" s="72"/>
      <c r="H257" s="72"/>
      <c r="I257" s="72"/>
      <c r="J257" s="72"/>
      <c r="K257" s="72"/>
      <c r="L257" s="72"/>
      <c r="M257" s="72"/>
      <c r="N257" s="72"/>
      <c r="O257" s="72"/>
      <c r="P257" s="72"/>
      <c r="Q257" s="72"/>
    </row>
    <row r="258" spans="4:17">
      <c r="D258" s="72"/>
      <c r="E258" s="72"/>
      <c r="F258" s="72"/>
      <c r="G258" s="72"/>
      <c r="H258" s="72"/>
      <c r="I258" s="72"/>
      <c r="J258" s="72"/>
      <c r="K258" s="72"/>
      <c r="L258" s="72"/>
      <c r="M258" s="72"/>
      <c r="N258" s="72"/>
      <c r="O258" s="72"/>
      <c r="P258" s="72"/>
      <c r="Q258" s="72"/>
    </row>
    <row r="259" spans="4:17">
      <c r="D259" s="72"/>
      <c r="E259" s="72"/>
      <c r="F259" s="72"/>
      <c r="G259" s="72"/>
      <c r="H259" s="72"/>
      <c r="I259" s="72"/>
      <c r="J259" s="72"/>
      <c r="K259" s="72"/>
      <c r="L259" s="72"/>
      <c r="M259" s="72"/>
      <c r="N259" s="72"/>
      <c r="O259" s="72"/>
      <c r="P259" s="72"/>
      <c r="Q259" s="72"/>
    </row>
    <row r="260" spans="4:17">
      <c r="D260" s="72"/>
      <c r="E260" s="72"/>
      <c r="F260" s="72"/>
      <c r="G260" s="72"/>
      <c r="H260" s="72"/>
      <c r="I260" s="72"/>
      <c r="J260" s="72"/>
      <c r="K260" s="72"/>
      <c r="L260" s="72"/>
      <c r="M260" s="72"/>
      <c r="N260" s="72"/>
      <c r="O260" s="72"/>
      <c r="P260" s="72"/>
      <c r="Q260" s="72"/>
    </row>
    <row r="261" spans="4:17">
      <c r="D261" s="72"/>
      <c r="E261" s="72"/>
      <c r="F261" s="72"/>
      <c r="G261" s="72"/>
      <c r="H261" s="72"/>
      <c r="I261" s="72"/>
      <c r="J261" s="72"/>
      <c r="K261" s="72"/>
      <c r="L261" s="72"/>
      <c r="M261" s="72"/>
      <c r="N261" s="72"/>
      <c r="O261" s="72"/>
      <c r="P261" s="72"/>
      <c r="Q261" s="72"/>
    </row>
    <row r="262" spans="4:17">
      <c r="D262" s="72"/>
      <c r="E262" s="72"/>
      <c r="F262" s="72"/>
      <c r="G262" s="72"/>
      <c r="H262" s="72"/>
      <c r="I262" s="72"/>
      <c r="J262" s="72"/>
      <c r="K262" s="72"/>
      <c r="L262" s="72"/>
      <c r="M262" s="72"/>
      <c r="N262" s="72"/>
      <c r="O262" s="72"/>
      <c r="P262" s="72"/>
      <c r="Q262" s="72"/>
    </row>
    <row r="263" spans="4:17">
      <c r="D263" s="72"/>
      <c r="E263" s="72"/>
      <c r="F263" s="72"/>
      <c r="G263" s="72"/>
      <c r="H263" s="72"/>
      <c r="I263" s="72"/>
      <c r="J263" s="72"/>
      <c r="K263" s="72"/>
      <c r="L263" s="72"/>
      <c r="M263" s="72"/>
      <c r="N263" s="72"/>
      <c r="O263" s="72"/>
      <c r="P263" s="72"/>
      <c r="Q263" s="72"/>
    </row>
    <row r="264" spans="4:17">
      <c r="D264" s="72"/>
      <c r="E264" s="72"/>
      <c r="F264" s="72"/>
      <c r="G264" s="72"/>
      <c r="H264" s="72"/>
      <c r="I264" s="72"/>
      <c r="J264" s="72"/>
      <c r="K264" s="72"/>
      <c r="L264" s="72"/>
      <c r="M264" s="72"/>
      <c r="N264" s="72"/>
      <c r="O264" s="72"/>
      <c r="P264" s="72"/>
      <c r="Q264" s="72"/>
    </row>
    <row r="265" spans="4:17">
      <c r="D265" s="72"/>
      <c r="E265" s="72"/>
      <c r="F265" s="72"/>
      <c r="G265" s="72"/>
      <c r="H265" s="72"/>
      <c r="I265" s="72"/>
      <c r="J265" s="72"/>
      <c r="K265" s="72"/>
      <c r="L265" s="72"/>
      <c r="M265" s="72"/>
      <c r="N265" s="72"/>
      <c r="O265" s="72"/>
      <c r="P265" s="72"/>
      <c r="Q265" s="72"/>
    </row>
    <row r="266" spans="4:17">
      <c r="D266" s="72"/>
      <c r="E266" s="72"/>
      <c r="F266" s="72"/>
      <c r="G266" s="72"/>
      <c r="H266" s="72"/>
      <c r="I266" s="72"/>
      <c r="J266" s="72"/>
      <c r="K266" s="72"/>
      <c r="L266" s="72"/>
      <c r="M266" s="72"/>
      <c r="N266" s="72"/>
      <c r="O266" s="72"/>
      <c r="P266" s="72"/>
      <c r="Q266" s="72"/>
    </row>
    <row r="267" spans="4:17">
      <c r="D267" s="72"/>
      <c r="E267" s="72"/>
      <c r="F267" s="72"/>
      <c r="G267" s="72"/>
      <c r="H267" s="72"/>
      <c r="I267" s="72"/>
      <c r="J267" s="72"/>
      <c r="K267" s="72"/>
      <c r="L267" s="72"/>
      <c r="M267" s="72"/>
      <c r="N267" s="72"/>
      <c r="O267" s="72"/>
      <c r="P267" s="72"/>
      <c r="Q267" s="72"/>
    </row>
    <row r="268" spans="4:17">
      <c r="D268" s="72"/>
      <c r="E268" s="72"/>
      <c r="F268" s="72"/>
      <c r="G268" s="72"/>
      <c r="H268" s="72"/>
      <c r="I268" s="72"/>
      <c r="J268" s="72"/>
      <c r="K268" s="72"/>
      <c r="L268" s="72"/>
      <c r="M268" s="72"/>
      <c r="N268" s="72"/>
      <c r="O268" s="72"/>
      <c r="P268" s="72"/>
      <c r="Q268" s="72"/>
    </row>
    <row r="269" spans="4:17">
      <c r="D269" s="72"/>
      <c r="E269" s="72"/>
      <c r="F269" s="72"/>
      <c r="G269" s="72"/>
      <c r="H269" s="72"/>
      <c r="I269" s="72"/>
      <c r="J269" s="72"/>
      <c r="K269" s="72"/>
      <c r="L269" s="72"/>
      <c r="M269" s="72"/>
      <c r="N269" s="72"/>
      <c r="O269" s="72"/>
      <c r="P269" s="72"/>
      <c r="Q269" s="72"/>
    </row>
    <row r="270" spans="4:17">
      <c r="D270" s="72"/>
      <c r="E270" s="72"/>
      <c r="F270" s="72"/>
      <c r="G270" s="72"/>
      <c r="H270" s="72"/>
      <c r="I270" s="72"/>
      <c r="J270" s="72"/>
      <c r="K270" s="72"/>
      <c r="L270" s="72"/>
      <c r="M270" s="72"/>
      <c r="N270" s="72"/>
      <c r="O270" s="72"/>
      <c r="P270" s="72"/>
      <c r="Q270" s="72"/>
    </row>
    <row r="271" spans="4:17">
      <c r="D271" s="72"/>
      <c r="E271" s="72"/>
      <c r="F271" s="72"/>
      <c r="G271" s="72"/>
      <c r="H271" s="72"/>
      <c r="I271" s="72"/>
      <c r="J271" s="72"/>
      <c r="K271" s="72"/>
      <c r="L271" s="72"/>
      <c r="M271" s="72"/>
      <c r="N271" s="72"/>
      <c r="O271" s="72"/>
      <c r="P271" s="72"/>
      <c r="Q271" s="72"/>
    </row>
    <row r="272" spans="4:17">
      <c r="D272" s="72"/>
      <c r="E272" s="72"/>
      <c r="F272" s="72"/>
      <c r="G272" s="72"/>
      <c r="H272" s="72"/>
      <c r="I272" s="72"/>
      <c r="J272" s="72"/>
      <c r="K272" s="72"/>
      <c r="L272" s="72"/>
      <c r="M272" s="72"/>
      <c r="N272" s="72"/>
      <c r="O272" s="72"/>
      <c r="P272" s="72"/>
      <c r="Q272" s="72"/>
    </row>
    <row r="273" spans="4:17">
      <c r="D273" s="72"/>
      <c r="E273" s="72"/>
      <c r="F273" s="72"/>
      <c r="G273" s="72"/>
      <c r="H273" s="72"/>
      <c r="I273" s="72"/>
      <c r="J273" s="72"/>
      <c r="K273" s="72"/>
      <c r="L273" s="72"/>
      <c r="M273" s="72"/>
      <c r="N273" s="72"/>
      <c r="O273" s="72"/>
      <c r="P273" s="72"/>
      <c r="Q273" s="72"/>
    </row>
    <row r="274" spans="4:17">
      <c r="D274" s="72"/>
      <c r="E274" s="72"/>
      <c r="F274" s="72"/>
      <c r="G274" s="72"/>
      <c r="H274" s="72"/>
      <c r="I274" s="72"/>
      <c r="J274" s="72"/>
      <c r="K274" s="72"/>
      <c r="L274" s="72"/>
      <c r="M274" s="72"/>
      <c r="N274" s="72"/>
      <c r="O274" s="72"/>
      <c r="P274" s="72"/>
      <c r="Q274" s="72"/>
    </row>
    <row r="275" spans="4:17">
      <c r="D275" s="72"/>
      <c r="E275" s="72"/>
      <c r="F275" s="72"/>
      <c r="G275" s="72"/>
      <c r="H275" s="72"/>
      <c r="I275" s="72"/>
      <c r="J275" s="72"/>
      <c r="K275" s="72"/>
      <c r="L275" s="72"/>
      <c r="M275" s="72"/>
      <c r="N275" s="72"/>
      <c r="O275" s="72"/>
      <c r="P275" s="72"/>
      <c r="Q275" s="72"/>
    </row>
    <row r="276" spans="4:17">
      <c r="D276" s="72"/>
      <c r="E276" s="72"/>
      <c r="F276" s="72"/>
      <c r="G276" s="72"/>
      <c r="H276" s="72"/>
      <c r="I276" s="72"/>
      <c r="J276" s="72"/>
      <c r="K276" s="72"/>
      <c r="L276" s="72"/>
      <c r="M276" s="72"/>
      <c r="N276" s="72"/>
      <c r="O276" s="72"/>
      <c r="P276" s="72"/>
      <c r="Q276" s="72"/>
    </row>
    <row r="277" spans="4:17">
      <c r="D277" s="72"/>
      <c r="E277" s="72"/>
      <c r="F277" s="72"/>
      <c r="G277" s="72"/>
      <c r="H277" s="72"/>
      <c r="I277" s="72"/>
      <c r="J277" s="72"/>
      <c r="K277" s="72"/>
      <c r="L277" s="72"/>
      <c r="M277" s="72"/>
      <c r="N277" s="72"/>
      <c r="O277" s="72"/>
      <c r="P277" s="72"/>
      <c r="Q277" s="72"/>
    </row>
    <row r="278" spans="4:17">
      <c r="D278" s="72"/>
      <c r="E278" s="72"/>
      <c r="F278" s="72"/>
      <c r="G278" s="72"/>
      <c r="H278" s="72"/>
      <c r="I278" s="72"/>
      <c r="J278" s="72"/>
      <c r="K278" s="72"/>
      <c r="L278" s="72"/>
      <c r="M278" s="72"/>
      <c r="N278" s="72"/>
      <c r="O278" s="72"/>
      <c r="P278" s="72"/>
      <c r="Q278" s="72"/>
    </row>
    <row r="279" spans="4:17">
      <c r="D279" s="72"/>
      <c r="E279" s="72"/>
      <c r="F279" s="72"/>
      <c r="G279" s="72"/>
      <c r="H279" s="72"/>
      <c r="I279" s="72"/>
      <c r="J279" s="72"/>
      <c r="K279" s="72"/>
      <c r="L279" s="72"/>
      <c r="M279" s="72"/>
      <c r="N279" s="72"/>
      <c r="O279" s="72"/>
      <c r="P279" s="72"/>
      <c r="Q279" s="72"/>
    </row>
    <row r="280" spans="4:17">
      <c r="D280" s="72"/>
      <c r="E280" s="72"/>
      <c r="F280" s="72"/>
      <c r="G280" s="72"/>
      <c r="H280" s="72"/>
      <c r="I280" s="72"/>
      <c r="J280" s="72"/>
      <c r="K280" s="72"/>
      <c r="L280" s="72"/>
      <c r="M280" s="72"/>
      <c r="N280" s="72"/>
      <c r="O280" s="72"/>
      <c r="P280" s="72"/>
      <c r="Q280" s="72"/>
    </row>
    <row r="281" spans="4:17">
      <c r="D281" s="72"/>
      <c r="E281" s="72"/>
      <c r="F281" s="72"/>
      <c r="G281" s="72"/>
      <c r="H281" s="72"/>
      <c r="I281" s="72"/>
      <c r="J281" s="72"/>
      <c r="K281" s="72"/>
      <c r="L281" s="72"/>
      <c r="M281" s="72"/>
      <c r="N281" s="72"/>
      <c r="O281" s="72"/>
      <c r="P281" s="72"/>
      <c r="Q281" s="72"/>
    </row>
    <row r="282" spans="4:17">
      <c r="D282" s="72"/>
      <c r="E282" s="72"/>
      <c r="F282" s="72"/>
      <c r="G282" s="72"/>
      <c r="H282" s="72"/>
      <c r="I282" s="72"/>
      <c r="J282" s="72"/>
      <c r="K282" s="72"/>
      <c r="L282" s="72"/>
      <c r="M282" s="72"/>
      <c r="N282" s="72"/>
      <c r="O282" s="72"/>
      <c r="P282" s="72"/>
      <c r="Q282" s="72"/>
    </row>
    <row r="283" spans="4:17">
      <c r="D283" s="72"/>
      <c r="E283" s="72"/>
      <c r="F283" s="72"/>
      <c r="G283" s="72"/>
      <c r="H283" s="72"/>
      <c r="I283" s="72"/>
      <c r="J283" s="72"/>
      <c r="K283" s="72"/>
      <c r="L283" s="72"/>
      <c r="M283" s="72"/>
      <c r="N283" s="72"/>
      <c r="O283" s="72"/>
      <c r="P283" s="72"/>
      <c r="Q283" s="72"/>
    </row>
    <row r="284" spans="4:17">
      <c r="D284" s="72"/>
      <c r="E284" s="72"/>
      <c r="F284" s="72"/>
      <c r="G284" s="72"/>
      <c r="H284" s="72"/>
      <c r="I284" s="72"/>
      <c r="J284" s="72"/>
      <c r="K284" s="72"/>
      <c r="L284" s="72"/>
      <c r="M284" s="72"/>
      <c r="N284" s="72"/>
      <c r="O284" s="72"/>
      <c r="P284" s="72"/>
      <c r="Q284" s="72"/>
    </row>
    <row r="285" spans="4:17">
      <c r="D285" s="72"/>
      <c r="E285" s="72"/>
      <c r="F285" s="72"/>
      <c r="G285" s="72"/>
      <c r="H285" s="72"/>
      <c r="I285" s="72"/>
      <c r="J285" s="72"/>
      <c r="K285" s="72"/>
      <c r="L285" s="72"/>
      <c r="M285" s="72"/>
      <c r="N285" s="72"/>
      <c r="O285" s="72"/>
      <c r="P285" s="72"/>
      <c r="Q285" s="72"/>
    </row>
    <row r="286" spans="4:17">
      <c r="D286" s="72"/>
      <c r="E286" s="72"/>
      <c r="F286" s="72"/>
      <c r="G286" s="72"/>
      <c r="H286" s="72"/>
      <c r="I286" s="72"/>
      <c r="J286" s="72"/>
      <c r="K286" s="72"/>
      <c r="L286" s="72"/>
      <c r="M286" s="72"/>
      <c r="N286" s="72"/>
      <c r="O286" s="72"/>
      <c r="P286" s="72"/>
      <c r="Q286" s="72"/>
    </row>
  </sheetData>
  <mergeCells count="3">
    <mergeCell ref="A4:K4"/>
    <mergeCell ref="A2:K2"/>
    <mergeCell ref="A1:K1"/>
  </mergeCells>
  <pageMargins left="0.25" right="0.25" top="0.5" bottom="0.25" header="0.5" footer="0.5"/>
  <pageSetup scale="70" orientation="landscape" verticalDpi="0" r:id="rId1"/>
  <headerFooter alignWithMargins="0">
    <oddHeader>&amp;R&amp;"Arial,Bold"&amp;14 8/3/16</oddHeader>
    <oddFooter>&amp;CPage 4 of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958"/>
  <sheetViews>
    <sheetView zoomScale="70" zoomScaleNormal="70" workbookViewId="0">
      <selection activeCell="D30" sqref="D30"/>
    </sheetView>
  </sheetViews>
  <sheetFormatPr defaultColWidth="19.6640625" defaultRowHeight="15"/>
  <cols>
    <col min="1" max="1" width="3.5546875" style="251" bestFit="1" customWidth="1"/>
    <col min="2" max="2" width="4.33203125" style="256" customWidth="1"/>
    <col min="3" max="3" width="3.33203125" style="251" customWidth="1"/>
    <col min="4" max="4" width="98.6640625" style="251" bestFit="1" customWidth="1"/>
    <col min="5" max="5" width="33.33203125" style="251" customWidth="1"/>
    <col min="6" max="6" width="2.109375" style="251" customWidth="1"/>
    <col min="7" max="7" width="19.6640625" style="251"/>
    <col min="8" max="8" width="6.33203125" style="251" customWidth="1"/>
    <col min="9" max="16384" width="19.6640625" style="251"/>
  </cols>
  <sheetData>
    <row r="1" spans="1:9" ht="17.399999999999999">
      <c r="A1" s="563" t="str">
        <f>'ATRR Rate Template - Page 1'!A1:L1</f>
        <v xml:space="preserve">   Rate Formula Template</v>
      </c>
      <c r="B1" s="561"/>
      <c r="C1" s="561"/>
      <c r="D1" s="561"/>
      <c r="E1" s="561"/>
      <c r="F1" s="561"/>
      <c r="G1" s="353"/>
      <c r="H1" s="390"/>
    </row>
    <row r="2" spans="1:9" ht="17.399999999999999">
      <c r="A2" s="563" t="str">
        <f>'ATRR Rate Template - Page 1'!A2:L2</f>
        <v>For the 12 months ended 12/31/2017</v>
      </c>
      <c r="B2" s="561"/>
      <c r="C2" s="561"/>
      <c r="D2" s="561"/>
      <c r="E2" s="561"/>
      <c r="F2" s="561"/>
      <c r="G2" s="390"/>
      <c r="H2" s="390"/>
    </row>
    <row r="3" spans="1:9">
      <c r="B3" s="252"/>
      <c r="C3" s="253"/>
      <c r="D3" s="254"/>
    </row>
    <row r="4" spans="1:9" ht="17.399999999999999">
      <c r="A4" s="564" t="s">
        <v>157</v>
      </c>
      <c r="B4" s="561"/>
      <c r="C4" s="561"/>
      <c r="D4" s="561"/>
      <c r="E4" s="561"/>
      <c r="F4" s="561"/>
      <c r="G4" s="391"/>
      <c r="H4" s="391"/>
    </row>
    <row r="5" spans="1:9">
      <c r="B5" s="252"/>
      <c r="C5" s="253"/>
      <c r="D5" s="254"/>
      <c r="E5" s="254"/>
      <c r="F5" s="255"/>
    </row>
    <row r="6" spans="1:9">
      <c r="C6" s="253"/>
      <c r="D6" s="254"/>
      <c r="E6" s="254"/>
      <c r="F6" s="254"/>
    </row>
    <row r="7" spans="1:9" ht="15.6">
      <c r="C7" s="257"/>
      <c r="D7" s="254"/>
      <c r="E7" s="257"/>
      <c r="F7" s="254"/>
      <c r="G7" s="258" t="s">
        <v>141</v>
      </c>
    </row>
    <row r="8" spans="1:9" ht="15.6">
      <c r="B8" s="252" t="s">
        <v>83</v>
      </c>
      <c r="C8" s="257"/>
      <c r="D8" s="254"/>
      <c r="E8" s="257"/>
      <c r="F8" s="254"/>
      <c r="G8" s="258" t="s">
        <v>4</v>
      </c>
    </row>
    <row r="9" spans="1:9" ht="16.2" thickBot="1">
      <c r="B9" s="259" t="s">
        <v>84</v>
      </c>
      <c r="C9" s="257"/>
      <c r="D9" s="254"/>
      <c r="E9" s="260" t="s">
        <v>386</v>
      </c>
      <c r="F9" s="254"/>
      <c r="G9" s="258" t="s">
        <v>5</v>
      </c>
    </row>
    <row r="10" spans="1:9" ht="15.6">
      <c r="A10" s="258" t="s">
        <v>6</v>
      </c>
      <c r="B10" s="261" t="s">
        <v>7</v>
      </c>
      <c r="C10" s="257"/>
      <c r="D10" s="254"/>
      <c r="E10" s="257"/>
      <c r="F10" s="254"/>
    </row>
    <row r="11" spans="1:9">
      <c r="B11" s="252">
        <v>1</v>
      </c>
      <c r="C11" s="253"/>
      <c r="D11" s="262" t="s">
        <v>392</v>
      </c>
      <c r="E11" s="254" t="str">
        <f>"Page 2, Line "&amp;'ATRR Rate Template - Page 2'!A11&amp;", Col "&amp;'ATRR Rate Template - Page 2'!L6&amp;" (Note I)"</f>
        <v>Page 2, Line 2, Col (F) (Note I)</v>
      </c>
      <c r="F11" s="263"/>
      <c r="G11" s="264">
        <f>+'ATRR Rate Template - Page 2'!L11</f>
        <v>12959432</v>
      </c>
    </row>
    <row r="12" spans="1:9" ht="15.6">
      <c r="B12" s="252">
        <v>2</v>
      </c>
      <c r="C12" s="253"/>
      <c r="D12" s="262" t="s">
        <v>236</v>
      </c>
      <c r="E12" s="254"/>
      <c r="F12" s="263"/>
      <c r="G12" s="547">
        <v>1970840</v>
      </c>
      <c r="I12" s="548"/>
    </row>
    <row r="13" spans="1:9">
      <c r="B13" s="252">
        <v>3</v>
      </c>
      <c r="C13" s="253"/>
      <c r="D13" s="262" t="s">
        <v>176</v>
      </c>
      <c r="E13" s="254"/>
      <c r="F13" s="263"/>
      <c r="G13" s="80">
        <v>35042</v>
      </c>
    </row>
    <row r="14" spans="1:9">
      <c r="B14" s="252">
        <v>4</v>
      </c>
      <c r="C14" s="253"/>
      <c r="D14" s="262" t="s">
        <v>177</v>
      </c>
      <c r="E14" s="254"/>
      <c r="F14" s="263"/>
      <c r="G14" s="80">
        <v>65271</v>
      </c>
    </row>
    <row r="15" spans="1:9">
      <c r="B15" s="252">
        <v>5</v>
      </c>
      <c r="C15" s="253"/>
      <c r="D15" s="262" t="s">
        <v>237</v>
      </c>
      <c r="E15" s="254"/>
      <c r="F15" s="263"/>
      <c r="G15" s="547">
        <v>951440</v>
      </c>
    </row>
    <row r="16" spans="1:9">
      <c r="B16" s="252">
        <v>6</v>
      </c>
      <c r="C16" s="253"/>
      <c r="D16" s="262" t="s">
        <v>305</v>
      </c>
      <c r="E16" s="265" t="str">
        <f>"(Line "&amp;B11&amp;" - (Line "&amp;B12&amp;" thru Line "&amp;B15&amp;"))"</f>
        <v>(Line 1 - (Line 2 thru Line 5))</v>
      </c>
      <c r="F16" s="263"/>
      <c r="G16" s="266">
        <f>+G11-SUM(G12:G15)</f>
        <v>9936839</v>
      </c>
    </row>
    <row r="17" spans="1:18">
      <c r="B17" s="251"/>
      <c r="C17" s="253"/>
      <c r="D17" s="262"/>
      <c r="E17" s="253"/>
      <c r="F17" s="263"/>
      <c r="G17" s="267"/>
    </row>
    <row r="18" spans="1:18">
      <c r="B18" s="252">
        <v>7</v>
      </c>
      <c r="C18" s="253"/>
      <c r="D18" s="262" t="s">
        <v>438</v>
      </c>
      <c r="E18" s="253"/>
      <c r="F18" s="263"/>
      <c r="G18" s="547">
        <v>840000</v>
      </c>
    </row>
    <row r="19" spans="1:18">
      <c r="B19" s="251"/>
      <c r="C19" s="253"/>
      <c r="D19" s="262"/>
      <c r="E19" s="253"/>
      <c r="F19" s="263"/>
      <c r="G19" s="267"/>
    </row>
    <row r="20" spans="1:18">
      <c r="B20" s="252">
        <v>8</v>
      </c>
      <c r="C20" s="253"/>
      <c r="D20" s="268" t="s">
        <v>235</v>
      </c>
      <c r="E20" s="251" t="s">
        <v>205</v>
      </c>
      <c r="G20" s="269">
        <f>+'Worksheet K'!L37</f>
        <v>1536347</v>
      </c>
    </row>
    <row r="21" spans="1:18">
      <c r="B21" s="252"/>
      <c r="C21" s="253"/>
      <c r="D21" s="262"/>
      <c r="E21" s="254"/>
      <c r="F21" s="263"/>
    </row>
    <row r="22" spans="1:18" ht="15.6">
      <c r="B22" s="252">
        <v>9</v>
      </c>
      <c r="C22" s="253"/>
      <c r="D22" s="270" t="s">
        <v>8</v>
      </c>
      <c r="E22" s="271"/>
      <c r="F22" s="272"/>
      <c r="G22" s="273">
        <f>+G16-G18+G20</f>
        <v>10633186</v>
      </c>
    </row>
    <row r="23" spans="1:18">
      <c r="B23" s="252"/>
      <c r="C23" s="253"/>
      <c r="D23" s="262"/>
      <c r="E23" s="254"/>
      <c r="F23" s="263"/>
      <c r="G23" s="267"/>
    </row>
    <row r="24" spans="1:18" ht="15.6">
      <c r="A24" s="258" t="s">
        <v>9</v>
      </c>
      <c r="B24" s="261" t="s">
        <v>10</v>
      </c>
      <c r="C24" s="257"/>
      <c r="D24" s="254"/>
      <c r="E24" s="257"/>
      <c r="F24" s="254"/>
    </row>
    <row r="25" spans="1:18">
      <c r="B25" s="252">
        <v>10</v>
      </c>
      <c r="C25" s="253"/>
      <c r="D25" s="274" t="s">
        <v>365</v>
      </c>
      <c r="E25" s="265" t="str">
        <f>'ATRR Rate Template - Page 1'!E30</f>
        <v>Worksheet G (Note B)</v>
      </c>
      <c r="F25" s="263"/>
      <c r="G25" s="275">
        <f>ROUND('Worksheet G'!J19/1000,3)</f>
        <v>2473.6329999999998</v>
      </c>
      <c r="H25" s="251" t="s">
        <v>269</v>
      </c>
    </row>
    <row r="26" spans="1:18">
      <c r="A26" s="276"/>
      <c r="B26" s="277">
        <v>11</v>
      </c>
      <c r="C26" s="278"/>
      <c r="D26" s="268" t="str">
        <f>"Annual Point-to-Point Rate in $/MW - Year"</f>
        <v>Annual Point-to-Point Rate in $/MW - Year</v>
      </c>
      <c r="E26" s="279" t="str">
        <f>"(Line "&amp;B22&amp;" / Line "&amp;B25&amp;")"</f>
        <v>(Line 9 / Line 10)</v>
      </c>
      <c r="F26" s="279"/>
      <c r="G26" s="280">
        <f>G22/G25</f>
        <v>4298.6109903934821</v>
      </c>
    </row>
    <row r="27" spans="1:18">
      <c r="A27" s="276"/>
      <c r="B27" s="277">
        <v>12</v>
      </c>
      <c r="C27" s="278"/>
      <c r="D27" s="268" t="str">
        <f>"Monthly Point-to-Point Rate in $/MW - Month"</f>
        <v>Monthly Point-to-Point Rate in $/MW - Month</v>
      </c>
      <c r="E27" s="279" t="str">
        <f>"(Line "&amp;B26&amp;" / 12)"</f>
        <v>(Line 11 / 12)</v>
      </c>
      <c r="F27" s="279"/>
      <c r="G27" s="280">
        <f>G26/12</f>
        <v>358.21758253279017</v>
      </c>
    </row>
    <row r="28" spans="1:18">
      <c r="A28" s="276"/>
      <c r="B28" s="277">
        <v>13</v>
      </c>
      <c r="C28" s="278"/>
      <c r="D28" s="268" t="str">
        <f>"Weekly Point-to-Point Rate in $/MW - Weekly"</f>
        <v>Weekly Point-to-Point Rate in $/MW - Weekly</v>
      </c>
      <c r="E28" s="279" t="str">
        <f>"(Line "&amp;B26&amp;" / 52)"</f>
        <v>(Line 11 / 52)</v>
      </c>
      <c r="F28" s="278"/>
      <c r="G28" s="280">
        <f>G26/52</f>
        <v>82.665595969105425</v>
      </c>
    </row>
    <row r="29" spans="1:18">
      <c r="B29" s="277">
        <v>14</v>
      </c>
      <c r="C29" s="278"/>
      <c r="D29" s="268" t="str">
        <f>"Daily Point-to-Point Rate in $/MW - Day"</f>
        <v>Daily Point-to-Point Rate in $/MW - Day</v>
      </c>
      <c r="E29" s="279" t="str">
        <f>"(Line "&amp;B26&amp;" / 260)"</f>
        <v>(Line 11 / 260)</v>
      </c>
      <c r="F29" s="279"/>
      <c r="G29" s="280">
        <f>G26/260</f>
        <v>16.533119193821086</v>
      </c>
      <c r="H29" s="281"/>
      <c r="I29" s="281"/>
      <c r="J29" s="281"/>
      <c r="K29" s="281"/>
      <c r="L29" s="281"/>
      <c r="M29" s="281"/>
      <c r="N29" s="281"/>
      <c r="O29" s="281"/>
      <c r="P29" s="281"/>
      <c r="Q29" s="281"/>
      <c r="R29" s="281"/>
    </row>
    <row r="30" spans="1:18">
      <c r="B30" s="277">
        <v>15</v>
      </c>
      <c r="C30" s="278"/>
      <c r="D30" s="268" t="str">
        <f>"Hourly Point-to-Point Rate in $/MW - Hour"</f>
        <v>Hourly Point-to-Point Rate in $/MW - Hour</v>
      </c>
      <c r="E30" s="279" t="str">
        <f>"(Line "&amp;B26&amp;" / 4,160)"</f>
        <v>(Line 11 / 4,160)</v>
      </c>
      <c r="F30" s="279"/>
      <c r="G30" s="280">
        <f>G26/4160</f>
        <v>1.0333199496138179</v>
      </c>
      <c r="H30" s="281"/>
      <c r="I30" s="281"/>
      <c r="J30" s="281"/>
      <c r="K30" s="281"/>
      <c r="L30" s="281"/>
      <c r="M30" s="281"/>
      <c r="N30" s="281"/>
      <c r="O30" s="281"/>
      <c r="P30" s="281"/>
      <c r="Q30" s="281"/>
      <c r="R30" s="281"/>
    </row>
    <row r="31" spans="1:18">
      <c r="B31" s="282"/>
      <c r="C31" s="279"/>
      <c r="D31" s="279"/>
      <c r="E31" s="279"/>
      <c r="F31" s="279"/>
      <c r="G31" s="281"/>
      <c r="H31" s="281"/>
      <c r="I31" s="281"/>
      <c r="J31" s="281"/>
      <c r="K31" s="281"/>
      <c r="L31" s="281"/>
      <c r="M31" s="281"/>
      <c r="N31" s="281"/>
      <c r="O31" s="281"/>
      <c r="P31" s="281"/>
      <c r="Q31" s="281"/>
      <c r="R31" s="281"/>
    </row>
    <row r="32" spans="1:18">
      <c r="B32" s="282"/>
      <c r="C32" s="279"/>
      <c r="D32" s="279"/>
      <c r="E32" s="279"/>
      <c r="F32" s="279"/>
      <c r="G32" s="281"/>
      <c r="H32" s="281"/>
      <c r="I32" s="281"/>
      <c r="J32" s="281"/>
      <c r="K32" s="281"/>
      <c r="L32" s="281"/>
      <c r="M32" s="281"/>
      <c r="N32" s="281"/>
      <c r="O32" s="281"/>
      <c r="P32" s="281"/>
      <c r="Q32" s="281"/>
      <c r="R32" s="281"/>
    </row>
    <row r="33" spans="2:18">
      <c r="B33" s="282"/>
      <c r="C33" s="279"/>
      <c r="D33" s="279"/>
      <c r="E33" s="279"/>
      <c r="F33" s="279"/>
      <c r="G33" s="281"/>
      <c r="H33" s="281"/>
      <c r="I33" s="281"/>
      <c r="J33" s="281"/>
      <c r="K33" s="281"/>
      <c r="L33" s="281"/>
      <c r="M33" s="281"/>
      <c r="N33" s="281"/>
      <c r="O33" s="281"/>
      <c r="P33" s="281"/>
      <c r="Q33" s="281"/>
      <c r="R33" s="281"/>
    </row>
    <row r="34" spans="2:18">
      <c r="B34" s="282"/>
      <c r="C34" s="279"/>
      <c r="D34" s="279"/>
      <c r="E34" s="279"/>
      <c r="F34" s="279"/>
      <c r="G34" s="281"/>
      <c r="H34" s="281"/>
      <c r="I34" s="245"/>
      <c r="J34" s="245"/>
      <c r="K34" s="245"/>
      <c r="L34" s="245"/>
      <c r="M34" s="245"/>
      <c r="N34" s="245"/>
      <c r="O34" s="281"/>
      <c r="P34" s="281"/>
      <c r="Q34" s="281"/>
      <c r="R34" s="281"/>
    </row>
    <row r="35" spans="2:18">
      <c r="B35" s="282"/>
      <c r="C35" s="279"/>
      <c r="D35" s="279"/>
      <c r="E35" s="279"/>
      <c r="F35" s="279"/>
      <c r="G35" s="281"/>
      <c r="H35" s="281"/>
      <c r="I35" s="245"/>
      <c r="J35" s="245"/>
      <c r="K35" s="245"/>
      <c r="L35" s="245"/>
      <c r="M35" s="245"/>
      <c r="N35" s="245"/>
      <c r="O35" s="281"/>
      <c r="P35" s="281"/>
      <c r="Q35" s="281"/>
      <c r="R35" s="281"/>
    </row>
    <row r="36" spans="2:18">
      <c r="B36" s="282"/>
      <c r="C36" s="279"/>
      <c r="D36" s="279"/>
      <c r="E36" s="279"/>
      <c r="F36" s="279"/>
      <c r="G36" s="281"/>
      <c r="H36" s="281"/>
      <c r="I36" s="245"/>
      <c r="J36" s="245"/>
      <c r="K36" s="245"/>
      <c r="L36" s="245"/>
      <c r="M36" s="245"/>
      <c r="N36" s="245"/>
      <c r="O36" s="281"/>
      <c r="P36" s="281"/>
      <c r="Q36" s="281"/>
      <c r="R36" s="281"/>
    </row>
    <row r="37" spans="2:18">
      <c r="B37" s="282"/>
      <c r="C37" s="279"/>
      <c r="D37" s="279"/>
      <c r="E37" s="279"/>
      <c r="F37" s="279"/>
      <c r="G37" s="281"/>
      <c r="H37" s="281"/>
      <c r="I37" s="245"/>
      <c r="J37" s="245"/>
      <c r="K37" s="245"/>
      <c r="L37" s="245"/>
      <c r="M37" s="245"/>
      <c r="N37" s="245"/>
      <c r="O37" s="281"/>
      <c r="P37" s="281"/>
      <c r="Q37" s="281"/>
      <c r="R37" s="281"/>
    </row>
    <row r="38" spans="2:18">
      <c r="B38" s="282"/>
      <c r="C38" s="279"/>
      <c r="D38" s="279"/>
      <c r="E38" s="279"/>
      <c r="F38" s="279"/>
      <c r="G38" s="281"/>
      <c r="H38" s="281"/>
      <c r="I38" s="245"/>
      <c r="J38" s="245"/>
      <c r="K38" s="245"/>
      <c r="L38" s="245"/>
      <c r="M38" s="245"/>
      <c r="N38" s="245"/>
      <c r="O38" s="281"/>
      <c r="P38" s="281"/>
      <c r="Q38" s="281"/>
      <c r="R38" s="281"/>
    </row>
    <row r="39" spans="2:18">
      <c r="B39" s="282"/>
      <c r="C39" s="279"/>
      <c r="D39" s="279"/>
      <c r="E39" s="279"/>
      <c r="F39" s="279"/>
      <c r="G39" s="281"/>
      <c r="H39" s="281"/>
      <c r="I39" s="245"/>
      <c r="J39" s="245"/>
      <c r="K39" s="245"/>
      <c r="L39" s="245"/>
      <c r="M39" s="245"/>
      <c r="N39" s="245"/>
      <c r="O39" s="281"/>
      <c r="P39" s="281"/>
      <c r="Q39" s="281"/>
      <c r="R39" s="281"/>
    </row>
    <row r="40" spans="2:18" ht="15" customHeight="1">
      <c r="B40" s="282"/>
      <c r="C40" s="279"/>
      <c r="D40" s="279"/>
      <c r="E40" s="279"/>
      <c r="F40" s="279"/>
      <c r="G40" s="281"/>
      <c r="H40" s="281"/>
      <c r="I40" s="245"/>
      <c r="J40" s="245"/>
      <c r="K40" s="245"/>
      <c r="L40" s="245"/>
      <c r="M40" s="245"/>
      <c r="N40" s="245"/>
      <c r="O40" s="281"/>
      <c r="P40" s="281"/>
      <c r="Q40" s="281"/>
      <c r="R40" s="281"/>
    </row>
    <row r="41" spans="2:18">
      <c r="B41" s="282"/>
      <c r="C41" s="279"/>
      <c r="D41" s="279"/>
      <c r="E41" s="279"/>
      <c r="F41" s="279"/>
      <c r="G41" s="281"/>
      <c r="H41" s="281"/>
      <c r="I41" s="245"/>
      <c r="J41" s="245"/>
      <c r="K41" s="245"/>
      <c r="L41" s="245"/>
      <c r="M41" s="245"/>
      <c r="N41" s="245"/>
      <c r="O41" s="281"/>
      <c r="P41" s="281"/>
      <c r="Q41" s="281"/>
      <c r="R41" s="281"/>
    </row>
    <row r="42" spans="2:18">
      <c r="B42" s="282"/>
      <c r="C42" s="279"/>
      <c r="D42" s="279"/>
      <c r="E42" s="279"/>
      <c r="F42" s="279"/>
      <c r="G42" s="281"/>
      <c r="H42" s="281"/>
      <c r="I42" s="245"/>
      <c r="J42" s="245"/>
      <c r="K42" s="245"/>
      <c r="L42" s="245"/>
      <c r="M42" s="245"/>
      <c r="N42" s="245"/>
      <c r="O42" s="281"/>
      <c r="P42" s="281"/>
      <c r="Q42" s="281"/>
      <c r="R42" s="281"/>
    </row>
    <row r="43" spans="2:18">
      <c r="B43" s="282"/>
      <c r="C43" s="279"/>
      <c r="D43" s="279"/>
      <c r="E43" s="279"/>
      <c r="F43" s="279"/>
      <c r="G43" s="281"/>
      <c r="H43" s="281"/>
      <c r="I43" s="245"/>
      <c r="J43" s="245"/>
      <c r="K43" s="245"/>
      <c r="L43" s="245"/>
      <c r="M43" s="245"/>
      <c r="N43" s="245"/>
      <c r="O43" s="281"/>
      <c r="P43" s="281"/>
      <c r="Q43" s="281"/>
      <c r="R43" s="281"/>
    </row>
    <row r="44" spans="2:18">
      <c r="B44" s="282"/>
      <c r="C44" s="279"/>
      <c r="D44" s="279"/>
      <c r="E44" s="279"/>
      <c r="F44" s="279"/>
      <c r="G44" s="281"/>
      <c r="H44" s="281"/>
      <c r="I44" s="245"/>
      <c r="J44" s="245"/>
      <c r="K44" s="245"/>
      <c r="L44" s="245"/>
      <c r="M44" s="245"/>
      <c r="N44" s="245"/>
      <c r="O44" s="281"/>
      <c r="P44" s="281"/>
      <c r="Q44" s="281"/>
      <c r="R44" s="281"/>
    </row>
    <row r="45" spans="2:18">
      <c r="B45" s="283"/>
      <c r="C45" s="281"/>
      <c r="D45" s="245"/>
      <c r="E45" s="245"/>
      <c r="F45" s="245"/>
      <c r="G45" s="245"/>
      <c r="H45" s="245"/>
      <c r="I45" s="245"/>
      <c r="J45" s="245"/>
      <c r="K45" s="245"/>
      <c r="L45" s="245"/>
      <c r="M45" s="245"/>
      <c r="N45" s="245"/>
      <c r="O45" s="281"/>
      <c r="P45" s="281"/>
      <c r="Q45" s="281"/>
      <c r="R45" s="281"/>
    </row>
    <row r="46" spans="2:18">
      <c r="B46" s="283"/>
      <c r="C46" s="281"/>
      <c r="D46" s="245"/>
      <c r="E46" s="245"/>
      <c r="F46" s="245"/>
      <c r="G46" s="245"/>
      <c r="H46" s="245"/>
      <c r="I46" s="245"/>
      <c r="J46" s="245"/>
      <c r="K46" s="245"/>
      <c r="L46" s="245"/>
      <c r="M46" s="245"/>
      <c r="N46" s="245"/>
      <c r="O46" s="281"/>
      <c r="P46" s="281"/>
      <c r="Q46" s="281"/>
      <c r="R46" s="281"/>
    </row>
    <row r="47" spans="2:18">
      <c r="B47" s="283"/>
      <c r="C47" s="281"/>
      <c r="D47" s="245"/>
      <c r="E47" s="245"/>
      <c r="F47" s="245"/>
      <c r="G47" s="245"/>
      <c r="H47" s="245"/>
      <c r="I47" s="245"/>
      <c r="J47" s="245"/>
      <c r="K47" s="245"/>
      <c r="L47" s="245"/>
      <c r="M47" s="245"/>
      <c r="N47" s="245"/>
      <c r="O47" s="281"/>
      <c r="P47" s="281"/>
      <c r="Q47" s="281"/>
      <c r="R47" s="281"/>
    </row>
    <row r="48" spans="2:18">
      <c r="B48" s="283"/>
      <c r="C48" s="281"/>
      <c r="D48" s="245"/>
      <c r="E48" s="245"/>
      <c r="F48" s="245"/>
      <c r="G48" s="245"/>
      <c r="H48" s="245"/>
      <c r="I48" s="245"/>
      <c r="J48" s="245"/>
      <c r="K48" s="245"/>
      <c r="L48" s="245"/>
      <c r="M48" s="245"/>
      <c r="N48" s="245"/>
      <c r="O48" s="281"/>
      <c r="P48" s="281"/>
      <c r="Q48" s="281"/>
      <c r="R48" s="281"/>
    </row>
    <row r="49" spans="2:18">
      <c r="B49" s="283"/>
      <c r="C49" s="281"/>
      <c r="D49" s="245"/>
      <c r="E49" s="245"/>
      <c r="F49" s="245"/>
      <c r="G49" s="245"/>
      <c r="H49" s="245"/>
      <c r="I49" s="245"/>
      <c r="J49" s="245"/>
      <c r="K49" s="245"/>
      <c r="L49" s="245"/>
      <c r="M49" s="245"/>
      <c r="N49" s="245"/>
      <c r="O49" s="281"/>
      <c r="P49" s="281"/>
      <c r="Q49" s="281"/>
      <c r="R49" s="281"/>
    </row>
    <row r="50" spans="2:18">
      <c r="B50" s="283"/>
      <c r="C50" s="281"/>
      <c r="D50" s="245"/>
      <c r="E50" s="245"/>
      <c r="F50" s="245"/>
      <c r="G50" s="245"/>
      <c r="H50" s="245"/>
      <c r="I50" s="245"/>
      <c r="J50" s="245"/>
      <c r="K50" s="245"/>
      <c r="L50" s="245"/>
      <c r="M50" s="245"/>
      <c r="N50" s="245"/>
      <c r="O50" s="281"/>
      <c r="P50" s="281"/>
      <c r="Q50" s="281"/>
      <c r="R50" s="281"/>
    </row>
    <row r="51" spans="2:18">
      <c r="B51" s="283"/>
      <c r="C51" s="281"/>
      <c r="D51" s="281"/>
      <c r="E51" s="281"/>
      <c r="F51" s="281"/>
      <c r="G51" s="281"/>
      <c r="H51" s="281"/>
      <c r="I51" s="281"/>
      <c r="J51" s="281"/>
      <c r="K51" s="281"/>
      <c r="L51" s="281"/>
      <c r="M51" s="281"/>
      <c r="N51" s="281"/>
      <c r="O51" s="281"/>
      <c r="P51" s="281"/>
      <c r="Q51" s="281"/>
      <c r="R51" s="281"/>
    </row>
    <row r="52" spans="2:18">
      <c r="B52" s="283"/>
      <c r="C52" s="281"/>
      <c r="D52" s="281"/>
      <c r="E52" s="281"/>
      <c r="F52" s="281"/>
      <c r="G52" s="281"/>
      <c r="H52" s="281"/>
      <c r="I52" s="281"/>
      <c r="J52" s="281"/>
      <c r="K52" s="281"/>
      <c r="L52" s="281"/>
      <c r="M52" s="281"/>
      <c r="N52" s="281"/>
      <c r="O52" s="281"/>
      <c r="P52" s="281"/>
      <c r="Q52" s="281"/>
      <c r="R52" s="281"/>
    </row>
    <row r="53" spans="2:18">
      <c r="B53" s="283"/>
      <c r="C53" s="281"/>
      <c r="D53" s="281"/>
      <c r="E53" s="281"/>
      <c r="F53" s="281"/>
      <c r="G53" s="281"/>
      <c r="H53" s="281"/>
      <c r="I53" s="281"/>
      <c r="J53" s="281"/>
      <c r="K53" s="281"/>
      <c r="L53" s="281"/>
      <c r="M53" s="281"/>
      <c r="N53" s="281"/>
      <c r="O53" s="281"/>
      <c r="P53" s="281"/>
      <c r="Q53" s="281"/>
      <c r="R53" s="281"/>
    </row>
    <row r="54" spans="2:18">
      <c r="B54" s="283"/>
      <c r="C54" s="281"/>
      <c r="D54" s="281"/>
      <c r="E54" s="281"/>
      <c r="F54" s="281"/>
      <c r="G54" s="281"/>
      <c r="H54" s="281"/>
      <c r="I54" s="281"/>
      <c r="J54" s="281"/>
      <c r="K54" s="281"/>
      <c r="L54" s="281"/>
      <c r="M54" s="281"/>
      <c r="N54" s="281"/>
      <c r="O54" s="281"/>
      <c r="P54" s="281"/>
      <c r="Q54" s="281"/>
      <c r="R54" s="281"/>
    </row>
    <row r="55" spans="2:18">
      <c r="B55" s="283"/>
      <c r="C55" s="281"/>
      <c r="D55" s="281"/>
      <c r="E55" s="281"/>
      <c r="F55" s="281"/>
      <c r="G55" s="281"/>
      <c r="H55" s="281"/>
      <c r="I55" s="281"/>
      <c r="J55" s="281"/>
      <c r="K55" s="281"/>
      <c r="L55" s="281"/>
      <c r="M55" s="281"/>
      <c r="N55" s="281"/>
      <c r="O55" s="281"/>
      <c r="P55" s="281"/>
      <c r="Q55" s="281"/>
      <c r="R55" s="281"/>
    </row>
    <row r="56" spans="2:18">
      <c r="B56" s="283"/>
      <c r="C56" s="281"/>
      <c r="D56" s="281"/>
      <c r="E56" s="281"/>
      <c r="F56" s="281"/>
      <c r="G56" s="281"/>
      <c r="H56" s="281"/>
      <c r="I56" s="281"/>
      <c r="J56" s="281"/>
      <c r="K56" s="281"/>
      <c r="L56" s="281"/>
      <c r="M56" s="281"/>
      <c r="N56" s="281"/>
      <c r="O56" s="281"/>
      <c r="P56" s="281"/>
      <c r="Q56" s="281"/>
      <c r="R56" s="281"/>
    </row>
    <row r="57" spans="2:18">
      <c r="B57" s="283"/>
      <c r="C57" s="281"/>
      <c r="D57" s="281"/>
      <c r="E57" s="281"/>
      <c r="F57" s="281"/>
      <c r="G57" s="281"/>
      <c r="H57" s="281"/>
      <c r="I57" s="281"/>
      <c r="J57" s="281"/>
      <c r="K57" s="281"/>
      <c r="L57" s="281"/>
      <c r="M57" s="281"/>
      <c r="N57" s="281"/>
      <c r="O57" s="281"/>
      <c r="P57" s="281"/>
      <c r="Q57" s="281"/>
      <c r="R57" s="281"/>
    </row>
    <row r="58" spans="2:18">
      <c r="B58" s="283"/>
      <c r="C58" s="281"/>
      <c r="D58" s="281"/>
      <c r="E58" s="281"/>
      <c r="F58" s="281"/>
      <c r="G58" s="281"/>
      <c r="H58" s="281"/>
      <c r="I58" s="281"/>
      <c r="J58" s="281"/>
      <c r="K58" s="281"/>
      <c r="L58" s="281"/>
      <c r="M58" s="281"/>
      <c r="N58" s="281"/>
      <c r="O58" s="281"/>
      <c r="P58" s="281"/>
      <c r="Q58" s="281"/>
      <c r="R58" s="281"/>
    </row>
    <row r="59" spans="2:18">
      <c r="B59" s="283"/>
      <c r="C59" s="281"/>
      <c r="D59" s="281"/>
      <c r="E59" s="281"/>
      <c r="F59" s="281"/>
      <c r="G59" s="281"/>
      <c r="H59" s="281"/>
      <c r="I59" s="281"/>
      <c r="J59" s="281"/>
      <c r="K59" s="281"/>
      <c r="L59" s="281"/>
      <c r="M59" s="281"/>
      <c r="N59" s="281"/>
      <c r="O59" s="281"/>
      <c r="P59" s="281"/>
      <c r="Q59" s="281"/>
      <c r="R59" s="281"/>
    </row>
    <row r="60" spans="2:18">
      <c r="B60" s="283"/>
      <c r="C60" s="281"/>
      <c r="D60" s="281"/>
      <c r="E60" s="281"/>
      <c r="F60" s="281"/>
      <c r="G60" s="281"/>
      <c r="H60" s="281"/>
      <c r="I60" s="281"/>
      <c r="J60" s="281"/>
      <c r="K60" s="281"/>
      <c r="L60" s="281"/>
      <c r="M60" s="281"/>
      <c r="N60" s="281"/>
      <c r="O60" s="281"/>
      <c r="P60" s="281"/>
      <c r="Q60" s="281"/>
      <c r="R60" s="281"/>
    </row>
    <row r="61" spans="2:18">
      <c r="B61" s="283"/>
      <c r="C61" s="281"/>
      <c r="D61" s="281"/>
      <c r="E61" s="281"/>
      <c r="F61" s="281"/>
      <c r="G61" s="281"/>
      <c r="H61" s="281"/>
      <c r="I61" s="281"/>
      <c r="J61" s="281"/>
      <c r="K61" s="281"/>
      <c r="L61" s="281"/>
      <c r="M61" s="281"/>
      <c r="N61" s="281"/>
      <c r="O61" s="281"/>
      <c r="P61" s="281"/>
      <c r="Q61" s="281"/>
      <c r="R61" s="281"/>
    </row>
    <row r="62" spans="2:18">
      <c r="B62" s="283"/>
      <c r="C62" s="281"/>
      <c r="D62" s="281"/>
      <c r="E62" s="281"/>
      <c r="F62" s="281"/>
      <c r="G62" s="281"/>
      <c r="H62" s="281"/>
      <c r="I62" s="281"/>
      <c r="J62" s="281"/>
      <c r="K62" s="281"/>
      <c r="L62" s="281"/>
      <c r="M62" s="281"/>
      <c r="N62" s="281"/>
      <c r="O62" s="281"/>
      <c r="P62" s="281"/>
      <c r="Q62" s="281"/>
      <c r="R62" s="281"/>
    </row>
    <row r="63" spans="2:18">
      <c r="B63" s="283"/>
      <c r="C63" s="281"/>
      <c r="D63" s="281"/>
      <c r="E63" s="281"/>
      <c r="F63" s="281"/>
      <c r="G63" s="281"/>
      <c r="H63" s="281"/>
      <c r="I63" s="281"/>
      <c r="J63" s="281"/>
      <c r="K63" s="281"/>
      <c r="L63" s="281"/>
      <c r="M63" s="281"/>
      <c r="N63" s="281"/>
      <c r="O63" s="281"/>
      <c r="P63" s="281"/>
      <c r="Q63" s="281"/>
      <c r="R63" s="281"/>
    </row>
    <row r="64" spans="2:18">
      <c r="B64" s="283"/>
      <c r="C64" s="281"/>
      <c r="D64" s="281"/>
      <c r="E64" s="281"/>
      <c r="F64" s="281"/>
      <c r="G64" s="281"/>
      <c r="H64" s="281"/>
      <c r="I64" s="281"/>
      <c r="J64" s="281"/>
      <c r="K64" s="281"/>
      <c r="L64" s="281"/>
      <c r="M64" s="281"/>
      <c r="N64" s="281"/>
      <c r="O64" s="281"/>
      <c r="P64" s="281"/>
      <c r="Q64" s="281"/>
      <c r="R64" s="281"/>
    </row>
    <row r="65" spans="2:18">
      <c r="B65" s="283"/>
      <c r="C65" s="281"/>
      <c r="D65" s="281"/>
      <c r="E65" s="281"/>
      <c r="F65" s="281"/>
      <c r="G65" s="281"/>
      <c r="H65" s="281"/>
      <c r="I65" s="281"/>
      <c r="J65" s="281"/>
      <c r="K65" s="281"/>
      <c r="L65" s="281"/>
      <c r="M65" s="281"/>
      <c r="N65" s="281"/>
      <c r="O65" s="281"/>
      <c r="P65" s="281"/>
      <c r="Q65" s="281"/>
      <c r="R65" s="281"/>
    </row>
    <row r="66" spans="2:18">
      <c r="B66" s="283"/>
      <c r="C66" s="281"/>
      <c r="D66" s="281"/>
      <c r="E66" s="281"/>
      <c r="F66" s="281"/>
      <c r="G66" s="281"/>
      <c r="H66" s="281"/>
      <c r="I66" s="281"/>
      <c r="J66" s="281"/>
      <c r="K66" s="281"/>
      <c r="L66" s="281"/>
      <c r="M66" s="281"/>
      <c r="N66" s="281"/>
      <c r="O66" s="281"/>
      <c r="P66" s="281"/>
      <c r="Q66" s="281"/>
      <c r="R66" s="281"/>
    </row>
    <row r="67" spans="2:18">
      <c r="B67" s="283"/>
      <c r="C67" s="281"/>
      <c r="D67" s="281"/>
      <c r="E67" s="281"/>
      <c r="F67" s="281"/>
      <c r="G67" s="281"/>
      <c r="H67" s="281"/>
      <c r="I67" s="281"/>
      <c r="J67" s="281"/>
      <c r="K67" s="281"/>
      <c r="L67" s="281"/>
      <c r="M67" s="281"/>
      <c r="N67" s="281"/>
      <c r="O67" s="281"/>
      <c r="P67" s="281"/>
      <c r="Q67" s="281"/>
      <c r="R67" s="281"/>
    </row>
    <row r="68" spans="2:18">
      <c r="B68" s="283"/>
      <c r="C68" s="281"/>
      <c r="D68" s="281"/>
      <c r="E68" s="281"/>
      <c r="F68" s="281"/>
      <c r="G68" s="281"/>
      <c r="H68" s="281"/>
      <c r="I68" s="281"/>
      <c r="J68" s="281"/>
      <c r="K68" s="281"/>
      <c r="L68" s="281"/>
      <c r="M68" s="281"/>
      <c r="N68" s="281"/>
      <c r="O68" s="281"/>
      <c r="P68" s="281"/>
      <c r="Q68" s="281"/>
      <c r="R68" s="281"/>
    </row>
    <row r="69" spans="2:18">
      <c r="B69" s="283"/>
      <c r="C69" s="281"/>
      <c r="D69" s="281"/>
      <c r="E69" s="281"/>
      <c r="F69" s="281"/>
      <c r="G69" s="281"/>
      <c r="H69" s="281"/>
      <c r="I69" s="281"/>
      <c r="J69" s="281"/>
      <c r="K69" s="281"/>
      <c r="L69" s="281"/>
      <c r="M69" s="281"/>
      <c r="N69" s="281"/>
      <c r="O69" s="281"/>
      <c r="P69" s="281"/>
      <c r="Q69" s="281"/>
      <c r="R69" s="281"/>
    </row>
    <row r="70" spans="2:18">
      <c r="B70" s="283"/>
      <c r="C70" s="281"/>
      <c r="D70" s="281"/>
      <c r="E70" s="281"/>
      <c r="F70" s="281"/>
      <c r="G70" s="281"/>
      <c r="H70" s="281"/>
      <c r="I70" s="281"/>
      <c r="J70" s="281"/>
      <c r="K70" s="281"/>
      <c r="L70" s="281"/>
      <c r="M70" s="281"/>
      <c r="N70" s="281"/>
      <c r="O70" s="281"/>
      <c r="P70" s="281"/>
      <c r="Q70" s="281"/>
      <c r="R70" s="281"/>
    </row>
    <row r="71" spans="2:18">
      <c r="B71" s="283"/>
      <c r="C71" s="281"/>
      <c r="D71" s="281"/>
      <c r="E71" s="281"/>
      <c r="F71" s="281"/>
      <c r="G71" s="281"/>
      <c r="H71" s="281"/>
      <c r="I71" s="281"/>
      <c r="J71" s="281"/>
      <c r="K71" s="281"/>
      <c r="L71" s="281"/>
      <c r="M71" s="281"/>
      <c r="N71" s="281"/>
      <c r="O71" s="281"/>
      <c r="P71" s="281"/>
      <c r="Q71" s="281"/>
      <c r="R71" s="281"/>
    </row>
    <row r="72" spans="2:18">
      <c r="B72" s="283"/>
      <c r="C72" s="281"/>
      <c r="D72" s="281"/>
      <c r="E72" s="281"/>
      <c r="F72" s="281"/>
      <c r="G72" s="281"/>
      <c r="H72" s="281"/>
      <c r="I72" s="281"/>
      <c r="J72" s="281"/>
      <c r="K72" s="281"/>
      <c r="L72" s="281"/>
      <c r="M72" s="281"/>
      <c r="N72" s="281"/>
      <c r="O72" s="281"/>
      <c r="P72" s="281"/>
      <c r="Q72" s="281"/>
      <c r="R72" s="281"/>
    </row>
    <row r="73" spans="2:18">
      <c r="B73" s="283"/>
      <c r="C73" s="281"/>
      <c r="D73" s="281"/>
      <c r="E73" s="281"/>
      <c r="F73" s="281"/>
      <c r="G73" s="281"/>
      <c r="H73" s="281"/>
      <c r="I73" s="281"/>
      <c r="J73" s="281"/>
      <c r="K73" s="281"/>
      <c r="L73" s="281"/>
      <c r="M73" s="281"/>
      <c r="N73" s="281"/>
      <c r="O73" s="281"/>
      <c r="P73" s="281"/>
      <c r="Q73" s="281"/>
      <c r="R73" s="281"/>
    </row>
    <row r="74" spans="2:18">
      <c r="B74" s="283"/>
      <c r="C74" s="281"/>
      <c r="D74" s="281"/>
      <c r="E74" s="281"/>
      <c r="F74" s="281"/>
      <c r="G74" s="281"/>
      <c r="H74" s="281"/>
      <c r="I74" s="281"/>
      <c r="J74" s="281"/>
      <c r="K74" s="281"/>
      <c r="L74" s="281"/>
      <c r="M74" s="281"/>
      <c r="N74" s="281"/>
      <c r="O74" s="281"/>
      <c r="P74" s="281"/>
      <c r="Q74" s="281"/>
      <c r="R74" s="281"/>
    </row>
    <row r="75" spans="2:18">
      <c r="B75" s="283"/>
      <c r="C75" s="281"/>
      <c r="D75" s="281"/>
      <c r="E75" s="281"/>
      <c r="F75" s="281"/>
      <c r="G75" s="281"/>
      <c r="H75" s="281"/>
      <c r="I75" s="281"/>
      <c r="J75" s="281"/>
      <c r="K75" s="281"/>
      <c r="L75" s="281"/>
      <c r="M75" s="281"/>
      <c r="N75" s="281"/>
      <c r="O75" s="281"/>
      <c r="P75" s="281"/>
      <c r="Q75" s="281"/>
      <c r="R75" s="281"/>
    </row>
    <row r="76" spans="2:18">
      <c r="B76" s="283"/>
      <c r="C76" s="281"/>
      <c r="D76" s="281"/>
      <c r="E76" s="281"/>
      <c r="F76" s="281"/>
      <c r="G76" s="281"/>
      <c r="H76" s="281"/>
      <c r="I76" s="281"/>
      <c r="J76" s="281"/>
      <c r="K76" s="281"/>
      <c r="L76" s="281"/>
      <c r="M76" s="281"/>
      <c r="N76" s="281"/>
      <c r="O76" s="281"/>
      <c r="P76" s="281"/>
      <c r="Q76" s="281"/>
      <c r="R76" s="281"/>
    </row>
    <row r="77" spans="2:18">
      <c r="B77" s="283"/>
      <c r="C77" s="281"/>
      <c r="D77" s="281"/>
      <c r="E77" s="281"/>
      <c r="F77" s="281"/>
      <c r="G77" s="281"/>
      <c r="H77" s="281"/>
      <c r="I77" s="281"/>
      <c r="J77" s="281"/>
      <c r="K77" s="281"/>
      <c r="L77" s="281"/>
      <c r="M77" s="281"/>
      <c r="N77" s="281"/>
      <c r="O77" s="281"/>
      <c r="P77" s="281"/>
      <c r="Q77" s="281"/>
      <c r="R77" s="281"/>
    </row>
    <row r="78" spans="2:18">
      <c r="B78" s="283"/>
      <c r="C78" s="281"/>
      <c r="D78" s="281"/>
      <c r="E78" s="281"/>
      <c r="F78" s="281"/>
      <c r="G78" s="281"/>
      <c r="H78" s="281"/>
      <c r="I78" s="281"/>
      <c r="J78" s="281"/>
      <c r="K78" s="281"/>
      <c r="L78" s="281"/>
      <c r="M78" s="281"/>
      <c r="N78" s="281"/>
      <c r="O78" s="281"/>
      <c r="P78" s="281"/>
      <c r="Q78" s="281"/>
      <c r="R78" s="281"/>
    </row>
    <row r="79" spans="2:18">
      <c r="B79" s="283"/>
      <c r="C79" s="281"/>
      <c r="D79" s="281"/>
      <c r="E79" s="281"/>
      <c r="F79" s="281"/>
      <c r="G79" s="281"/>
      <c r="H79" s="281"/>
      <c r="I79" s="281"/>
      <c r="J79" s="281"/>
      <c r="K79" s="281"/>
      <c r="L79" s="281"/>
      <c r="M79" s="281"/>
      <c r="N79" s="281"/>
      <c r="O79" s="281"/>
      <c r="P79" s="281"/>
      <c r="Q79" s="281"/>
      <c r="R79" s="281"/>
    </row>
    <row r="80" spans="2:18">
      <c r="B80" s="283"/>
      <c r="C80" s="281"/>
      <c r="D80" s="281"/>
      <c r="E80" s="281"/>
      <c r="F80" s="281"/>
      <c r="G80" s="281"/>
      <c r="H80" s="281"/>
      <c r="I80" s="281"/>
      <c r="J80" s="281"/>
      <c r="K80" s="281"/>
      <c r="L80" s="281"/>
      <c r="M80" s="281"/>
      <c r="N80" s="281"/>
      <c r="O80" s="281"/>
      <c r="P80" s="281"/>
      <c r="Q80" s="281"/>
      <c r="R80" s="281"/>
    </row>
    <row r="81" spans="2:18">
      <c r="B81" s="283"/>
      <c r="C81" s="281"/>
      <c r="D81" s="281"/>
      <c r="E81" s="281"/>
      <c r="F81" s="281"/>
      <c r="G81" s="281"/>
      <c r="H81" s="281"/>
      <c r="I81" s="281"/>
      <c r="J81" s="281"/>
      <c r="K81" s="281"/>
      <c r="L81" s="281"/>
      <c r="M81" s="281"/>
      <c r="N81" s="281"/>
      <c r="O81" s="281"/>
      <c r="P81" s="281"/>
      <c r="Q81" s="281"/>
      <c r="R81" s="281"/>
    </row>
    <row r="82" spans="2:18">
      <c r="B82" s="283"/>
      <c r="C82" s="281"/>
      <c r="D82" s="281"/>
      <c r="E82" s="281"/>
      <c r="F82" s="281"/>
      <c r="G82" s="281"/>
      <c r="H82" s="281"/>
      <c r="I82" s="281"/>
      <c r="J82" s="281"/>
      <c r="K82" s="281"/>
      <c r="L82" s="281"/>
      <c r="M82" s="281"/>
      <c r="N82" s="281"/>
      <c r="O82" s="281"/>
      <c r="P82" s="281"/>
      <c r="Q82" s="281"/>
      <c r="R82" s="281"/>
    </row>
    <row r="83" spans="2:18">
      <c r="B83" s="283"/>
      <c r="C83" s="281"/>
      <c r="D83" s="281"/>
      <c r="E83" s="281"/>
      <c r="F83" s="281"/>
      <c r="G83" s="281"/>
      <c r="H83" s="281"/>
      <c r="I83" s="281"/>
      <c r="J83" s="281"/>
      <c r="K83" s="281"/>
      <c r="L83" s="281"/>
      <c r="M83" s="281"/>
      <c r="N83" s="281"/>
      <c r="O83" s="281"/>
      <c r="P83" s="281"/>
      <c r="Q83" s="281"/>
      <c r="R83" s="281"/>
    </row>
    <row r="84" spans="2:18">
      <c r="B84" s="283"/>
      <c r="C84" s="281"/>
      <c r="D84" s="281"/>
      <c r="E84" s="281"/>
      <c r="F84" s="281"/>
      <c r="G84" s="281"/>
      <c r="H84" s="281"/>
      <c r="I84" s="281"/>
      <c r="J84" s="281"/>
      <c r="K84" s="281"/>
      <c r="L84" s="281"/>
      <c r="M84" s="281"/>
      <c r="N84" s="281"/>
      <c r="O84" s="281"/>
      <c r="P84" s="281"/>
      <c r="Q84" s="281"/>
      <c r="R84" s="281"/>
    </row>
    <row r="85" spans="2:18">
      <c r="B85" s="283"/>
      <c r="C85" s="281"/>
      <c r="D85" s="281"/>
      <c r="E85" s="281"/>
      <c r="F85" s="281"/>
      <c r="G85" s="281"/>
      <c r="H85" s="281"/>
      <c r="I85" s="281"/>
      <c r="J85" s="281"/>
      <c r="K85" s="281"/>
      <c r="L85" s="281"/>
      <c r="M85" s="281"/>
      <c r="N85" s="281"/>
      <c r="O85" s="281"/>
      <c r="P85" s="281"/>
      <c r="Q85" s="281"/>
      <c r="R85" s="281"/>
    </row>
    <row r="86" spans="2:18">
      <c r="B86" s="283"/>
      <c r="C86" s="281"/>
      <c r="D86" s="281"/>
      <c r="E86" s="281"/>
      <c r="F86" s="281"/>
      <c r="G86" s="281"/>
      <c r="H86" s="281"/>
      <c r="I86" s="281"/>
      <c r="J86" s="281"/>
      <c r="K86" s="281"/>
      <c r="L86" s="281"/>
      <c r="M86" s="281"/>
      <c r="N86" s="281"/>
      <c r="O86" s="281"/>
      <c r="P86" s="281"/>
      <c r="Q86" s="281"/>
      <c r="R86" s="281"/>
    </row>
    <row r="87" spans="2:18">
      <c r="B87" s="283"/>
      <c r="C87" s="281"/>
      <c r="D87" s="281"/>
      <c r="E87" s="281"/>
      <c r="F87" s="281"/>
      <c r="G87" s="281"/>
      <c r="H87" s="281"/>
      <c r="I87" s="281"/>
      <c r="J87" s="281"/>
      <c r="K87" s="281"/>
      <c r="L87" s="281"/>
      <c r="M87" s="281"/>
      <c r="N87" s="281"/>
      <c r="O87" s="281"/>
      <c r="P87" s="281"/>
      <c r="Q87" s="281"/>
      <c r="R87" s="281"/>
    </row>
    <row r="88" spans="2:18">
      <c r="B88" s="283"/>
      <c r="C88" s="281"/>
      <c r="D88" s="281"/>
      <c r="E88" s="281"/>
      <c r="F88" s="281"/>
      <c r="G88" s="281"/>
      <c r="H88" s="281"/>
      <c r="I88" s="281"/>
      <c r="J88" s="281"/>
      <c r="K88" s="281"/>
      <c r="L88" s="281"/>
      <c r="M88" s="281"/>
      <c r="N88" s="281"/>
      <c r="O88" s="281"/>
      <c r="P88" s="281"/>
      <c r="Q88" s="281"/>
      <c r="R88" s="281"/>
    </row>
    <row r="89" spans="2:18">
      <c r="B89" s="283"/>
      <c r="C89" s="281"/>
      <c r="D89" s="281"/>
      <c r="E89" s="281"/>
      <c r="F89" s="281"/>
      <c r="G89" s="281"/>
      <c r="H89" s="281"/>
      <c r="I89" s="281"/>
      <c r="J89" s="281"/>
      <c r="K89" s="281"/>
      <c r="L89" s="281"/>
      <c r="M89" s="281"/>
      <c r="N89" s="281"/>
      <c r="O89" s="281"/>
      <c r="P89" s="281"/>
      <c r="Q89" s="281"/>
      <c r="R89" s="281"/>
    </row>
    <row r="90" spans="2:18">
      <c r="B90" s="283"/>
      <c r="C90" s="281"/>
      <c r="D90" s="281"/>
      <c r="E90" s="281"/>
      <c r="F90" s="281"/>
      <c r="G90" s="281"/>
      <c r="H90" s="281"/>
      <c r="I90" s="281"/>
      <c r="J90" s="281"/>
      <c r="K90" s="281"/>
      <c r="L90" s="281"/>
      <c r="M90" s="281"/>
      <c r="N90" s="281"/>
      <c r="O90" s="281"/>
      <c r="P90" s="281"/>
      <c r="Q90" s="281"/>
      <c r="R90" s="281"/>
    </row>
    <row r="91" spans="2:18">
      <c r="B91" s="283"/>
      <c r="C91" s="281"/>
      <c r="D91" s="281"/>
      <c r="E91" s="281"/>
      <c r="F91" s="281"/>
      <c r="G91" s="281"/>
      <c r="H91" s="281"/>
      <c r="I91" s="281"/>
      <c r="J91" s="281"/>
      <c r="K91" s="281"/>
      <c r="L91" s="281"/>
      <c r="M91" s="281"/>
      <c r="N91" s="281"/>
      <c r="O91" s="281"/>
      <c r="P91" s="281"/>
      <c r="Q91" s="281"/>
      <c r="R91" s="281"/>
    </row>
    <row r="92" spans="2:18">
      <c r="B92" s="283"/>
      <c r="C92" s="281"/>
      <c r="D92" s="281"/>
      <c r="E92" s="281"/>
      <c r="F92" s="281"/>
      <c r="G92" s="281"/>
      <c r="H92" s="281"/>
      <c r="I92" s="281"/>
      <c r="J92" s="281"/>
      <c r="K92" s="281"/>
      <c r="L92" s="281"/>
      <c r="M92" s="281"/>
      <c r="N92" s="281"/>
      <c r="O92" s="281"/>
      <c r="P92" s="281"/>
      <c r="Q92" s="281"/>
      <c r="R92" s="281"/>
    </row>
    <row r="93" spans="2:18">
      <c r="B93" s="283"/>
      <c r="C93" s="281"/>
      <c r="D93" s="281"/>
      <c r="E93" s="281"/>
      <c r="F93" s="281"/>
      <c r="G93" s="281"/>
      <c r="H93" s="281"/>
      <c r="I93" s="281"/>
      <c r="J93" s="281"/>
      <c r="K93" s="281"/>
      <c r="L93" s="281"/>
      <c r="M93" s="281"/>
      <c r="N93" s="281"/>
      <c r="O93" s="281"/>
      <c r="P93" s="281"/>
      <c r="Q93" s="281"/>
      <c r="R93" s="281"/>
    </row>
    <row r="94" spans="2:18">
      <c r="B94" s="283"/>
      <c r="C94" s="281"/>
      <c r="D94" s="281"/>
      <c r="E94" s="281"/>
      <c r="F94" s="281"/>
      <c r="G94" s="281"/>
      <c r="H94" s="281"/>
      <c r="I94" s="281"/>
      <c r="J94" s="281"/>
      <c r="K94" s="281"/>
      <c r="L94" s="281"/>
      <c r="M94" s="281"/>
      <c r="N94" s="281"/>
      <c r="O94" s="281"/>
      <c r="P94" s="281"/>
      <c r="Q94" s="281"/>
      <c r="R94" s="281"/>
    </row>
    <row r="95" spans="2:18">
      <c r="B95" s="283"/>
      <c r="C95" s="281"/>
      <c r="D95" s="281"/>
      <c r="E95" s="281"/>
      <c r="F95" s="281"/>
      <c r="G95" s="281"/>
      <c r="H95" s="281"/>
      <c r="I95" s="281"/>
      <c r="J95" s="281"/>
      <c r="K95" s="281"/>
      <c r="L95" s="281"/>
      <c r="M95" s="281"/>
      <c r="N95" s="281"/>
      <c r="O95" s="281"/>
      <c r="P95" s="281"/>
      <c r="Q95" s="281"/>
      <c r="R95" s="281"/>
    </row>
    <row r="96" spans="2:18">
      <c r="B96" s="283"/>
      <c r="C96" s="281"/>
      <c r="D96" s="281"/>
      <c r="E96" s="281"/>
      <c r="F96" s="281"/>
      <c r="G96" s="281"/>
      <c r="H96" s="281"/>
      <c r="I96" s="281"/>
      <c r="J96" s="281"/>
      <c r="K96" s="281"/>
      <c r="L96" s="281"/>
      <c r="M96" s="281"/>
      <c r="N96" s="281"/>
      <c r="O96" s="281"/>
      <c r="P96" s="281"/>
      <c r="Q96" s="281"/>
      <c r="R96" s="281"/>
    </row>
    <row r="97" spans="2:18">
      <c r="B97" s="283"/>
      <c r="C97" s="281"/>
      <c r="D97" s="281"/>
      <c r="E97" s="281"/>
      <c r="F97" s="281"/>
      <c r="G97" s="281"/>
      <c r="H97" s="281"/>
      <c r="I97" s="281"/>
      <c r="J97" s="281"/>
      <c r="K97" s="281"/>
      <c r="L97" s="281"/>
      <c r="M97" s="281"/>
      <c r="N97" s="281"/>
      <c r="O97" s="281"/>
      <c r="P97" s="281"/>
      <c r="Q97" s="281"/>
      <c r="R97" s="281"/>
    </row>
    <row r="98" spans="2:18">
      <c r="B98" s="283"/>
      <c r="C98" s="281"/>
      <c r="D98" s="281"/>
      <c r="E98" s="281"/>
      <c r="F98" s="281"/>
      <c r="G98" s="281"/>
      <c r="H98" s="281"/>
      <c r="I98" s="281"/>
      <c r="J98" s="281"/>
      <c r="K98" s="281"/>
      <c r="L98" s="281"/>
      <c r="M98" s="281"/>
      <c r="N98" s="281"/>
      <c r="O98" s="281"/>
      <c r="P98" s="281"/>
      <c r="Q98" s="281"/>
      <c r="R98" s="281"/>
    </row>
    <row r="99" spans="2:18">
      <c r="B99" s="283"/>
      <c r="C99" s="281"/>
      <c r="D99" s="281"/>
      <c r="E99" s="281"/>
      <c r="F99" s="281"/>
      <c r="G99" s="281"/>
      <c r="H99" s="281"/>
      <c r="I99" s="281"/>
      <c r="J99" s="281"/>
      <c r="K99" s="281"/>
      <c r="L99" s="281"/>
      <c r="M99" s="281"/>
      <c r="N99" s="281"/>
      <c r="O99" s="281"/>
      <c r="P99" s="281"/>
      <c r="Q99" s="281"/>
      <c r="R99" s="281"/>
    </row>
    <row r="100" spans="2:18">
      <c r="B100" s="283"/>
      <c r="C100" s="281"/>
      <c r="D100" s="281"/>
      <c r="E100" s="281"/>
      <c r="F100" s="281"/>
      <c r="G100" s="281"/>
      <c r="H100" s="281"/>
      <c r="I100" s="281"/>
      <c r="J100" s="281"/>
      <c r="K100" s="281"/>
      <c r="L100" s="281"/>
      <c r="M100" s="281"/>
      <c r="N100" s="281"/>
      <c r="O100" s="281"/>
      <c r="P100" s="281"/>
      <c r="Q100" s="281"/>
      <c r="R100" s="281"/>
    </row>
    <row r="101" spans="2:18">
      <c r="B101" s="284"/>
      <c r="C101" s="276"/>
      <c r="D101" s="276"/>
      <c r="E101" s="276"/>
      <c r="F101" s="276"/>
    </row>
    <row r="102" spans="2:18">
      <c r="B102" s="284"/>
      <c r="C102" s="276"/>
      <c r="D102" s="276"/>
      <c r="E102" s="276"/>
      <c r="F102" s="276"/>
    </row>
    <row r="103" spans="2:18">
      <c r="B103" s="284"/>
      <c r="C103" s="276"/>
      <c r="D103" s="276"/>
      <c r="E103" s="276"/>
      <c r="F103" s="276"/>
    </row>
    <row r="104" spans="2:18">
      <c r="B104" s="284"/>
      <c r="C104" s="276"/>
      <c r="D104" s="276"/>
      <c r="E104" s="276"/>
      <c r="F104" s="276"/>
    </row>
    <row r="105" spans="2:18">
      <c r="B105" s="284"/>
      <c r="C105" s="276"/>
      <c r="D105" s="276"/>
      <c r="E105" s="276"/>
      <c r="F105" s="276"/>
    </row>
    <row r="106" spans="2:18">
      <c r="B106" s="284"/>
      <c r="C106" s="276"/>
      <c r="D106" s="276"/>
      <c r="E106" s="276"/>
      <c r="F106" s="276"/>
    </row>
    <row r="107" spans="2:18">
      <c r="B107" s="284"/>
      <c r="C107" s="276"/>
      <c r="D107" s="276"/>
      <c r="E107" s="276"/>
      <c r="F107" s="276"/>
    </row>
    <row r="108" spans="2:18">
      <c r="B108" s="284"/>
      <c r="C108" s="276"/>
      <c r="D108" s="276"/>
      <c r="E108" s="276"/>
      <c r="F108" s="276"/>
    </row>
    <row r="109" spans="2:18">
      <c r="B109" s="284"/>
      <c r="C109" s="276"/>
      <c r="D109" s="276"/>
      <c r="E109" s="276"/>
      <c r="F109" s="276"/>
    </row>
    <row r="110" spans="2:18">
      <c r="B110" s="284"/>
      <c r="C110" s="276"/>
      <c r="D110" s="276"/>
      <c r="E110" s="276"/>
      <c r="F110" s="276"/>
    </row>
    <row r="111" spans="2:18">
      <c r="B111" s="284"/>
      <c r="C111" s="276"/>
      <c r="D111" s="276"/>
      <c r="E111" s="276"/>
      <c r="F111" s="276"/>
    </row>
    <row r="112" spans="2:18">
      <c r="B112" s="284"/>
      <c r="C112" s="276"/>
      <c r="D112" s="276"/>
      <c r="E112" s="276"/>
      <c r="F112" s="276"/>
    </row>
    <row r="113" spans="2:6">
      <c r="B113" s="284"/>
      <c r="C113" s="276"/>
      <c r="D113" s="276"/>
      <c r="E113" s="276"/>
      <c r="F113" s="276"/>
    </row>
    <row r="114" spans="2:6">
      <c r="B114" s="284"/>
      <c r="C114" s="276"/>
      <c r="D114" s="276"/>
      <c r="E114" s="276"/>
      <c r="F114" s="276"/>
    </row>
    <row r="115" spans="2:6">
      <c r="B115" s="284"/>
      <c r="C115" s="276"/>
      <c r="D115" s="276"/>
      <c r="E115" s="276"/>
      <c r="F115" s="276"/>
    </row>
    <row r="116" spans="2:6">
      <c r="B116" s="284"/>
      <c r="C116" s="276"/>
      <c r="D116" s="276"/>
      <c r="E116" s="276"/>
      <c r="F116" s="276"/>
    </row>
    <row r="117" spans="2:6">
      <c r="B117" s="284"/>
      <c r="C117" s="276"/>
      <c r="D117" s="276"/>
      <c r="E117" s="276"/>
      <c r="F117" s="276"/>
    </row>
    <row r="118" spans="2:6">
      <c r="B118" s="284"/>
      <c r="C118" s="276"/>
      <c r="D118" s="276"/>
      <c r="E118" s="276"/>
      <c r="F118" s="276"/>
    </row>
    <row r="119" spans="2:6">
      <c r="B119" s="284"/>
      <c r="C119" s="276"/>
      <c r="D119" s="276"/>
      <c r="E119" s="276"/>
      <c r="F119" s="276"/>
    </row>
    <row r="120" spans="2:6">
      <c r="B120" s="284"/>
      <c r="C120" s="276"/>
      <c r="D120" s="276"/>
      <c r="E120" s="276"/>
      <c r="F120" s="276"/>
    </row>
    <row r="121" spans="2:6">
      <c r="B121" s="284"/>
      <c r="C121" s="276"/>
      <c r="D121" s="276"/>
      <c r="E121" s="276"/>
      <c r="F121" s="276"/>
    </row>
    <row r="122" spans="2:6">
      <c r="B122" s="284"/>
      <c r="C122" s="276"/>
      <c r="D122" s="276"/>
      <c r="E122" s="276"/>
      <c r="F122" s="276"/>
    </row>
    <row r="123" spans="2:6">
      <c r="B123" s="284"/>
      <c r="C123" s="276"/>
      <c r="D123" s="276"/>
      <c r="E123" s="276"/>
      <c r="F123" s="276"/>
    </row>
    <row r="124" spans="2:6">
      <c r="B124" s="284"/>
      <c r="C124" s="276"/>
      <c r="D124" s="276"/>
      <c r="E124" s="276"/>
      <c r="F124" s="276"/>
    </row>
    <row r="125" spans="2:6">
      <c r="B125" s="284"/>
      <c r="C125" s="276"/>
      <c r="D125" s="276"/>
      <c r="E125" s="276"/>
      <c r="F125" s="276"/>
    </row>
    <row r="126" spans="2:6">
      <c r="B126" s="284"/>
      <c r="C126" s="276"/>
      <c r="D126" s="276"/>
      <c r="E126" s="276"/>
      <c r="F126" s="276"/>
    </row>
    <row r="127" spans="2:6">
      <c r="B127" s="284"/>
      <c r="C127" s="276"/>
      <c r="D127" s="276"/>
      <c r="E127" s="276"/>
      <c r="F127" s="276"/>
    </row>
    <row r="128" spans="2:6">
      <c r="B128" s="284"/>
      <c r="C128" s="276"/>
      <c r="D128" s="276"/>
      <c r="E128" s="276"/>
      <c r="F128" s="276"/>
    </row>
    <row r="129" spans="2:6">
      <c r="B129" s="284"/>
      <c r="C129" s="276"/>
      <c r="D129" s="276"/>
      <c r="E129" s="276"/>
      <c r="F129" s="276"/>
    </row>
    <row r="130" spans="2:6">
      <c r="B130" s="284"/>
      <c r="C130" s="276"/>
      <c r="D130" s="276"/>
      <c r="E130" s="276"/>
      <c r="F130" s="276"/>
    </row>
    <row r="131" spans="2:6">
      <c r="B131" s="284"/>
      <c r="C131" s="276"/>
      <c r="D131" s="276"/>
      <c r="E131" s="276"/>
      <c r="F131" s="276"/>
    </row>
    <row r="132" spans="2:6">
      <c r="B132" s="284"/>
      <c r="C132" s="276"/>
      <c r="D132" s="276"/>
      <c r="E132" s="276"/>
      <c r="F132" s="276"/>
    </row>
    <row r="133" spans="2:6">
      <c r="B133" s="284"/>
      <c r="C133" s="276"/>
      <c r="D133" s="276"/>
      <c r="E133" s="276"/>
      <c r="F133" s="276"/>
    </row>
    <row r="134" spans="2:6">
      <c r="B134" s="284"/>
      <c r="C134" s="276"/>
      <c r="D134" s="276"/>
      <c r="E134" s="276"/>
      <c r="F134" s="276"/>
    </row>
    <row r="135" spans="2:6">
      <c r="B135" s="284"/>
      <c r="C135" s="276"/>
      <c r="D135" s="276"/>
      <c r="E135" s="276"/>
      <c r="F135" s="276"/>
    </row>
    <row r="136" spans="2:6">
      <c r="B136" s="284"/>
      <c r="C136" s="276"/>
      <c r="D136" s="276"/>
      <c r="E136" s="276"/>
      <c r="F136" s="276"/>
    </row>
    <row r="137" spans="2:6">
      <c r="B137" s="284"/>
      <c r="C137" s="276"/>
      <c r="D137" s="276"/>
      <c r="E137" s="276"/>
      <c r="F137" s="276"/>
    </row>
    <row r="138" spans="2:6">
      <c r="B138" s="284"/>
      <c r="C138" s="276"/>
      <c r="D138" s="276"/>
      <c r="E138" s="276"/>
      <c r="F138" s="276"/>
    </row>
    <row r="139" spans="2:6">
      <c r="B139" s="284"/>
      <c r="C139" s="276"/>
      <c r="D139" s="276"/>
      <c r="E139" s="276"/>
      <c r="F139" s="276"/>
    </row>
    <row r="140" spans="2:6">
      <c r="B140" s="284"/>
      <c r="C140" s="276"/>
      <c r="D140" s="276"/>
      <c r="E140" s="276"/>
      <c r="F140" s="276"/>
    </row>
    <row r="141" spans="2:6">
      <c r="B141" s="284"/>
      <c r="C141" s="276"/>
      <c r="D141" s="276"/>
      <c r="E141" s="276"/>
      <c r="F141" s="276"/>
    </row>
    <row r="142" spans="2:6">
      <c r="B142" s="284"/>
      <c r="C142" s="276"/>
      <c r="D142" s="276"/>
      <c r="E142" s="276"/>
      <c r="F142" s="276"/>
    </row>
    <row r="143" spans="2:6">
      <c r="B143" s="284"/>
      <c r="C143" s="276"/>
      <c r="D143" s="276"/>
      <c r="E143" s="276"/>
      <c r="F143" s="276"/>
    </row>
    <row r="144" spans="2:6">
      <c r="B144" s="284"/>
      <c r="C144" s="276"/>
      <c r="D144" s="276"/>
      <c r="E144" s="276"/>
      <c r="F144" s="276"/>
    </row>
    <row r="145" spans="2:6">
      <c r="B145" s="284"/>
      <c r="C145" s="276"/>
      <c r="D145" s="276"/>
      <c r="E145" s="276"/>
      <c r="F145" s="276"/>
    </row>
    <row r="146" spans="2:6">
      <c r="B146" s="284"/>
      <c r="C146" s="276"/>
      <c r="D146" s="276"/>
      <c r="E146" s="276"/>
      <c r="F146" s="276"/>
    </row>
    <row r="147" spans="2:6">
      <c r="B147" s="284"/>
      <c r="C147" s="276"/>
      <c r="D147" s="276"/>
      <c r="E147" s="276"/>
      <c r="F147" s="276"/>
    </row>
    <row r="148" spans="2:6">
      <c r="B148" s="284"/>
      <c r="C148" s="276"/>
      <c r="D148" s="276"/>
      <c r="E148" s="276"/>
      <c r="F148" s="276"/>
    </row>
    <row r="149" spans="2:6">
      <c r="B149" s="284"/>
      <c r="C149" s="276"/>
      <c r="D149" s="276"/>
      <c r="E149" s="276"/>
      <c r="F149" s="276"/>
    </row>
    <row r="150" spans="2:6">
      <c r="B150" s="284"/>
      <c r="C150" s="276"/>
      <c r="D150" s="276"/>
      <c r="E150" s="276"/>
      <c r="F150" s="276"/>
    </row>
    <row r="151" spans="2:6">
      <c r="B151" s="284"/>
      <c r="C151" s="276"/>
      <c r="D151" s="276"/>
      <c r="E151" s="276"/>
      <c r="F151" s="276"/>
    </row>
    <row r="152" spans="2:6">
      <c r="B152" s="284"/>
      <c r="C152" s="276"/>
      <c r="D152" s="276"/>
      <c r="E152" s="276"/>
      <c r="F152" s="276"/>
    </row>
    <row r="153" spans="2:6">
      <c r="B153" s="284"/>
      <c r="C153" s="276"/>
      <c r="D153" s="276"/>
      <c r="E153" s="276"/>
      <c r="F153" s="276"/>
    </row>
    <row r="154" spans="2:6">
      <c r="B154" s="284"/>
      <c r="C154" s="276"/>
      <c r="D154" s="276"/>
      <c r="E154" s="276"/>
      <c r="F154" s="276"/>
    </row>
    <row r="155" spans="2:6">
      <c r="B155" s="284"/>
      <c r="C155" s="276"/>
      <c r="D155" s="276"/>
      <c r="E155" s="276"/>
      <c r="F155" s="276"/>
    </row>
    <row r="156" spans="2:6">
      <c r="B156" s="284"/>
      <c r="C156" s="276"/>
      <c r="D156" s="276"/>
      <c r="E156" s="276"/>
      <c r="F156" s="276"/>
    </row>
    <row r="157" spans="2:6">
      <c r="B157" s="284"/>
      <c r="C157" s="276"/>
      <c r="D157" s="276"/>
      <c r="E157" s="276"/>
      <c r="F157" s="276"/>
    </row>
    <row r="158" spans="2:6">
      <c r="B158" s="284"/>
      <c r="C158" s="276"/>
      <c r="D158" s="276"/>
      <c r="E158" s="276"/>
      <c r="F158" s="276"/>
    </row>
    <row r="159" spans="2:6">
      <c r="B159" s="284"/>
      <c r="C159" s="276"/>
      <c r="D159" s="276"/>
      <c r="E159" s="276"/>
      <c r="F159" s="276"/>
    </row>
    <row r="160" spans="2:6">
      <c r="B160" s="284"/>
      <c r="C160" s="276"/>
      <c r="D160" s="276"/>
      <c r="E160" s="276"/>
      <c r="F160" s="276"/>
    </row>
    <row r="161" spans="2:6">
      <c r="B161" s="284"/>
      <c r="C161" s="276"/>
      <c r="D161" s="276"/>
      <c r="E161" s="276"/>
      <c r="F161" s="276"/>
    </row>
    <row r="162" spans="2:6">
      <c r="B162" s="284"/>
      <c r="C162" s="276"/>
      <c r="D162" s="276"/>
      <c r="E162" s="276"/>
      <c r="F162" s="276"/>
    </row>
    <row r="163" spans="2:6">
      <c r="B163" s="284"/>
      <c r="C163" s="276"/>
      <c r="D163" s="276"/>
      <c r="E163" s="276"/>
      <c r="F163" s="276"/>
    </row>
    <row r="164" spans="2:6">
      <c r="B164" s="284"/>
      <c r="C164" s="276"/>
      <c r="D164" s="276"/>
      <c r="E164" s="276"/>
      <c r="F164" s="276"/>
    </row>
    <row r="165" spans="2:6">
      <c r="B165" s="284"/>
      <c r="C165" s="276"/>
      <c r="D165" s="276"/>
      <c r="E165" s="276"/>
      <c r="F165" s="276"/>
    </row>
    <row r="166" spans="2:6">
      <c r="B166" s="284"/>
      <c r="C166" s="276"/>
      <c r="D166" s="276"/>
      <c r="E166" s="276"/>
      <c r="F166" s="276"/>
    </row>
    <row r="167" spans="2:6">
      <c r="B167" s="284"/>
      <c r="C167" s="276"/>
      <c r="D167" s="276"/>
      <c r="E167" s="276"/>
      <c r="F167" s="276"/>
    </row>
    <row r="168" spans="2:6">
      <c r="B168" s="284"/>
      <c r="C168" s="276"/>
      <c r="D168" s="276"/>
      <c r="E168" s="276"/>
      <c r="F168" s="276"/>
    </row>
    <row r="169" spans="2:6">
      <c r="B169" s="284"/>
      <c r="C169" s="276"/>
      <c r="D169" s="276"/>
      <c r="E169" s="276"/>
      <c r="F169" s="276"/>
    </row>
    <row r="170" spans="2:6">
      <c r="B170" s="284"/>
      <c r="C170" s="276"/>
      <c r="D170" s="276"/>
      <c r="E170" s="276"/>
      <c r="F170" s="276"/>
    </row>
    <row r="171" spans="2:6">
      <c r="B171" s="284"/>
      <c r="C171" s="276"/>
      <c r="D171" s="276"/>
      <c r="E171" s="276"/>
      <c r="F171" s="276"/>
    </row>
    <row r="172" spans="2:6">
      <c r="B172" s="284"/>
      <c r="C172" s="276"/>
      <c r="D172" s="276"/>
      <c r="E172" s="276"/>
      <c r="F172" s="276"/>
    </row>
    <row r="173" spans="2:6">
      <c r="B173" s="284"/>
      <c r="C173" s="276"/>
      <c r="D173" s="276"/>
      <c r="E173" s="276"/>
      <c r="F173" s="276"/>
    </row>
    <row r="174" spans="2:6">
      <c r="B174" s="284"/>
      <c r="C174" s="276"/>
      <c r="D174" s="276"/>
      <c r="E174" s="276"/>
      <c r="F174" s="276"/>
    </row>
    <row r="175" spans="2:6">
      <c r="B175" s="284"/>
      <c r="C175" s="276"/>
      <c r="D175" s="276"/>
      <c r="E175" s="276"/>
      <c r="F175" s="276"/>
    </row>
    <row r="176" spans="2:6">
      <c r="B176" s="284"/>
      <c r="C176" s="276"/>
      <c r="D176" s="276"/>
      <c r="E176" s="276"/>
      <c r="F176" s="276"/>
    </row>
    <row r="177" spans="2:6">
      <c r="B177" s="284"/>
      <c r="C177" s="276"/>
      <c r="D177" s="276"/>
      <c r="E177" s="276"/>
      <c r="F177" s="276"/>
    </row>
    <row r="178" spans="2:6">
      <c r="B178" s="284"/>
      <c r="C178" s="276"/>
      <c r="D178" s="276"/>
      <c r="E178" s="276"/>
      <c r="F178" s="276"/>
    </row>
    <row r="179" spans="2:6">
      <c r="B179" s="284"/>
      <c r="C179" s="276"/>
      <c r="D179" s="276"/>
      <c r="E179" s="276"/>
      <c r="F179" s="276"/>
    </row>
    <row r="180" spans="2:6">
      <c r="B180" s="284"/>
      <c r="C180" s="276"/>
      <c r="D180" s="276"/>
      <c r="E180" s="276"/>
      <c r="F180" s="276"/>
    </row>
    <row r="181" spans="2:6">
      <c r="B181" s="284"/>
      <c r="C181" s="276"/>
      <c r="D181" s="276"/>
      <c r="E181" s="276"/>
      <c r="F181" s="276"/>
    </row>
    <row r="182" spans="2:6">
      <c r="B182" s="284"/>
      <c r="C182" s="276"/>
      <c r="D182" s="276"/>
      <c r="E182" s="276"/>
      <c r="F182" s="276"/>
    </row>
    <row r="183" spans="2:6">
      <c r="B183" s="284"/>
      <c r="C183" s="276"/>
      <c r="D183" s="276"/>
      <c r="E183" s="276"/>
      <c r="F183" s="276"/>
    </row>
    <row r="184" spans="2:6">
      <c r="B184" s="284"/>
      <c r="C184" s="276"/>
      <c r="D184" s="276"/>
      <c r="E184" s="276"/>
      <c r="F184" s="276"/>
    </row>
    <row r="185" spans="2:6">
      <c r="B185" s="284"/>
      <c r="C185" s="276"/>
      <c r="D185" s="276"/>
      <c r="E185" s="276"/>
      <c r="F185" s="276"/>
    </row>
    <row r="186" spans="2:6">
      <c r="B186" s="284"/>
      <c r="C186" s="276"/>
      <c r="D186" s="276"/>
      <c r="E186" s="276"/>
      <c r="F186" s="276"/>
    </row>
    <row r="187" spans="2:6">
      <c r="B187" s="284"/>
      <c r="C187" s="276"/>
      <c r="D187" s="276"/>
      <c r="E187" s="276"/>
      <c r="F187" s="276"/>
    </row>
    <row r="188" spans="2:6">
      <c r="B188" s="284"/>
      <c r="C188" s="276"/>
      <c r="D188" s="276"/>
      <c r="E188" s="276"/>
      <c r="F188" s="276"/>
    </row>
    <row r="189" spans="2:6">
      <c r="B189" s="284"/>
      <c r="C189" s="276"/>
      <c r="D189" s="276"/>
      <c r="E189" s="276"/>
      <c r="F189" s="276"/>
    </row>
    <row r="190" spans="2:6">
      <c r="B190" s="284"/>
      <c r="C190" s="276"/>
      <c r="D190" s="276"/>
      <c r="E190" s="276"/>
      <c r="F190" s="276"/>
    </row>
    <row r="191" spans="2:6">
      <c r="B191" s="284"/>
      <c r="C191" s="276"/>
      <c r="D191" s="276"/>
      <c r="E191" s="276"/>
      <c r="F191" s="276"/>
    </row>
    <row r="192" spans="2:6">
      <c r="B192" s="284"/>
      <c r="C192" s="276"/>
      <c r="D192" s="276"/>
      <c r="E192" s="276"/>
      <c r="F192" s="276"/>
    </row>
    <row r="193" spans="2:6">
      <c r="B193" s="284"/>
      <c r="C193" s="276"/>
      <c r="D193" s="276"/>
      <c r="E193" s="276"/>
      <c r="F193" s="276"/>
    </row>
    <row r="194" spans="2:6">
      <c r="B194" s="284"/>
      <c r="C194" s="276"/>
      <c r="D194" s="276"/>
      <c r="E194" s="276"/>
      <c r="F194" s="276"/>
    </row>
    <row r="195" spans="2:6">
      <c r="B195" s="284"/>
      <c r="C195" s="276"/>
      <c r="D195" s="276"/>
      <c r="E195" s="276"/>
      <c r="F195" s="276"/>
    </row>
    <row r="196" spans="2:6">
      <c r="B196" s="284"/>
      <c r="C196" s="276"/>
      <c r="D196" s="276"/>
      <c r="E196" s="276"/>
      <c r="F196" s="276"/>
    </row>
    <row r="197" spans="2:6">
      <c r="B197" s="284"/>
      <c r="C197" s="276"/>
      <c r="D197" s="276"/>
      <c r="E197" s="276"/>
      <c r="F197" s="276"/>
    </row>
    <row r="198" spans="2:6">
      <c r="B198" s="284"/>
      <c r="C198" s="276"/>
      <c r="D198" s="276"/>
      <c r="E198" s="276"/>
      <c r="F198" s="276"/>
    </row>
    <row r="199" spans="2:6">
      <c r="B199" s="284"/>
      <c r="C199" s="276"/>
      <c r="D199" s="276"/>
      <c r="E199" s="276"/>
      <c r="F199" s="276"/>
    </row>
    <row r="200" spans="2:6">
      <c r="B200" s="284"/>
      <c r="C200" s="276"/>
      <c r="D200" s="276"/>
      <c r="E200" s="276"/>
      <c r="F200" s="276"/>
    </row>
    <row r="201" spans="2:6">
      <c r="B201" s="284"/>
      <c r="C201" s="276"/>
      <c r="D201" s="276"/>
      <c r="E201" s="276"/>
      <c r="F201" s="276"/>
    </row>
    <row r="202" spans="2:6">
      <c r="B202" s="284"/>
      <c r="C202" s="276"/>
      <c r="D202" s="276"/>
      <c r="E202" s="276"/>
      <c r="F202" s="276"/>
    </row>
    <row r="203" spans="2:6">
      <c r="B203" s="284"/>
      <c r="C203" s="276"/>
      <c r="D203" s="276"/>
      <c r="E203" s="276"/>
      <c r="F203" s="276"/>
    </row>
    <row r="204" spans="2:6">
      <c r="B204" s="284"/>
      <c r="C204" s="276"/>
      <c r="D204" s="276"/>
      <c r="E204" s="276"/>
      <c r="F204" s="276"/>
    </row>
    <row r="205" spans="2:6">
      <c r="B205" s="284"/>
      <c r="C205" s="276"/>
      <c r="D205" s="276"/>
      <c r="E205" s="276"/>
      <c r="F205" s="276"/>
    </row>
    <row r="206" spans="2:6">
      <c r="B206" s="284"/>
      <c r="C206" s="276"/>
      <c r="D206" s="276"/>
      <c r="E206" s="276"/>
      <c r="F206" s="276"/>
    </row>
    <row r="207" spans="2:6">
      <c r="B207" s="284"/>
      <c r="C207" s="276"/>
      <c r="D207" s="276"/>
      <c r="E207" s="276"/>
      <c r="F207" s="276"/>
    </row>
    <row r="208" spans="2:6">
      <c r="B208" s="284"/>
      <c r="C208" s="276"/>
      <c r="D208" s="276"/>
      <c r="E208" s="276"/>
      <c r="F208" s="276"/>
    </row>
    <row r="209" spans="2:6">
      <c r="B209" s="284"/>
      <c r="C209" s="276"/>
      <c r="D209" s="276"/>
      <c r="E209" s="276"/>
      <c r="F209" s="276"/>
    </row>
    <row r="210" spans="2:6">
      <c r="B210" s="284"/>
      <c r="C210" s="276"/>
      <c r="D210" s="276"/>
      <c r="E210" s="276"/>
      <c r="F210" s="276"/>
    </row>
    <row r="211" spans="2:6">
      <c r="B211" s="284"/>
      <c r="C211" s="276"/>
      <c r="D211" s="276"/>
      <c r="E211" s="276"/>
      <c r="F211" s="276"/>
    </row>
    <row r="212" spans="2:6">
      <c r="B212" s="284"/>
      <c r="C212" s="276"/>
      <c r="D212" s="276"/>
      <c r="E212" s="276"/>
      <c r="F212" s="276"/>
    </row>
    <row r="213" spans="2:6">
      <c r="B213" s="284"/>
      <c r="C213" s="276"/>
      <c r="D213" s="276"/>
      <c r="E213" s="276"/>
      <c r="F213" s="276"/>
    </row>
    <row r="214" spans="2:6">
      <c r="B214" s="284"/>
      <c r="C214" s="276"/>
      <c r="D214" s="276"/>
      <c r="E214" s="276"/>
      <c r="F214" s="276"/>
    </row>
    <row r="215" spans="2:6">
      <c r="B215" s="284"/>
      <c r="C215" s="276"/>
      <c r="D215" s="276"/>
      <c r="E215" s="276"/>
      <c r="F215" s="276"/>
    </row>
    <row r="216" spans="2:6">
      <c r="B216" s="284"/>
      <c r="C216" s="276"/>
      <c r="D216" s="276"/>
      <c r="E216" s="276"/>
      <c r="F216" s="276"/>
    </row>
    <row r="217" spans="2:6">
      <c r="B217" s="284"/>
      <c r="C217" s="276"/>
      <c r="D217" s="276"/>
      <c r="E217" s="276"/>
      <c r="F217" s="276"/>
    </row>
    <row r="218" spans="2:6">
      <c r="B218" s="284"/>
      <c r="C218" s="276"/>
      <c r="D218" s="276"/>
      <c r="E218" s="276"/>
      <c r="F218" s="276"/>
    </row>
    <row r="219" spans="2:6">
      <c r="B219" s="284"/>
      <c r="C219" s="276"/>
      <c r="D219" s="276"/>
      <c r="E219" s="276"/>
      <c r="F219" s="276"/>
    </row>
    <row r="220" spans="2:6">
      <c r="B220" s="284"/>
      <c r="C220" s="276"/>
      <c r="D220" s="276"/>
      <c r="E220" s="276"/>
      <c r="F220" s="276"/>
    </row>
    <row r="221" spans="2:6">
      <c r="B221" s="284"/>
      <c r="C221" s="276"/>
      <c r="D221" s="276"/>
      <c r="E221" s="276"/>
      <c r="F221" s="276"/>
    </row>
    <row r="222" spans="2:6">
      <c r="B222" s="284"/>
      <c r="C222" s="276"/>
      <c r="D222" s="276"/>
      <c r="E222" s="276"/>
      <c r="F222" s="276"/>
    </row>
    <row r="223" spans="2:6">
      <c r="B223" s="284"/>
      <c r="C223" s="276"/>
      <c r="D223" s="276"/>
      <c r="E223" s="276"/>
      <c r="F223" s="276"/>
    </row>
    <row r="224" spans="2:6">
      <c r="B224" s="284"/>
      <c r="C224" s="276"/>
      <c r="D224" s="276"/>
      <c r="E224" s="276"/>
      <c r="F224" s="276"/>
    </row>
    <row r="225" spans="2:6">
      <c r="B225" s="284"/>
      <c r="C225" s="276"/>
      <c r="D225" s="276"/>
      <c r="E225" s="276"/>
      <c r="F225" s="276"/>
    </row>
    <row r="226" spans="2:6">
      <c r="B226" s="284"/>
      <c r="C226" s="276"/>
      <c r="D226" s="276"/>
      <c r="E226" s="276"/>
      <c r="F226" s="276"/>
    </row>
    <row r="227" spans="2:6">
      <c r="B227" s="284"/>
      <c r="C227" s="276"/>
      <c r="D227" s="276"/>
      <c r="E227" s="276"/>
      <c r="F227" s="276"/>
    </row>
    <row r="228" spans="2:6">
      <c r="B228" s="284"/>
      <c r="C228" s="276"/>
      <c r="D228" s="276"/>
      <c r="E228" s="276"/>
      <c r="F228" s="276"/>
    </row>
    <row r="229" spans="2:6">
      <c r="B229" s="284"/>
      <c r="C229" s="276"/>
      <c r="D229" s="276"/>
      <c r="E229" s="276"/>
      <c r="F229" s="276"/>
    </row>
    <row r="230" spans="2:6">
      <c r="B230" s="284"/>
      <c r="C230" s="276"/>
      <c r="D230" s="276"/>
      <c r="E230" s="276"/>
      <c r="F230" s="276"/>
    </row>
    <row r="231" spans="2:6">
      <c r="B231" s="284"/>
      <c r="C231" s="276"/>
      <c r="D231" s="276"/>
      <c r="E231" s="276"/>
      <c r="F231" s="276"/>
    </row>
    <row r="232" spans="2:6">
      <c r="B232" s="284"/>
      <c r="C232" s="276"/>
      <c r="D232" s="276"/>
      <c r="E232" s="276"/>
      <c r="F232" s="276"/>
    </row>
    <row r="233" spans="2:6">
      <c r="B233" s="284"/>
      <c r="C233" s="276"/>
      <c r="D233" s="276"/>
      <c r="E233" s="276"/>
      <c r="F233" s="276"/>
    </row>
    <row r="234" spans="2:6">
      <c r="B234" s="284"/>
      <c r="C234" s="276"/>
      <c r="D234" s="276"/>
      <c r="E234" s="276"/>
      <c r="F234" s="276"/>
    </row>
    <row r="235" spans="2:6">
      <c r="B235" s="284"/>
      <c r="C235" s="276"/>
      <c r="D235" s="276"/>
      <c r="E235" s="276"/>
      <c r="F235" s="276"/>
    </row>
    <row r="236" spans="2:6">
      <c r="B236" s="284"/>
      <c r="C236" s="276"/>
      <c r="D236" s="276"/>
      <c r="E236" s="276"/>
      <c r="F236" s="276"/>
    </row>
    <row r="237" spans="2:6">
      <c r="B237" s="284"/>
      <c r="C237" s="276"/>
      <c r="D237" s="276"/>
      <c r="E237" s="276"/>
      <c r="F237" s="276"/>
    </row>
    <row r="238" spans="2:6">
      <c r="B238" s="284"/>
      <c r="C238" s="276"/>
      <c r="D238" s="276"/>
      <c r="E238" s="276"/>
      <c r="F238" s="276"/>
    </row>
    <row r="239" spans="2:6">
      <c r="B239" s="284"/>
      <c r="C239" s="276"/>
      <c r="D239" s="276"/>
      <c r="E239" s="276"/>
      <c r="F239" s="276"/>
    </row>
    <row r="240" spans="2:6">
      <c r="B240" s="284"/>
      <c r="C240" s="276"/>
      <c r="D240" s="276"/>
      <c r="E240" s="276"/>
      <c r="F240" s="276"/>
    </row>
    <row r="241" spans="2:6">
      <c r="B241" s="284"/>
      <c r="C241" s="276"/>
      <c r="D241" s="276"/>
      <c r="E241" s="276"/>
      <c r="F241" s="276"/>
    </row>
    <row r="242" spans="2:6">
      <c r="B242" s="284"/>
      <c r="C242" s="276"/>
      <c r="D242" s="276"/>
      <c r="E242" s="276"/>
      <c r="F242" s="276"/>
    </row>
    <row r="243" spans="2:6">
      <c r="B243" s="284"/>
      <c r="C243" s="276"/>
      <c r="D243" s="276"/>
      <c r="E243" s="276"/>
      <c r="F243" s="276"/>
    </row>
    <row r="244" spans="2:6">
      <c r="B244" s="284"/>
      <c r="C244" s="276"/>
      <c r="D244" s="276"/>
      <c r="E244" s="276"/>
      <c r="F244" s="276"/>
    </row>
    <row r="245" spans="2:6">
      <c r="B245" s="284"/>
      <c r="C245" s="276"/>
      <c r="D245" s="276"/>
      <c r="E245" s="276"/>
      <c r="F245" s="276"/>
    </row>
    <row r="246" spans="2:6">
      <c r="B246" s="284"/>
      <c r="C246" s="276"/>
      <c r="D246" s="276"/>
      <c r="E246" s="276"/>
      <c r="F246" s="276"/>
    </row>
    <row r="247" spans="2:6">
      <c r="B247" s="284"/>
      <c r="C247" s="276"/>
      <c r="D247" s="276"/>
      <c r="E247" s="276"/>
      <c r="F247" s="276"/>
    </row>
    <row r="248" spans="2:6">
      <c r="B248" s="284"/>
      <c r="C248" s="276"/>
      <c r="D248" s="276"/>
      <c r="E248" s="276"/>
      <c r="F248" s="276"/>
    </row>
    <row r="249" spans="2:6">
      <c r="B249" s="284"/>
      <c r="C249" s="276"/>
      <c r="D249" s="276"/>
      <c r="E249" s="276"/>
      <c r="F249" s="276"/>
    </row>
    <row r="250" spans="2:6">
      <c r="B250" s="284"/>
      <c r="C250" s="276"/>
      <c r="D250" s="276"/>
      <c r="E250" s="276"/>
      <c r="F250" s="276"/>
    </row>
    <row r="251" spans="2:6">
      <c r="B251" s="284"/>
      <c r="C251" s="276"/>
      <c r="D251" s="276"/>
      <c r="E251" s="276"/>
      <c r="F251" s="276"/>
    </row>
    <row r="252" spans="2:6">
      <c r="B252" s="284"/>
      <c r="C252" s="276"/>
      <c r="D252" s="276"/>
      <c r="E252" s="276"/>
      <c r="F252" s="276"/>
    </row>
    <row r="253" spans="2:6">
      <c r="B253" s="284"/>
      <c r="C253" s="276"/>
      <c r="D253" s="276"/>
      <c r="E253" s="276"/>
      <c r="F253" s="276"/>
    </row>
    <row r="254" spans="2:6">
      <c r="B254" s="284"/>
      <c r="C254" s="276"/>
      <c r="D254" s="276"/>
      <c r="E254" s="276"/>
      <c r="F254" s="276"/>
    </row>
    <row r="255" spans="2:6">
      <c r="B255" s="284"/>
      <c r="C255" s="276"/>
      <c r="D255" s="276"/>
      <c r="E255" s="276"/>
      <c r="F255" s="276"/>
    </row>
    <row r="256" spans="2:6">
      <c r="B256" s="284"/>
      <c r="C256" s="276"/>
      <c r="D256" s="276"/>
      <c r="E256" s="276"/>
      <c r="F256" s="276"/>
    </row>
    <row r="257" spans="2:6">
      <c r="B257" s="284"/>
      <c r="C257" s="276"/>
      <c r="D257" s="276"/>
      <c r="E257" s="276"/>
      <c r="F257" s="276"/>
    </row>
    <row r="258" spans="2:6">
      <c r="B258" s="284"/>
      <c r="C258" s="276"/>
      <c r="D258" s="276"/>
      <c r="E258" s="276"/>
      <c r="F258" s="276"/>
    </row>
    <row r="259" spans="2:6">
      <c r="B259" s="284"/>
      <c r="C259" s="276"/>
      <c r="D259" s="276"/>
      <c r="E259" s="276"/>
      <c r="F259" s="276"/>
    </row>
    <row r="260" spans="2:6">
      <c r="B260" s="284"/>
      <c r="C260" s="276"/>
      <c r="D260" s="276"/>
      <c r="E260" s="276"/>
      <c r="F260" s="276"/>
    </row>
    <row r="261" spans="2:6">
      <c r="B261" s="284"/>
      <c r="C261" s="276"/>
      <c r="D261" s="276"/>
      <c r="E261" s="276"/>
      <c r="F261" s="276"/>
    </row>
    <row r="262" spans="2:6">
      <c r="B262" s="284"/>
      <c r="C262" s="276"/>
      <c r="D262" s="276"/>
      <c r="E262" s="276"/>
      <c r="F262" s="276"/>
    </row>
    <row r="263" spans="2:6">
      <c r="B263" s="284"/>
      <c r="C263" s="276"/>
      <c r="D263" s="276"/>
      <c r="E263" s="276"/>
      <c r="F263" s="276"/>
    </row>
    <row r="264" spans="2:6">
      <c r="B264" s="284"/>
      <c r="C264" s="276"/>
      <c r="D264" s="276"/>
      <c r="E264" s="276"/>
      <c r="F264" s="276"/>
    </row>
    <row r="265" spans="2:6">
      <c r="B265" s="284"/>
      <c r="C265" s="276"/>
      <c r="D265" s="276"/>
      <c r="E265" s="276"/>
      <c r="F265" s="276"/>
    </row>
    <row r="266" spans="2:6">
      <c r="B266" s="284"/>
      <c r="C266" s="276"/>
      <c r="D266" s="276"/>
      <c r="E266" s="276"/>
      <c r="F266" s="276"/>
    </row>
    <row r="267" spans="2:6">
      <c r="B267" s="284"/>
      <c r="C267" s="276"/>
      <c r="D267" s="276"/>
      <c r="E267" s="276"/>
      <c r="F267" s="276"/>
    </row>
    <row r="268" spans="2:6">
      <c r="B268" s="284"/>
      <c r="C268" s="276"/>
      <c r="D268" s="276"/>
      <c r="E268" s="276"/>
      <c r="F268" s="276"/>
    </row>
    <row r="269" spans="2:6">
      <c r="B269" s="284"/>
      <c r="C269" s="276"/>
      <c r="D269" s="276"/>
      <c r="E269" s="276"/>
      <c r="F269" s="276"/>
    </row>
    <row r="270" spans="2:6">
      <c r="B270" s="284"/>
      <c r="C270" s="276"/>
      <c r="D270" s="276"/>
      <c r="E270" s="276"/>
      <c r="F270" s="276"/>
    </row>
    <row r="271" spans="2:6">
      <c r="B271" s="284"/>
      <c r="C271" s="276"/>
      <c r="D271" s="276"/>
      <c r="E271" s="276"/>
      <c r="F271" s="276"/>
    </row>
    <row r="272" spans="2:6">
      <c r="B272" s="284"/>
      <c r="C272" s="276"/>
      <c r="D272" s="276"/>
      <c r="E272" s="276"/>
      <c r="F272" s="276"/>
    </row>
    <row r="273" spans="2:6">
      <c r="B273" s="284"/>
      <c r="C273" s="276"/>
      <c r="D273" s="276"/>
      <c r="E273" s="276"/>
      <c r="F273" s="276"/>
    </row>
    <row r="274" spans="2:6">
      <c r="B274" s="284"/>
      <c r="C274" s="276"/>
      <c r="D274" s="276"/>
      <c r="E274" s="276"/>
      <c r="F274" s="276"/>
    </row>
    <row r="275" spans="2:6">
      <c r="B275" s="284"/>
      <c r="C275" s="276"/>
      <c r="D275" s="276"/>
      <c r="E275" s="276"/>
      <c r="F275" s="276"/>
    </row>
    <row r="276" spans="2:6">
      <c r="B276" s="284"/>
      <c r="C276" s="276"/>
      <c r="D276" s="276"/>
      <c r="E276" s="276"/>
      <c r="F276" s="276"/>
    </row>
    <row r="277" spans="2:6">
      <c r="B277" s="284"/>
      <c r="C277" s="276"/>
      <c r="D277" s="276"/>
      <c r="E277" s="276"/>
      <c r="F277" s="276"/>
    </row>
    <row r="278" spans="2:6">
      <c r="B278" s="284"/>
      <c r="C278" s="276"/>
      <c r="D278" s="276"/>
      <c r="E278" s="276"/>
      <c r="F278" s="276"/>
    </row>
    <row r="279" spans="2:6">
      <c r="B279" s="284"/>
      <c r="C279" s="276"/>
      <c r="D279" s="276"/>
      <c r="E279" s="276"/>
      <c r="F279" s="276"/>
    </row>
    <row r="280" spans="2:6">
      <c r="B280" s="284"/>
      <c r="C280" s="276"/>
      <c r="D280" s="276"/>
      <c r="E280" s="276"/>
      <c r="F280" s="276"/>
    </row>
    <row r="281" spans="2:6">
      <c r="B281" s="284"/>
      <c r="C281" s="276"/>
      <c r="D281" s="276"/>
      <c r="E281" s="276"/>
      <c r="F281" s="276"/>
    </row>
    <row r="282" spans="2:6">
      <c r="B282" s="284"/>
      <c r="C282" s="276"/>
      <c r="D282" s="276"/>
      <c r="E282" s="276"/>
      <c r="F282" s="276"/>
    </row>
    <row r="283" spans="2:6">
      <c r="B283" s="284"/>
      <c r="C283" s="276"/>
      <c r="D283" s="276"/>
      <c r="E283" s="276"/>
      <c r="F283" s="276"/>
    </row>
    <row r="284" spans="2:6">
      <c r="B284" s="284"/>
      <c r="C284" s="276"/>
      <c r="D284" s="276"/>
      <c r="E284" s="276"/>
      <c r="F284" s="276"/>
    </row>
    <row r="285" spans="2:6">
      <c r="B285" s="284"/>
      <c r="C285" s="276"/>
      <c r="D285" s="276"/>
      <c r="E285" s="276"/>
      <c r="F285" s="276"/>
    </row>
    <row r="286" spans="2:6">
      <c r="B286" s="284"/>
      <c r="C286" s="276"/>
      <c r="D286" s="276"/>
      <c r="E286" s="276"/>
      <c r="F286" s="276"/>
    </row>
    <row r="287" spans="2:6">
      <c r="B287" s="284"/>
      <c r="C287" s="276"/>
      <c r="D287" s="276"/>
      <c r="E287" s="276"/>
      <c r="F287" s="276"/>
    </row>
    <row r="288" spans="2:6">
      <c r="B288" s="284"/>
      <c r="C288" s="276"/>
      <c r="D288" s="276"/>
      <c r="E288" s="276"/>
      <c r="F288" s="276"/>
    </row>
    <row r="289" spans="2:6">
      <c r="B289" s="284"/>
      <c r="C289" s="276"/>
      <c r="D289" s="276"/>
      <c r="E289" s="276"/>
      <c r="F289" s="276"/>
    </row>
    <row r="290" spans="2:6">
      <c r="B290" s="284"/>
      <c r="C290" s="276"/>
      <c r="D290" s="276"/>
      <c r="E290" s="276"/>
      <c r="F290" s="276"/>
    </row>
    <row r="291" spans="2:6">
      <c r="B291" s="284"/>
      <c r="C291" s="276"/>
      <c r="D291" s="276"/>
      <c r="E291" s="276"/>
      <c r="F291" s="276"/>
    </row>
    <row r="292" spans="2:6">
      <c r="B292" s="284"/>
      <c r="C292" s="276"/>
      <c r="D292" s="276"/>
      <c r="E292" s="276"/>
      <c r="F292" s="276"/>
    </row>
    <row r="293" spans="2:6">
      <c r="B293" s="284"/>
      <c r="C293" s="276"/>
      <c r="D293" s="276"/>
      <c r="E293" s="276"/>
      <c r="F293" s="276"/>
    </row>
    <row r="294" spans="2:6">
      <c r="B294" s="284"/>
      <c r="C294" s="276"/>
      <c r="D294" s="276"/>
      <c r="E294" s="276"/>
      <c r="F294" s="276"/>
    </row>
    <row r="295" spans="2:6">
      <c r="B295" s="284"/>
      <c r="C295" s="276"/>
      <c r="D295" s="276"/>
      <c r="E295" s="276"/>
      <c r="F295" s="276"/>
    </row>
    <row r="296" spans="2:6">
      <c r="B296" s="284"/>
      <c r="C296" s="276"/>
      <c r="D296" s="276"/>
      <c r="E296" s="276"/>
      <c r="F296" s="276"/>
    </row>
    <row r="297" spans="2:6">
      <c r="B297" s="284"/>
      <c r="C297" s="276"/>
      <c r="D297" s="276"/>
      <c r="E297" s="276"/>
      <c r="F297" s="276"/>
    </row>
    <row r="298" spans="2:6">
      <c r="B298" s="284"/>
      <c r="C298" s="276"/>
      <c r="D298" s="276"/>
      <c r="E298" s="276"/>
      <c r="F298" s="276"/>
    </row>
    <row r="299" spans="2:6">
      <c r="B299" s="284"/>
      <c r="C299" s="276"/>
      <c r="D299" s="276"/>
      <c r="E299" s="276"/>
      <c r="F299" s="276"/>
    </row>
    <row r="300" spans="2:6">
      <c r="B300" s="284"/>
      <c r="C300" s="276"/>
      <c r="D300" s="276"/>
      <c r="E300" s="276"/>
      <c r="F300" s="276"/>
    </row>
    <row r="301" spans="2:6">
      <c r="B301" s="284"/>
      <c r="C301" s="276"/>
      <c r="D301" s="276"/>
      <c r="E301" s="276"/>
      <c r="F301" s="276"/>
    </row>
    <row r="302" spans="2:6">
      <c r="B302" s="284"/>
      <c r="C302" s="276"/>
      <c r="D302" s="276"/>
      <c r="E302" s="276"/>
      <c r="F302" s="276"/>
    </row>
    <row r="303" spans="2:6">
      <c r="B303" s="284"/>
      <c r="C303" s="276"/>
      <c r="D303" s="276"/>
      <c r="E303" s="276"/>
      <c r="F303" s="276"/>
    </row>
    <row r="304" spans="2:6">
      <c r="B304" s="284"/>
      <c r="C304" s="276"/>
      <c r="D304" s="276"/>
      <c r="E304" s="276"/>
      <c r="F304" s="276"/>
    </row>
    <row r="305" spans="2:6">
      <c r="B305" s="284"/>
      <c r="C305" s="276"/>
      <c r="D305" s="276"/>
      <c r="E305" s="276"/>
      <c r="F305" s="276"/>
    </row>
    <row r="306" spans="2:6">
      <c r="B306" s="284"/>
      <c r="C306" s="276"/>
      <c r="D306" s="276"/>
      <c r="E306" s="276"/>
      <c r="F306" s="276"/>
    </row>
    <row r="307" spans="2:6">
      <c r="B307" s="284"/>
      <c r="C307" s="276"/>
      <c r="D307" s="276"/>
      <c r="E307" s="276"/>
      <c r="F307" s="276"/>
    </row>
    <row r="308" spans="2:6">
      <c r="B308" s="284"/>
      <c r="C308" s="276"/>
      <c r="D308" s="276"/>
      <c r="E308" s="276"/>
      <c r="F308" s="276"/>
    </row>
    <row r="309" spans="2:6">
      <c r="B309" s="284"/>
      <c r="C309" s="276"/>
      <c r="D309" s="276"/>
      <c r="E309" s="276"/>
      <c r="F309" s="276"/>
    </row>
    <row r="310" spans="2:6">
      <c r="B310" s="284"/>
      <c r="C310" s="276"/>
      <c r="D310" s="276"/>
      <c r="E310" s="276"/>
      <c r="F310" s="276"/>
    </row>
    <row r="311" spans="2:6">
      <c r="B311" s="284"/>
      <c r="C311" s="276"/>
      <c r="D311" s="276"/>
      <c r="E311" s="276"/>
      <c r="F311" s="276"/>
    </row>
    <row r="312" spans="2:6">
      <c r="B312" s="284"/>
      <c r="C312" s="276"/>
      <c r="D312" s="276"/>
      <c r="E312" s="276"/>
      <c r="F312" s="276"/>
    </row>
    <row r="313" spans="2:6">
      <c r="B313" s="284"/>
      <c r="C313" s="276"/>
      <c r="D313" s="276"/>
      <c r="E313" s="276"/>
      <c r="F313" s="276"/>
    </row>
    <row r="314" spans="2:6">
      <c r="B314" s="284"/>
      <c r="C314" s="276"/>
      <c r="D314" s="276"/>
      <c r="E314" s="276"/>
      <c r="F314" s="276"/>
    </row>
    <row r="315" spans="2:6">
      <c r="B315" s="284"/>
      <c r="C315" s="276"/>
      <c r="D315" s="276"/>
      <c r="E315" s="276"/>
      <c r="F315" s="276"/>
    </row>
    <row r="316" spans="2:6">
      <c r="B316" s="284"/>
      <c r="C316" s="276"/>
      <c r="D316" s="276"/>
      <c r="E316" s="276"/>
      <c r="F316" s="276"/>
    </row>
    <row r="317" spans="2:6">
      <c r="B317" s="284"/>
      <c r="C317" s="276"/>
      <c r="D317" s="276"/>
      <c r="E317" s="276"/>
      <c r="F317" s="276"/>
    </row>
    <row r="318" spans="2:6">
      <c r="B318" s="284"/>
      <c r="C318" s="276"/>
      <c r="D318" s="276"/>
      <c r="E318" s="276"/>
      <c r="F318" s="276"/>
    </row>
    <row r="319" spans="2:6">
      <c r="B319" s="284"/>
      <c r="C319" s="276"/>
      <c r="D319" s="276"/>
      <c r="E319" s="276"/>
      <c r="F319" s="276"/>
    </row>
    <row r="320" spans="2:6">
      <c r="B320" s="284"/>
      <c r="C320" s="276"/>
      <c r="D320" s="276"/>
      <c r="E320" s="276"/>
      <c r="F320" s="276"/>
    </row>
    <row r="321" spans="2:6">
      <c r="B321" s="284"/>
      <c r="C321" s="276"/>
      <c r="D321" s="276"/>
      <c r="E321" s="276"/>
      <c r="F321" s="276"/>
    </row>
    <row r="322" spans="2:6">
      <c r="B322" s="284"/>
      <c r="C322" s="276"/>
      <c r="D322" s="276"/>
      <c r="E322" s="276"/>
      <c r="F322" s="276"/>
    </row>
    <row r="323" spans="2:6">
      <c r="B323" s="284"/>
      <c r="C323" s="276"/>
      <c r="D323" s="276"/>
      <c r="E323" s="276"/>
      <c r="F323" s="276"/>
    </row>
    <row r="324" spans="2:6">
      <c r="B324" s="284"/>
      <c r="C324" s="276"/>
      <c r="D324" s="276"/>
      <c r="E324" s="276"/>
      <c r="F324" s="276"/>
    </row>
    <row r="325" spans="2:6">
      <c r="B325" s="284"/>
      <c r="C325" s="276"/>
      <c r="D325" s="276"/>
      <c r="E325" s="276"/>
      <c r="F325" s="276"/>
    </row>
    <row r="326" spans="2:6">
      <c r="B326" s="284"/>
      <c r="C326" s="276"/>
      <c r="D326" s="276"/>
      <c r="E326" s="276"/>
      <c r="F326" s="276"/>
    </row>
    <row r="327" spans="2:6">
      <c r="B327" s="284"/>
      <c r="C327" s="276"/>
      <c r="D327" s="276"/>
      <c r="E327" s="276"/>
      <c r="F327" s="276"/>
    </row>
    <row r="328" spans="2:6">
      <c r="B328" s="284"/>
      <c r="C328" s="276"/>
      <c r="D328" s="276"/>
      <c r="E328" s="276"/>
      <c r="F328" s="276"/>
    </row>
    <row r="329" spans="2:6">
      <c r="B329" s="284"/>
      <c r="C329" s="276"/>
      <c r="D329" s="276"/>
      <c r="E329" s="276"/>
      <c r="F329" s="276"/>
    </row>
    <row r="330" spans="2:6">
      <c r="B330" s="284"/>
      <c r="C330" s="276"/>
      <c r="D330" s="276"/>
      <c r="E330" s="276"/>
      <c r="F330" s="276"/>
    </row>
    <row r="331" spans="2:6">
      <c r="B331" s="284"/>
      <c r="C331" s="276"/>
      <c r="D331" s="276"/>
      <c r="E331" s="276"/>
      <c r="F331" s="276"/>
    </row>
    <row r="332" spans="2:6">
      <c r="B332" s="284"/>
      <c r="C332" s="276"/>
      <c r="D332" s="276"/>
      <c r="E332" s="276"/>
      <c r="F332" s="276"/>
    </row>
    <row r="333" spans="2:6">
      <c r="B333" s="284"/>
      <c r="C333" s="276"/>
      <c r="D333" s="276"/>
      <c r="E333" s="276"/>
      <c r="F333" s="276"/>
    </row>
    <row r="334" spans="2:6">
      <c r="B334" s="284"/>
      <c r="C334" s="276"/>
      <c r="D334" s="276"/>
      <c r="E334" s="276"/>
      <c r="F334" s="276"/>
    </row>
    <row r="335" spans="2:6">
      <c r="B335" s="284"/>
      <c r="C335" s="276"/>
      <c r="D335" s="276"/>
      <c r="E335" s="276"/>
      <c r="F335" s="276"/>
    </row>
    <row r="336" spans="2:6">
      <c r="B336" s="284"/>
      <c r="C336" s="276"/>
      <c r="D336" s="276"/>
      <c r="E336" s="276"/>
      <c r="F336" s="276"/>
    </row>
    <row r="337" spans="2:6">
      <c r="B337" s="284"/>
      <c r="C337" s="276"/>
      <c r="D337" s="276"/>
      <c r="E337" s="276"/>
      <c r="F337" s="276"/>
    </row>
    <row r="338" spans="2:6">
      <c r="B338" s="284"/>
      <c r="C338" s="276"/>
      <c r="D338" s="276"/>
      <c r="E338" s="276"/>
      <c r="F338" s="276"/>
    </row>
    <row r="339" spans="2:6">
      <c r="B339" s="284"/>
      <c r="C339" s="276"/>
      <c r="D339" s="276"/>
      <c r="E339" s="276"/>
      <c r="F339" s="276"/>
    </row>
    <row r="340" spans="2:6">
      <c r="B340" s="284"/>
      <c r="C340" s="276"/>
      <c r="D340" s="276"/>
      <c r="E340" s="276"/>
      <c r="F340" s="276"/>
    </row>
    <row r="341" spans="2:6">
      <c r="B341" s="284"/>
      <c r="C341" s="276"/>
      <c r="D341" s="276"/>
      <c r="E341" s="276"/>
      <c r="F341" s="276"/>
    </row>
    <row r="342" spans="2:6">
      <c r="B342" s="284"/>
      <c r="C342" s="276"/>
      <c r="D342" s="276"/>
      <c r="E342" s="276"/>
      <c r="F342" s="276"/>
    </row>
    <row r="343" spans="2:6">
      <c r="B343" s="284"/>
      <c r="C343" s="276"/>
      <c r="D343" s="276"/>
      <c r="E343" s="276"/>
      <c r="F343" s="276"/>
    </row>
    <row r="344" spans="2:6">
      <c r="B344" s="284"/>
      <c r="C344" s="276"/>
      <c r="D344" s="276"/>
      <c r="E344" s="276"/>
      <c r="F344" s="276"/>
    </row>
    <row r="345" spans="2:6">
      <c r="B345" s="284"/>
      <c r="C345" s="276"/>
      <c r="D345" s="276"/>
      <c r="E345" s="276"/>
      <c r="F345" s="276"/>
    </row>
    <row r="346" spans="2:6">
      <c r="B346" s="284"/>
      <c r="C346" s="276"/>
      <c r="D346" s="276"/>
      <c r="E346" s="276"/>
      <c r="F346" s="276"/>
    </row>
    <row r="347" spans="2:6">
      <c r="B347" s="284"/>
      <c r="C347" s="276"/>
      <c r="D347" s="276"/>
      <c r="E347" s="276"/>
      <c r="F347" s="276"/>
    </row>
    <row r="348" spans="2:6">
      <c r="B348" s="284"/>
      <c r="C348" s="276"/>
      <c r="D348" s="276"/>
      <c r="E348" s="276"/>
      <c r="F348" s="276"/>
    </row>
    <row r="349" spans="2:6">
      <c r="B349" s="284"/>
      <c r="C349" s="276"/>
      <c r="D349" s="276"/>
      <c r="E349" s="276"/>
      <c r="F349" s="276"/>
    </row>
    <row r="350" spans="2:6">
      <c r="B350" s="284"/>
      <c r="C350" s="276"/>
      <c r="D350" s="276"/>
      <c r="E350" s="276"/>
      <c r="F350" s="276"/>
    </row>
    <row r="351" spans="2:6">
      <c r="B351" s="284"/>
      <c r="C351" s="276"/>
      <c r="D351" s="276"/>
      <c r="E351" s="276"/>
      <c r="F351" s="276"/>
    </row>
    <row r="352" spans="2:6">
      <c r="B352" s="284"/>
      <c r="C352" s="276"/>
      <c r="D352" s="276"/>
      <c r="E352" s="276"/>
      <c r="F352" s="276"/>
    </row>
    <row r="353" spans="2:6">
      <c r="B353" s="284"/>
      <c r="C353" s="276"/>
      <c r="D353" s="276"/>
      <c r="E353" s="276"/>
      <c r="F353" s="276"/>
    </row>
    <row r="354" spans="2:6">
      <c r="B354" s="284"/>
      <c r="C354" s="276"/>
      <c r="D354" s="276"/>
      <c r="E354" s="276"/>
      <c r="F354" s="276"/>
    </row>
    <row r="355" spans="2:6">
      <c r="B355" s="284"/>
      <c r="C355" s="276"/>
      <c r="D355" s="276"/>
      <c r="E355" s="276"/>
      <c r="F355" s="276"/>
    </row>
    <row r="356" spans="2:6">
      <c r="B356" s="284"/>
      <c r="C356" s="276"/>
      <c r="D356" s="276"/>
      <c r="E356" s="276"/>
      <c r="F356" s="276"/>
    </row>
    <row r="357" spans="2:6">
      <c r="B357" s="284"/>
      <c r="C357" s="276"/>
      <c r="D357" s="276"/>
      <c r="E357" s="276"/>
      <c r="F357" s="276"/>
    </row>
    <row r="358" spans="2:6">
      <c r="B358" s="284"/>
      <c r="C358" s="276"/>
      <c r="D358" s="276"/>
      <c r="E358" s="276"/>
      <c r="F358" s="276"/>
    </row>
    <row r="359" spans="2:6">
      <c r="B359" s="284"/>
      <c r="C359" s="276"/>
      <c r="D359" s="276"/>
      <c r="E359" s="276"/>
      <c r="F359" s="276"/>
    </row>
    <row r="360" spans="2:6">
      <c r="B360" s="284"/>
      <c r="C360" s="276"/>
      <c r="D360" s="276"/>
      <c r="E360" s="276"/>
      <c r="F360" s="276"/>
    </row>
    <row r="361" spans="2:6">
      <c r="B361" s="284"/>
      <c r="C361" s="276"/>
      <c r="D361" s="276"/>
      <c r="E361" s="276"/>
      <c r="F361" s="276"/>
    </row>
    <row r="362" spans="2:6">
      <c r="B362" s="284"/>
      <c r="C362" s="276"/>
      <c r="D362" s="276"/>
      <c r="E362" s="276"/>
      <c r="F362" s="276"/>
    </row>
    <row r="363" spans="2:6">
      <c r="B363" s="284"/>
      <c r="C363" s="276"/>
      <c r="D363" s="276"/>
      <c r="E363" s="276"/>
      <c r="F363" s="276"/>
    </row>
    <row r="364" spans="2:6">
      <c r="B364" s="284"/>
      <c r="C364" s="276"/>
      <c r="D364" s="276"/>
      <c r="E364" s="276"/>
      <c r="F364" s="276"/>
    </row>
    <row r="365" spans="2:6">
      <c r="B365" s="284"/>
      <c r="C365" s="276"/>
      <c r="D365" s="276"/>
      <c r="E365" s="276"/>
      <c r="F365" s="276"/>
    </row>
    <row r="366" spans="2:6">
      <c r="B366" s="284"/>
      <c r="C366" s="276"/>
      <c r="D366" s="276"/>
      <c r="E366" s="276"/>
      <c r="F366" s="276"/>
    </row>
    <row r="367" spans="2:6">
      <c r="B367" s="284"/>
      <c r="C367" s="276"/>
      <c r="D367" s="276"/>
      <c r="E367" s="276"/>
      <c r="F367" s="276"/>
    </row>
    <row r="368" spans="2:6">
      <c r="B368" s="284"/>
      <c r="C368" s="276"/>
      <c r="D368" s="276"/>
      <c r="E368" s="276"/>
      <c r="F368" s="276"/>
    </row>
    <row r="369" spans="2:6">
      <c r="B369" s="284"/>
      <c r="C369" s="276"/>
      <c r="D369" s="276"/>
      <c r="E369" s="276"/>
      <c r="F369" s="276"/>
    </row>
    <row r="370" spans="2:6">
      <c r="B370" s="284"/>
      <c r="C370" s="276"/>
      <c r="D370" s="276"/>
      <c r="E370" s="276"/>
      <c r="F370" s="276"/>
    </row>
    <row r="371" spans="2:6">
      <c r="B371" s="284"/>
      <c r="C371" s="276"/>
      <c r="D371" s="276"/>
      <c r="E371" s="276"/>
      <c r="F371" s="276"/>
    </row>
    <row r="372" spans="2:6">
      <c r="B372" s="284"/>
      <c r="C372" s="276"/>
      <c r="D372" s="276"/>
      <c r="E372" s="276"/>
      <c r="F372" s="276"/>
    </row>
    <row r="373" spans="2:6">
      <c r="B373" s="284"/>
      <c r="C373" s="276"/>
      <c r="D373" s="276"/>
      <c r="E373" s="276"/>
      <c r="F373" s="276"/>
    </row>
    <row r="374" spans="2:6">
      <c r="B374" s="284"/>
      <c r="C374" s="276"/>
      <c r="D374" s="276"/>
      <c r="E374" s="276"/>
      <c r="F374" s="276"/>
    </row>
    <row r="375" spans="2:6">
      <c r="B375" s="284"/>
      <c r="C375" s="276"/>
      <c r="D375" s="276"/>
      <c r="E375" s="276"/>
      <c r="F375" s="276"/>
    </row>
    <row r="376" spans="2:6">
      <c r="B376" s="284"/>
      <c r="C376" s="276"/>
      <c r="D376" s="276"/>
      <c r="E376" s="276"/>
      <c r="F376" s="276"/>
    </row>
    <row r="377" spans="2:6">
      <c r="B377" s="284"/>
      <c r="C377" s="276"/>
      <c r="D377" s="276"/>
      <c r="E377" s="276"/>
      <c r="F377" s="276"/>
    </row>
    <row r="378" spans="2:6">
      <c r="B378" s="284"/>
      <c r="C378" s="276"/>
      <c r="D378" s="276"/>
      <c r="E378" s="276"/>
      <c r="F378" s="276"/>
    </row>
    <row r="379" spans="2:6">
      <c r="B379" s="284"/>
      <c r="C379" s="276"/>
      <c r="D379" s="276"/>
      <c r="E379" s="276"/>
      <c r="F379" s="276"/>
    </row>
    <row r="380" spans="2:6">
      <c r="B380" s="284"/>
      <c r="C380" s="276"/>
      <c r="D380" s="276"/>
      <c r="E380" s="276"/>
      <c r="F380" s="276"/>
    </row>
    <row r="381" spans="2:6">
      <c r="B381" s="284"/>
      <c r="C381" s="276"/>
      <c r="D381" s="276"/>
      <c r="E381" s="276"/>
      <c r="F381" s="276"/>
    </row>
    <row r="382" spans="2:6">
      <c r="B382" s="284"/>
      <c r="C382" s="276"/>
      <c r="D382" s="276"/>
      <c r="E382" s="276"/>
      <c r="F382" s="276"/>
    </row>
    <row r="383" spans="2:6">
      <c r="B383" s="284"/>
      <c r="C383" s="276"/>
      <c r="D383" s="276"/>
      <c r="E383" s="276"/>
      <c r="F383" s="276"/>
    </row>
    <row r="384" spans="2:6">
      <c r="B384" s="284"/>
      <c r="C384" s="276"/>
      <c r="D384" s="276"/>
      <c r="E384" s="276"/>
      <c r="F384" s="276"/>
    </row>
    <row r="385" spans="2:6">
      <c r="B385" s="284"/>
      <c r="C385" s="276"/>
      <c r="D385" s="276"/>
      <c r="E385" s="276"/>
      <c r="F385" s="276"/>
    </row>
    <row r="386" spans="2:6">
      <c r="B386" s="284"/>
      <c r="C386" s="276"/>
      <c r="D386" s="276"/>
      <c r="E386" s="276"/>
      <c r="F386" s="276"/>
    </row>
    <row r="387" spans="2:6">
      <c r="B387" s="284"/>
      <c r="C387" s="276"/>
      <c r="D387" s="276"/>
      <c r="E387" s="276"/>
      <c r="F387" s="276"/>
    </row>
    <row r="388" spans="2:6">
      <c r="B388" s="284"/>
      <c r="C388" s="276"/>
      <c r="D388" s="276"/>
      <c r="E388" s="276"/>
      <c r="F388" s="276"/>
    </row>
    <row r="389" spans="2:6">
      <c r="B389" s="284"/>
      <c r="C389" s="276"/>
      <c r="D389" s="276"/>
      <c r="E389" s="276"/>
      <c r="F389" s="276"/>
    </row>
    <row r="390" spans="2:6">
      <c r="B390" s="284"/>
      <c r="C390" s="276"/>
      <c r="D390" s="276"/>
      <c r="E390" s="276"/>
      <c r="F390" s="276"/>
    </row>
    <row r="391" spans="2:6">
      <c r="B391" s="284"/>
      <c r="C391" s="276"/>
      <c r="D391" s="276"/>
      <c r="E391" s="276"/>
      <c r="F391" s="276"/>
    </row>
    <row r="392" spans="2:6">
      <c r="B392" s="284"/>
      <c r="C392" s="276"/>
      <c r="D392" s="276"/>
      <c r="E392" s="276"/>
      <c r="F392" s="276"/>
    </row>
    <row r="393" spans="2:6">
      <c r="B393" s="284"/>
      <c r="C393" s="276"/>
      <c r="D393" s="276"/>
      <c r="E393" s="276"/>
      <c r="F393" s="276"/>
    </row>
    <row r="394" spans="2:6">
      <c r="B394" s="284"/>
      <c r="C394" s="276"/>
      <c r="D394" s="276"/>
      <c r="E394" s="276"/>
      <c r="F394" s="276"/>
    </row>
    <row r="395" spans="2:6">
      <c r="B395" s="284"/>
      <c r="C395" s="276"/>
      <c r="D395" s="276"/>
      <c r="E395" s="276"/>
      <c r="F395" s="276"/>
    </row>
    <row r="396" spans="2:6">
      <c r="B396" s="284"/>
      <c r="C396" s="276"/>
      <c r="D396" s="276"/>
      <c r="E396" s="276"/>
      <c r="F396" s="276"/>
    </row>
    <row r="397" spans="2:6">
      <c r="B397" s="284"/>
      <c r="C397" s="276"/>
      <c r="D397" s="276"/>
      <c r="E397" s="276"/>
      <c r="F397" s="276"/>
    </row>
    <row r="398" spans="2:6">
      <c r="B398" s="284"/>
      <c r="C398" s="276"/>
      <c r="D398" s="276"/>
      <c r="E398" s="276"/>
      <c r="F398" s="276"/>
    </row>
    <row r="399" spans="2:6">
      <c r="B399" s="284"/>
      <c r="C399" s="276"/>
      <c r="D399" s="276"/>
      <c r="E399" s="276"/>
      <c r="F399" s="276"/>
    </row>
    <row r="400" spans="2:6">
      <c r="B400" s="284"/>
      <c r="C400" s="276"/>
      <c r="D400" s="276"/>
      <c r="E400" s="276"/>
      <c r="F400" s="276"/>
    </row>
    <row r="401" spans="2:6">
      <c r="B401" s="284"/>
      <c r="C401" s="276"/>
      <c r="D401" s="276"/>
      <c r="E401" s="276"/>
      <c r="F401" s="276"/>
    </row>
    <row r="402" spans="2:6">
      <c r="B402" s="284"/>
      <c r="C402" s="276"/>
      <c r="D402" s="276"/>
      <c r="E402" s="276"/>
      <c r="F402" s="276"/>
    </row>
    <row r="403" spans="2:6">
      <c r="B403" s="284"/>
      <c r="C403" s="276"/>
      <c r="D403" s="276"/>
      <c r="E403" s="276"/>
      <c r="F403" s="276"/>
    </row>
    <row r="404" spans="2:6">
      <c r="B404" s="284"/>
      <c r="C404" s="276"/>
      <c r="D404" s="276"/>
      <c r="E404" s="276"/>
      <c r="F404" s="276"/>
    </row>
    <row r="405" spans="2:6">
      <c r="B405" s="284"/>
      <c r="C405" s="276"/>
      <c r="D405" s="276"/>
      <c r="E405" s="276"/>
      <c r="F405" s="276"/>
    </row>
    <row r="406" spans="2:6">
      <c r="B406" s="284"/>
      <c r="C406" s="276"/>
      <c r="D406" s="276"/>
      <c r="E406" s="276"/>
      <c r="F406" s="276"/>
    </row>
    <row r="407" spans="2:6">
      <c r="B407" s="284"/>
      <c r="C407" s="276"/>
      <c r="D407" s="276"/>
      <c r="E407" s="276"/>
      <c r="F407" s="276"/>
    </row>
    <row r="408" spans="2:6">
      <c r="B408" s="284"/>
      <c r="C408" s="276"/>
      <c r="D408" s="276"/>
      <c r="E408" s="276"/>
      <c r="F408" s="276"/>
    </row>
    <row r="409" spans="2:6">
      <c r="B409" s="284"/>
      <c r="C409" s="276"/>
      <c r="D409" s="276"/>
      <c r="E409" s="276"/>
      <c r="F409" s="276"/>
    </row>
    <row r="410" spans="2:6">
      <c r="B410" s="284"/>
      <c r="C410" s="276"/>
      <c r="D410" s="276"/>
      <c r="E410" s="276"/>
      <c r="F410" s="276"/>
    </row>
    <row r="411" spans="2:6">
      <c r="B411" s="284"/>
      <c r="C411" s="276"/>
      <c r="D411" s="276"/>
      <c r="E411" s="276"/>
      <c r="F411" s="276"/>
    </row>
    <row r="412" spans="2:6">
      <c r="B412" s="284"/>
      <c r="C412" s="276"/>
      <c r="D412" s="276"/>
      <c r="E412" s="276"/>
      <c r="F412" s="276"/>
    </row>
    <row r="413" spans="2:6">
      <c r="B413" s="284"/>
      <c r="C413" s="276"/>
      <c r="D413" s="276"/>
      <c r="E413" s="276"/>
      <c r="F413" s="276"/>
    </row>
    <row r="414" spans="2:6">
      <c r="B414" s="284"/>
      <c r="C414" s="276"/>
      <c r="D414" s="276"/>
      <c r="E414" s="276"/>
      <c r="F414" s="276"/>
    </row>
    <row r="415" spans="2:6">
      <c r="B415" s="284"/>
      <c r="C415" s="276"/>
      <c r="D415" s="276"/>
      <c r="E415" s="276"/>
      <c r="F415" s="276"/>
    </row>
    <row r="416" spans="2:6">
      <c r="B416" s="284"/>
      <c r="C416" s="276"/>
      <c r="D416" s="276"/>
      <c r="E416" s="276"/>
      <c r="F416" s="276"/>
    </row>
    <row r="417" spans="2:6">
      <c r="B417" s="284"/>
      <c r="C417" s="276"/>
      <c r="D417" s="276"/>
      <c r="E417" s="276"/>
      <c r="F417" s="276"/>
    </row>
    <row r="418" spans="2:6">
      <c r="B418" s="284"/>
      <c r="C418" s="276"/>
      <c r="D418" s="276"/>
      <c r="E418" s="276"/>
      <c r="F418" s="276"/>
    </row>
    <row r="419" spans="2:6">
      <c r="B419" s="284"/>
      <c r="C419" s="276"/>
      <c r="D419" s="276"/>
      <c r="E419" s="276"/>
      <c r="F419" s="276"/>
    </row>
    <row r="420" spans="2:6">
      <c r="B420" s="284"/>
      <c r="C420" s="276"/>
      <c r="D420" s="276"/>
      <c r="E420" s="276"/>
      <c r="F420" s="276"/>
    </row>
    <row r="421" spans="2:6">
      <c r="B421" s="284"/>
      <c r="C421" s="276"/>
      <c r="D421" s="276"/>
      <c r="E421" s="276"/>
      <c r="F421" s="276"/>
    </row>
    <row r="422" spans="2:6">
      <c r="B422" s="284"/>
      <c r="C422" s="276"/>
      <c r="D422" s="276"/>
      <c r="E422" s="276"/>
      <c r="F422" s="276"/>
    </row>
    <row r="423" spans="2:6">
      <c r="B423" s="284"/>
      <c r="C423" s="276"/>
      <c r="D423" s="276"/>
      <c r="E423" s="276"/>
      <c r="F423" s="276"/>
    </row>
    <row r="424" spans="2:6">
      <c r="B424" s="284"/>
      <c r="C424" s="276"/>
      <c r="D424" s="276"/>
      <c r="E424" s="276"/>
      <c r="F424" s="276"/>
    </row>
    <row r="425" spans="2:6">
      <c r="B425" s="284"/>
      <c r="C425" s="276"/>
      <c r="D425" s="276"/>
      <c r="E425" s="276"/>
      <c r="F425" s="276"/>
    </row>
    <row r="426" spans="2:6">
      <c r="B426" s="284"/>
      <c r="C426" s="276"/>
      <c r="D426" s="276"/>
      <c r="E426" s="276"/>
      <c r="F426" s="276"/>
    </row>
    <row r="427" spans="2:6">
      <c r="B427" s="284"/>
      <c r="C427" s="276"/>
      <c r="D427" s="276"/>
      <c r="E427" s="276"/>
      <c r="F427" s="276"/>
    </row>
    <row r="428" spans="2:6">
      <c r="B428" s="284"/>
      <c r="C428" s="276"/>
      <c r="D428" s="276"/>
      <c r="E428" s="276"/>
      <c r="F428" s="276"/>
    </row>
    <row r="429" spans="2:6">
      <c r="B429" s="284"/>
      <c r="C429" s="276"/>
      <c r="D429" s="276"/>
      <c r="E429" s="276"/>
      <c r="F429" s="276"/>
    </row>
    <row r="430" spans="2:6">
      <c r="B430" s="284"/>
      <c r="C430" s="276"/>
      <c r="D430" s="276"/>
      <c r="E430" s="276"/>
      <c r="F430" s="276"/>
    </row>
    <row r="431" spans="2:6">
      <c r="B431" s="284"/>
      <c r="C431" s="276"/>
      <c r="D431" s="276"/>
      <c r="E431" s="276"/>
      <c r="F431" s="276"/>
    </row>
    <row r="432" spans="2:6">
      <c r="B432" s="284"/>
      <c r="C432" s="276"/>
      <c r="D432" s="276"/>
      <c r="E432" s="276"/>
      <c r="F432" s="276"/>
    </row>
    <row r="433" spans="2:6">
      <c r="B433" s="284"/>
      <c r="C433" s="276"/>
      <c r="D433" s="276"/>
      <c r="E433" s="276"/>
      <c r="F433" s="276"/>
    </row>
    <row r="434" spans="2:6">
      <c r="B434" s="284"/>
      <c r="C434" s="276"/>
      <c r="D434" s="276"/>
      <c r="E434" s="276"/>
      <c r="F434" s="276"/>
    </row>
    <row r="435" spans="2:6">
      <c r="B435" s="284"/>
      <c r="C435" s="276"/>
      <c r="D435" s="276"/>
      <c r="E435" s="276"/>
      <c r="F435" s="276"/>
    </row>
    <row r="436" spans="2:6">
      <c r="B436" s="284"/>
      <c r="C436" s="276"/>
      <c r="D436" s="276"/>
      <c r="E436" s="276"/>
      <c r="F436" s="276"/>
    </row>
    <row r="437" spans="2:6">
      <c r="B437" s="284"/>
      <c r="C437" s="276"/>
      <c r="D437" s="276"/>
      <c r="E437" s="276"/>
      <c r="F437" s="276"/>
    </row>
    <row r="438" spans="2:6">
      <c r="B438" s="284"/>
      <c r="C438" s="276"/>
      <c r="D438" s="276"/>
      <c r="E438" s="276"/>
      <c r="F438" s="276"/>
    </row>
    <row r="439" spans="2:6">
      <c r="B439" s="284"/>
      <c r="C439" s="276"/>
      <c r="D439" s="276"/>
      <c r="E439" s="276"/>
      <c r="F439" s="276"/>
    </row>
    <row r="440" spans="2:6">
      <c r="B440" s="284"/>
      <c r="C440" s="276"/>
      <c r="D440" s="276"/>
      <c r="E440" s="276"/>
      <c r="F440" s="276"/>
    </row>
    <row r="441" spans="2:6">
      <c r="B441" s="284"/>
      <c r="C441" s="276"/>
      <c r="D441" s="276"/>
      <c r="E441" s="276"/>
      <c r="F441" s="276"/>
    </row>
    <row r="442" spans="2:6">
      <c r="B442" s="284"/>
      <c r="C442" s="276"/>
      <c r="D442" s="276"/>
      <c r="E442" s="276"/>
      <c r="F442" s="276"/>
    </row>
    <row r="443" spans="2:6">
      <c r="B443" s="284"/>
      <c r="C443" s="276"/>
      <c r="D443" s="276"/>
      <c r="E443" s="276"/>
      <c r="F443" s="276"/>
    </row>
    <row r="444" spans="2:6">
      <c r="B444" s="284"/>
      <c r="C444" s="276"/>
      <c r="D444" s="276"/>
      <c r="E444" s="276"/>
      <c r="F444" s="276"/>
    </row>
    <row r="445" spans="2:6">
      <c r="B445" s="284"/>
      <c r="C445" s="276"/>
      <c r="D445" s="276"/>
      <c r="E445" s="276"/>
      <c r="F445" s="276"/>
    </row>
    <row r="446" spans="2:6">
      <c r="B446" s="284"/>
      <c r="C446" s="276"/>
      <c r="D446" s="276"/>
      <c r="E446" s="276"/>
      <c r="F446" s="276"/>
    </row>
    <row r="447" spans="2:6">
      <c r="B447" s="284"/>
      <c r="C447" s="276"/>
      <c r="D447" s="276"/>
      <c r="E447" s="276"/>
      <c r="F447" s="276"/>
    </row>
    <row r="448" spans="2:6">
      <c r="B448" s="284"/>
      <c r="C448" s="276"/>
      <c r="D448" s="276"/>
      <c r="E448" s="276"/>
      <c r="F448" s="276"/>
    </row>
    <row r="449" spans="2:6">
      <c r="B449" s="284"/>
      <c r="C449" s="276"/>
      <c r="D449" s="276"/>
      <c r="E449" s="276"/>
      <c r="F449" s="276"/>
    </row>
    <row r="450" spans="2:6">
      <c r="B450" s="284"/>
      <c r="C450" s="276"/>
      <c r="D450" s="276"/>
      <c r="E450" s="276"/>
      <c r="F450" s="276"/>
    </row>
    <row r="451" spans="2:6">
      <c r="B451" s="284"/>
      <c r="C451" s="276"/>
      <c r="D451" s="276"/>
      <c r="E451" s="276"/>
      <c r="F451" s="276"/>
    </row>
    <row r="452" spans="2:6">
      <c r="B452" s="284"/>
      <c r="C452" s="276"/>
      <c r="D452" s="276"/>
      <c r="E452" s="276"/>
      <c r="F452" s="276"/>
    </row>
    <row r="453" spans="2:6">
      <c r="B453" s="284"/>
      <c r="C453" s="276"/>
      <c r="D453" s="276"/>
      <c r="E453" s="276"/>
      <c r="F453" s="276"/>
    </row>
    <row r="454" spans="2:6">
      <c r="B454" s="284"/>
      <c r="C454" s="276"/>
      <c r="D454" s="276"/>
      <c r="E454" s="276"/>
      <c r="F454" s="276"/>
    </row>
    <row r="455" spans="2:6">
      <c r="B455" s="284"/>
      <c r="C455" s="276"/>
      <c r="D455" s="276"/>
      <c r="E455" s="276"/>
      <c r="F455" s="276"/>
    </row>
    <row r="456" spans="2:6">
      <c r="B456" s="284"/>
      <c r="C456" s="276"/>
      <c r="D456" s="276"/>
      <c r="E456" s="276"/>
      <c r="F456" s="276"/>
    </row>
    <row r="457" spans="2:6">
      <c r="B457" s="284"/>
      <c r="C457" s="276"/>
      <c r="D457" s="276"/>
      <c r="E457" s="276"/>
      <c r="F457" s="276"/>
    </row>
    <row r="458" spans="2:6">
      <c r="B458" s="284"/>
      <c r="C458" s="276"/>
      <c r="D458" s="276"/>
      <c r="E458" s="276"/>
      <c r="F458" s="276"/>
    </row>
    <row r="459" spans="2:6">
      <c r="B459" s="284"/>
      <c r="C459" s="276"/>
      <c r="D459" s="276"/>
      <c r="E459" s="276"/>
      <c r="F459" s="276"/>
    </row>
    <row r="460" spans="2:6">
      <c r="B460" s="284"/>
      <c r="C460" s="276"/>
      <c r="D460" s="276"/>
      <c r="E460" s="276"/>
      <c r="F460" s="276"/>
    </row>
    <row r="461" spans="2:6">
      <c r="B461" s="284"/>
      <c r="C461" s="276"/>
      <c r="D461" s="276"/>
      <c r="E461" s="276"/>
      <c r="F461" s="276"/>
    </row>
    <row r="462" spans="2:6">
      <c r="B462" s="284"/>
      <c r="C462" s="276"/>
      <c r="D462" s="276"/>
      <c r="E462" s="276"/>
      <c r="F462" s="276"/>
    </row>
    <row r="463" spans="2:6">
      <c r="B463" s="284"/>
      <c r="C463" s="276"/>
      <c r="D463" s="276"/>
      <c r="E463" s="276"/>
      <c r="F463" s="276"/>
    </row>
    <row r="464" spans="2:6">
      <c r="B464" s="284"/>
      <c r="C464" s="276"/>
      <c r="D464" s="276"/>
      <c r="E464" s="276"/>
      <c r="F464" s="276"/>
    </row>
    <row r="465" spans="2:6">
      <c r="B465" s="284"/>
      <c r="C465" s="276"/>
      <c r="D465" s="276"/>
      <c r="E465" s="276"/>
      <c r="F465" s="276"/>
    </row>
    <row r="466" spans="2:6">
      <c r="B466" s="284"/>
      <c r="C466" s="276"/>
      <c r="D466" s="276"/>
      <c r="E466" s="276"/>
      <c r="F466" s="276"/>
    </row>
    <row r="467" spans="2:6">
      <c r="B467" s="284"/>
      <c r="C467" s="276"/>
      <c r="D467" s="276"/>
      <c r="E467" s="276"/>
      <c r="F467" s="276"/>
    </row>
    <row r="468" spans="2:6">
      <c r="B468" s="284"/>
      <c r="C468" s="276"/>
      <c r="D468" s="276"/>
      <c r="E468" s="276"/>
      <c r="F468" s="276"/>
    </row>
    <row r="469" spans="2:6">
      <c r="B469" s="284"/>
      <c r="C469" s="276"/>
      <c r="D469" s="276"/>
      <c r="E469" s="276"/>
      <c r="F469" s="276"/>
    </row>
    <row r="470" spans="2:6">
      <c r="B470" s="284"/>
      <c r="C470" s="276"/>
      <c r="D470" s="276"/>
      <c r="E470" s="276"/>
      <c r="F470" s="276"/>
    </row>
    <row r="471" spans="2:6">
      <c r="B471" s="284"/>
      <c r="C471" s="276"/>
      <c r="D471" s="276"/>
      <c r="E471" s="276"/>
      <c r="F471" s="276"/>
    </row>
    <row r="472" spans="2:6">
      <c r="B472" s="284"/>
      <c r="C472" s="276"/>
      <c r="D472" s="276"/>
      <c r="E472" s="276"/>
      <c r="F472" s="276"/>
    </row>
    <row r="473" spans="2:6">
      <c r="B473" s="284"/>
      <c r="C473" s="276"/>
      <c r="D473" s="276"/>
      <c r="E473" s="276"/>
      <c r="F473" s="276"/>
    </row>
    <row r="474" spans="2:6">
      <c r="B474" s="284"/>
      <c r="C474" s="276"/>
      <c r="D474" s="276"/>
      <c r="E474" s="276"/>
      <c r="F474" s="276"/>
    </row>
    <row r="475" spans="2:6">
      <c r="B475" s="284"/>
      <c r="C475" s="276"/>
      <c r="D475" s="276"/>
      <c r="E475" s="276"/>
      <c r="F475" s="276"/>
    </row>
    <row r="476" spans="2:6">
      <c r="B476" s="284"/>
      <c r="C476" s="276"/>
      <c r="D476" s="276"/>
      <c r="E476" s="276"/>
      <c r="F476" s="276"/>
    </row>
    <row r="477" spans="2:6">
      <c r="B477" s="284"/>
      <c r="C477" s="276"/>
      <c r="D477" s="276"/>
      <c r="E477" s="276"/>
      <c r="F477" s="276"/>
    </row>
    <row r="478" spans="2:6">
      <c r="B478" s="284"/>
      <c r="C478" s="276"/>
      <c r="D478" s="276"/>
      <c r="E478" s="276"/>
      <c r="F478" s="276"/>
    </row>
    <row r="479" spans="2:6">
      <c r="B479" s="284"/>
      <c r="C479" s="276"/>
      <c r="D479" s="276"/>
      <c r="E479" s="276"/>
      <c r="F479" s="276"/>
    </row>
    <row r="480" spans="2:6">
      <c r="B480" s="284"/>
      <c r="C480" s="276"/>
      <c r="D480" s="276"/>
      <c r="E480" s="276"/>
      <c r="F480" s="276"/>
    </row>
    <row r="481" spans="2:6">
      <c r="B481" s="284"/>
      <c r="C481" s="276"/>
      <c r="D481" s="276"/>
      <c r="E481" s="276"/>
      <c r="F481" s="276"/>
    </row>
    <row r="482" spans="2:6">
      <c r="B482" s="284"/>
      <c r="C482" s="276"/>
      <c r="D482" s="276"/>
      <c r="E482" s="276"/>
      <c r="F482" s="276"/>
    </row>
    <row r="483" spans="2:6">
      <c r="B483" s="284"/>
      <c r="C483" s="276"/>
      <c r="D483" s="276"/>
      <c r="E483" s="276"/>
      <c r="F483" s="276"/>
    </row>
    <row r="484" spans="2:6">
      <c r="B484" s="284"/>
      <c r="C484" s="276"/>
      <c r="D484" s="276"/>
      <c r="E484" s="276"/>
      <c r="F484" s="276"/>
    </row>
    <row r="485" spans="2:6">
      <c r="B485" s="284"/>
      <c r="C485" s="276"/>
      <c r="D485" s="276"/>
      <c r="E485" s="276"/>
      <c r="F485" s="276"/>
    </row>
    <row r="486" spans="2:6">
      <c r="B486" s="284"/>
      <c r="C486" s="276"/>
      <c r="D486" s="276"/>
      <c r="E486" s="276"/>
      <c r="F486" s="276"/>
    </row>
    <row r="487" spans="2:6">
      <c r="B487" s="284"/>
      <c r="C487" s="276"/>
      <c r="D487" s="276"/>
      <c r="E487" s="276"/>
      <c r="F487" s="276"/>
    </row>
    <row r="488" spans="2:6">
      <c r="B488" s="284"/>
      <c r="C488" s="276"/>
      <c r="D488" s="276"/>
      <c r="E488" s="276"/>
      <c r="F488" s="276"/>
    </row>
    <row r="489" spans="2:6">
      <c r="B489" s="284"/>
      <c r="C489" s="276"/>
      <c r="D489" s="276"/>
      <c r="E489" s="276"/>
      <c r="F489" s="276"/>
    </row>
    <row r="490" spans="2:6">
      <c r="B490" s="284"/>
      <c r="C490" s="276"/>
      <c r="D490" s="276"/>
      <c r="E490" s="276"/>
      <c r="F490" s="276"/>
    </row>
    <row r="491" spans="2:6">
      <c r="B491" s="284"/>
      <c r="C491" s="276"/>
      <c r="D491" s="276"/>
      <c r="E491" s="276"/>
      <c r="F491" s="276"/>
    </row>
    <row r="492" spans="2:6">
      <c r="B492" s="284"/>
      <c r="C492" s="276"/>
      <c r="D492" s="276"/>
      <c r="E492" s="276"/>
      <c r="F492" s="276"/>
    </row>
    <row r="493" spans="2:6">
      <c r="B493" s="284"/>
      <c r="C493" s="276"/>
      <c r="D493" s="276"/>
      <c r="E493" s="276"/>
      <c r="F493" s="276"/>
    </row>
    <row r="494" spans="2:6">
      <c r="B494" s="284"/>
      <c r="C494" s="276"/>
      <c r="D494" s="276"/>
      <c r="E494" s="276"/>
      <c r="F494" s="276"/>
    </row>
    <row r="495" spans="2:6">
      <c r="B495" s="284"/>
      <c r="C495" s="276"/>
      <c r="D495" s="276"/>
      <c r="E495" s="276"/>
      <c r="F495" s="276"/>
    </row>
    <row r="496" spans="2:6">
      <c r="B496" s="284"/>
      <c r="C496" s="276"/>
      <c r="D496" s="276"/>
      <c r="E496" s="276"/>
      <c r="F496" s="276"/>
    </row>
    <row r="497" spans="2:6">
      <c r="B497" s="284"/>
      <c r="C497" s="276"/>
      <c r="D497" s="276"/>
      <c r="E497" s="276"/>
      <c r="F497" s="276"/>
    </row>
    <row r="498" spans="2:6">
      <c r="B498" s="284"/>
      <c r="C498" s="276"/>
      <c r="D498" s="276"/>
      <c r="E498" s="276"/>
      <c r="F498" s="276"/>
    </row>
    <row r="499" spans="2:6">
      <c r="B499" s="284"/>
      <c r="C499" s="276"/>
      <c r="D499" s="276"/>
      <c r="E499" s="276"/>
      <c r="F499" s="276"/>
    </row>
    <row r="500" spans="2:6">
      <c r="B500" s="284"/>
      <c r="C500" s="276"/>
      <c r="D500" s="276"/>
      <c r="E500" s="276"/>
      <c r="F500" s="276"/>
    </row>
    <row r="501" spans="2:6">
      <c r="B501" s="284"/>
      <c r="C501" s="276"/>
      <c r="D501" s="276"/>
      <c r="E501" s="276"/>
      <c r="F501" s="276"/>
    </row>
    <row r="502" spans="2:6">
      <c r="B502" s="284"/>
      <c r="C502" s="276"/>
      <c r="D502" s="276"/>
      <c r="E502" s="276"/>
      <c r="F502" s="276"/>
    </row>
    <row r="503" spans="2:6">
      <c r="B503" s="284"/>
      <c r="C503" s="276"/>
      <c r="D503" s="276"/>
      <c r="E503" s="276"/>
      <c r="F503" s="276"/>
    </row>
    <row r="504" spans="2:6">
      <c r="B504" s="284"/>
      <c r="C504" s="276"/>
      <c r="D504" s="276"/>
      <c r="E504" s="276"/>
      <c r="F504" s="276"/>
    </row>
    <row r="505" spans="2:6">
      <c r="B505" s="284"/>
      <c r="C505" s="276"/>
      <c r="D505" s="276"/>
      <c r="E505" s="276"/>
      <c r="F505" s="276"/>
    </row>
    <row r="506" spans="2:6">
      <c r="B506" s="284"/>
      <c r="C506" s="276"/>
      <c r="D506" s="276"/>
      <c r="E506" s="276"/>
      <c r="F506" s="276"/>
    </row>
    <row r="507" spans="2:6">
      <c r="B507" s="284"/>
      <c r="C507" s="276"/>
      <c r="D507" s="276"/>
      <c r="E507" s="276"/>
      <c r="F507" s="276"/>
    </row>
    <row r="508" spans="2:6">
      <c r="B508" s="284"/>
      <c r="C508" s="276"/>
      <c r="D508" s="276"/>
      <c r="E508" s="276"/>
      <c r="F508" s="276"/>
    </row>
    <row r="509" spans="2:6">
      <c r="B509" s="284"/>
      <c r="C509" s="276"/>
      <c r="D509" s="276"/>
      <c r="E509" s="276"/>
      <c r="F509" s="276"/>
    </row>
    <row r="510" spans="2:6">
      <c r="B510" s="284"/>
      <c r="C510" s="276"/>
      <c r="D510" s="276"/>
      <c r="E510" s="276"/>
      <c r="F510" s="276"/>
    </row>
    <row r="511" spans="2:6">
      <c r="B511" s="284"/>
      <c r="C511" s="276"/>
      <c r="D511" s="276"/>
      <c r="E511" s="276"/>
      <c r="F511" s="276"/>
    </row>
    <row r="512" spans="2:6">
      <c r="B512" s="284"/>
      <c r="C512" s="276"/>
      <c r="D512" s="276"/>
      <c r="E512" s="276"/>
      <c r="F512" s="276"/>
    </row>
    <row r="513" spans="2:6">
      <c r="B513" s="284"/>
      <c r="C513" s="276"/>
      <c r="D513" s="276"/>
      <c r="E513" s="276"/>
      <c r="F513" s="276"/>
    </row>
    <row r="514" spans="2:6">
      <c r="B514" s="284"/>
      <c r="C514" s="276"/>
      <c r="D514" s="276"/>
      <c r="E514" s="276"/>
      <c r="F514" s="276"/>
    </row>
    <row r="515" spans="2:6">
      <c r="B515" s="284"/>
      <c r="C515" s="276"/>
      <c r="D515" s="276"/>
      <c r="E515" s="276"/>
      <c r="F515" s="276"/>
    </row>
    <row r="516" spans="2:6">
      <c r="B516" s="284"/>
      <c r="C516" s="276"/>
      <c r="D516" s="276"/>
      <c r="E516" s="276"/>
      <c r="F516" s="276"/>
    </row>
    <row r="517" spans="2:6">
      <c r="B517" s="284"/>
      <c r="C517" s="276"/>
      <c r="D517" s="276"/>
      <c r="E517" s="276"/>
      <c r="F517" s="276"/>
    </row>
    <row r="518" spans="2:6">
      <c r="B518" s="284"/>
      <c r="C518" s="276"/>
      <c r="D518" s="276"/>
      <c r="E518" s="276"/>
      <c r="F518" s="276"/>
    </row>
    <row r="519" spans="2:6">
      <c r="B519" s="284"/>
      <c r="C519" s="276"/>
      <c r="D519" s="276"/>
      <c r="E519" s="276"/>
      <c r="F519" s="276"/>
    </row>
    <row r="520" spans="2:6">
      <c r="B520" s="284"/>
      <c r="C520" s="276"/>
      <c r="D520" s="276"/>
      <c r="E520" s="276"/>
      <c r="F520" s="276"/>
    </row>
    <row r="521" spans="2:6">
      <c r="B521" s="284"/>
      <c r="C521" s="276"/>
      <c r="D521" s="276"/>
      <c r="E521" s="276"/>
      <c r="F521" s="276"/>
    </row>
    <row r="522" spans="2:6">
      <c r="B522" s="284"/>
      <c r="C522" s="276"/>
      <c r="D522" s="276"/>
      <c r="E522" s="276"/>
      <c r="F522" s="276"/>
    </row>
    <row r="523" spans="2:6">
      <c r="B523" s="284"/>
      <c r="C523" s="276"/>
      <c r="D523" s="276"/>
      <c r="E523" s="276"/>
      <c r="F523" s="276"/>
    </row>
    <row r="524" spans="2:6">
      <c r="B524" s="284"/>
      <c r="C524" s="276"/>
      <c r="D524" s="276"/>
      <c r="E524" s="276"/>
      <c r="F524" s="276"/>
    </row>
    <row r="525" spans="2:6">
      <c r="B525" s="284"/>
      <c r="C525" s="276"/>
      <c r="D525" s="276"/>
      <c r="E525" s="276"/>
      <c r="F525" s="276"/>
    </row>
    <row r="526" spans="2:6">
      <c r="B526" s="284"/>
      <c r="C526" s="276"/>
      <c r="D526" s="276"/>
      <c r="E526" s="276"/>
      <c r="F526" s="276"/>
    </row>
    <row r="527" spans="2:6">
      <c r="B527" s="284"/>
      <c r="C527" s="276"/>
      <c r="D527" s="276"/>
      <c r="E527" s="276"/>
      <c r="F527" s="276"/>
    </row>
    <row r="528" spans="2:6">
      <c r="B528" s="284"/>
      <c r="C528" s="276"/>
      <c r="D528" s="276"/>
      <c r="E528" s="276"/>
      <c r="F528" s="276"/>
    </row>
    <row r="529" spans="2:6">
      <c r="B529" s="284"/>
      <c r="C529" s="276"/>
      <c r="D529" s="276"/>
      <c r="E529" s="276"/>
      <c r="F529" s="276"/>
    </row>
    <row r="530" spans="2:6">
      <c r="B530" s="284"/>
      <c r="C530" s="276"/>
      <c r="D530" s="276"/>
      <c r="E530" s="276"/>
      <c r="F530" s="276"/>
    </row>
    <row r="531" spans="2:6">
      <c r="B531" s="284"/>
      <c r="C531" s="276"/>
      <c r="D531" s="276"/>
      <c r="E531" s="276"/>
      <c r="F531" s="276"/>
    </row>
    <row r="532" spans="2:6">
      <c r="B532" s="284"/>
      <c r="C532" s="276"/>
      <c r="D532" s="276"/>
      <c r="E532" s="276"/>
      <c r="F532" s="276"/>
    </row>
    <row r="533" spans="2:6">
      <c r="B533" s="284"/>
      <c r="C533" s="276"/>
      <c r="D533" s="276"/>
      <c r="E533" s="276"/>
      <c r="F533" s="276"/>
    </row>
    <row r="534" spans="2:6">
      <c r="B534" s="284"/>
      <c r="C534" s="276"/>
      <c r="D534" s="276"/>
      <c r="E534" s="276"/>
      <c r="F534" s="276"/>
    </row>
    <row r="535" spans="2:6">
      <c r="B535" s="284"/>
      <c r="C535" s="276"/>
      <c r="D535" s="276"/>
      <c r="E535" s="276"/>
      <c r="F535" s="276"/>
    </row>
    <row r="536" spans="2:6">
      <c r="B536" s="284"/>
      <c r="C536" s="276"/>
      <c r="D536" s="276"/>
      <c r="E536" s="276"/>
      <c r="F536" s="276"/>
    </row>
    <row r="537" spans="2:6">
      <c r="B537" s="284"/>
      <c r="C537" s="276"/>
      <c r="D537" s="276"/>
      <c r="E537" s="276"/>
      <c r="F537" s="276"/>
    </row>
    <row r="538" spans="2:6">
      <c r="B538" s="284"/>
      <c r="C538" s="276"/>
      <c r="D538" s="276"/>
      <c r="E538" s="276"/>
      <c r="F538" s="276"/>
    </row>
    <row r="539" spans="2:6">
      <c r="B539" s="284"/>
      <c r="C539" s="276"/>
      <c r="D539" s="276"/>
      <c r="E539" s="276"/>
      <c r="F539" s="276"/>
    </row>
    <row r="540" spans="2:6">
      <c r="B540" s="284"/>
      <c r="C540" s="276"/>
      <c r="D540" s="276"/>
      <c r="E540" s="276"/>
      <c r="F540" s="276"/>
    </row>
    <row r="541" spans="2:6">
      <c r="B541" s="284"/>
      <c r="C541" s="276"/>
      <c r="D541" s="276"/>
      <c r="E541" s="276"/>
      <c r="F541" s="276"/>
    </row>
    <row r="542" spans="2:6">
      <c r="B542" s="284"/>
      <c r="C542" s="276"/>
      <c r="D542" s="276"/>
      <c r="E542" s="276"/>
      <c r="F542" s="276"/>
    </row>
    <row r="543" spans="2:6">
      <c r="B543" s="284"/>
      <c r="C543" s="276"/>
      <c r="D543" s="276"/>
      <c r="E543" s="276"/>
      <c r="F543" s="276"/>
    </row>
    <row r="544" spans="2:6">
      <c r="B544" s="284"/>
      <c r="C544" s="276"/>
      <c r="D544" s="276"/>
      <c r="E544" s="276"/>
      <c r="F544" s="276"/>
    </row>
    <row r="545" spans="2:6">
      <c r="B545" s="284"/>
      <c r="C545" s="276"/>
      <c r="D545" s="276"/>
      <c r="E545" s="276"/>
      <c r="F545" s="276"/>
    </row>
    <row r="546" spans="2:6">
      <c r="B546" s="284"/>
      <c r="C546" s="276"/>
      <c r="D546" s="276"/>
      <c r="E546" s="276"/>
      <c r="F546" s="276"/>
    </row>
    <row r="547" spans="2:6">
      <c r="B547" s="284"/>
      <c r="C547" s="276"/>
      <c r="D547" s="276"/>
      <c r="E547" s="276"/>
      <c r="F547" s="276"/>
    </row>
    <row r="548" spans="2:6">
      <c r="B548" s="284"/>
      <c r="C548" s="276"/>
      <c r="D548" s="276"/>
      <c r="E548" s="276"/>
      <c r="F548" s="276"/>
    </row>
    <row r="549" spans="2:6">
      <c r="B549" s="284"/>
      <c r="C549" s="276"/>
      <c r="D549" s="276"/>
      <c r="E549" s="276"/>
      <c r="F549" s="276"/>
    </row>
    <row r="550" spans="2:6">
      <c r="B550" s="284"/>
      <c r="C550" s="276"/>
      <c r="D550" s="276"/>
      <c r="E550" s="276"/>
      <c r="F550" s="276"/>
    </row>
    <row r="551" spans="2:6">
      <c r="B551" s="284"/>
      <c r="C551" s="276"/>
      <c r="D551" s="276"/>
      <c r="E551" s="276"/>
      <c r="F551" s="276"/>
    </row>
    <row r="552" spans="2:6">
      <c r="B552" s="284"/>
      <c r="C552" s="276"/>
      <c r="D552" s="276"/>
      <c r="E552" s="276"/>
      <c r="F552" s="276"/>
    </row>
    <row r="553" spans="2:6">
      <c r="B553" s="284"/>
      <c r="C553" s="276"/>
      <c r="D553" s="276"/>
      <c r="E553" s="276"/>
      <c r="F553" s="276"/>
    </row>
    <row r="554" spans="2:6">
      <c r="B554" s="284"/>
      <c r="C554" s="276"/>
      <c r="D554" s="276"/>
      <c r="E554" s="276"/>
      <c r="F554" s="276"/>
    </row>
    <row r="555" spans="2:6">
      <c r="B555" s="284"/>
      <c r="C555" s="276"/>
      <c r="D555" s="276"/>
      <c r="E555" s="276"/>
      <c r="F555" s="276"/>
    </row>
    <row r="556" spans="2:6">
      <c r="B556" s="284"/>
      <c r="C556" s="276"/>
      <c r="D556" s="276"/>
      <c r="E556" s="276"/>
      <c r="F556" s="276"/>
    </row>
    <row r="557" spans="2:6">
      <c r="B557" s="284"/>
      <c r="C557" s="276"/>
      <c r="D557" s="276"/>
      <c r="E557" s="276"/>
      <c r="F557" s="276"/>
    </row>
    <row r="558" spans="2:6">
      <c r="B558" s="284"/>
      <c r="C558" s="276"/>
      <c r="D558" s="276"/>
      <c r="E558" s="276"/>
      <c r="F558" s="276"/>
    </row>
    <row r="559" spans="2:6">
      <c r="B559" s="284"/>
      <c r="C559" s="276"/>
      <c r="D559" s="276"/>
      <c r="E559" s="276"/>
      <c r="F559" s="276"/>
    </row>
    <row r="560" spans="2:6">
      <c r="B560" s="284"/>
      <c r="C560" s="276"/>
      <c r="D560" s="276"/>
      <c r="E560" s="276"/>
      <c r="F560" s="276"/>
    </row>
    <row r="561" spans="2:6">
      <c r="B561" s="284"/>
      <c r="C561" s="276"/>
      <c r="D561" s="276"/>
      <c r="E561" s="276"/>
      <c r="F561" s="276"/>
    </row>
    <row r="562" spans="2:6">
      <c r="B562" s="284"/>
      <c r="C562" s="276"/>
      <c r="D562" s="276"/>
      <c r="E562" s="276"/>
      <c r="F562" s="276"/>
    </row>
    <row r="563" spans="2:6">
      <c r="B563" s="284"/>
      <c r="C563" s="276"/>
      <c r="D563" s="276"/>
      <c r="E563" s="276"/>
      <c r="F563" s="276"/>
    </row>
    <row r="564" spans="2:6">
      <c r="B564" s="284"/>
      <c r="C564" s="276"/>
      <c r="D564" s="276"/>
      <c r="E564" s="276"/>
      <c r="F564" s="276"/>
    </row>
    <row r="565" spans="2:6">
      <c r="B565" s="284"/>
      <c r="C565" s="276"/>
      <c r="D565" s="276"/>
      <c r="E565" s="276"/>
      <c r="F565" s="276"/>
    </row>
    <row r="566" spans="2:6">
      <c r="B566" s="284"/>
      <c r="C566" s="276"/>
      <c r="D566" s="276"/>
      <c r="E566" s="276"/>
      <c r="F566" s="276"/>
    </row>
    <row r="567" spans="2:6">
      <c r="B567" s="284"/>
      <c r="C567" s="276"/>
      <c r="D567" s="276"/>
      <c r="E567" s="276"/>
      <c r="F567" s="276"/>
    </row>
    <row r="568" spans="2:6">
      <c r="B568" s="284"/>
      <c r="C568" s="276"/>
      <c r="D568" s="276"/>
      <c r="E568" s="276"/>
      <c r="F568" s="276"/>
    </row>
    <row r="569" spans="2:6">
      <c r="B569" s="284"/>
      <c r="C569" s="276"/>
      <c r="D569" s="276"/>
      <c r="E569" s="276"/>
      <c r="F569" s="276"/>
    </row>
    <row r="570" spans="2:6">
      <c r="B570" s="284"/>
      <c r="C570" s="276"/>
      <c r="D570" s="276"/>
      <c r="E570" s="276"/>
      <c r="F570" s="276"/>
    </row>
    <row r="571" spans="2:6">
      <c r="B571" s="284"/>
      <c r="C571" s="276"/>
      <c r="D571" s="276"/>
      <c r="E571" s="276"/>
      <c r="F571" s="276"/>
    </row>
    <row r="572" spans="2:6">
      <c r="B572" s="284"/>
      <c r="C572" s="276"/>
      <c r="D572" s="276"/>
      <c r="E572" s="276"/>
      <c r="F572" s="276"/>
    </row>
    <row r="573" spans="2:6">
      <c r="B573" s="284"/>
      <c r="C573" s="276"/>
      <c r="D573" s="276"/>
      <c r="E573" s="276"/>
      <c r="F573" s="276"/>
    </row>
    <row r="574" spans="2:6">
      <c r="B574" s="284"/>
      <c r="C574" s="276"/>
      <c r="D574" s="276"/>
      <c r="E574" s="276"/>
      <c r="F574" s="276"/>
    </row>
    <row r="575" spans="2:6">
      <c r="B575" s="284"/>
      <c r="C575" s="276"/>
      <c r="D575" s="276"/>
      <c r="E575" s="276"/>
      <c r="F575" s="276"/>
    </row>
    <row r="576" spans="2:6">
      <c r="B576" s="284"/>
      <c r="C576" s="276"/>
      <c r="D576" s="276"/>
      <c r="E576" s="276"/>
      <c r="F576" s="276"/>
    </row>
    <row r="577" spans="2:6">
      <c r="B577" s="284"/>
      <c r="C577" s="276"/>
      <c r="D577" s="276"/>
      <c r="E577" s="276"/>
      <c r="F577" s="276"/>
    </row>
    <row r="578" spans="2:6">
      <c r="B578" s="284"/>
      <c r="C578" s="276"/>
      <c r="D578" s="276"/>
      <c r="E578" s="276"/>
      <c r="F578" s="276"/>
    </row>
    <row r="579" spans="2:6">
      <c r="B579" s="284"/>
      <c r="C579" s="276"/>
      <c r="D579" s="276"/>
      <c r="E579" s="276"/>
      <c r="F579" s="276"/>
    </row>
    <row r="580" spans="2:6">
      <c r="B580" s="284"/>
      <c r="C580" s="276"/>
      <c r="D580" s="276"/>
      <c r="E580" s="276"/>
      <c r="F580" s="276"/>
    </row>
    <row r="581" spans="2:6">
      <c r="B581" s="284"/>
      <c r="C581" s="276"/>
      <c r="D581" s="276"/>
      <c r="E581" s="276"/>
      <c r="F581" s="276"/>
    </row>
    <row r="582" spans="2:6">
      <c r="B582" s="284"/>
      <c r="C582" s="276"/>
      <c r="D582" s="276"/>
      <c r="E582" s="276"/>
      <c r="F582" s="276"/>
    </row>
    <row r="583" spans="2:6">
      <c r="B583" s="284"/>
      <c r="C583" s="276"/>
      <c r="D583" s="276"/>
      <c r="E583" s="276"/>
      <c r="F583" s="276"/>
    </row>
    <row r="584" spans="2:6">
      <c r="B584" s="284"/>
      <c r="C584" s="276"/>
      <c r="D584" s="276"/>
      <c r="E584" s="276"/>
      <c r="F584" s="276"/>
    </row>
    <row r="585" spans="2:6">
      <c r="B585" s="284"/>
      <c r="C585" s="276"/>
      <c r="D585" s="276"/>
      <c r="E585" s="276"/>
      <c r="F585" s="276"/>
    </row>
    <row r="586" spans="2:6">
      <c r="B586" s="284"/>
      <c r="C586" s="276"/>
      <c r="D586" s="276"/>
      <c r="E586" s="276"/>
      <c r="F586" s="276"/>
    </row>
    <row r="587" spans="2:6">
      <c r="B587" s="284"/>
      <c r="C587" s="276"/>
      <c r="D587" s="276"/>
      <c r="E587" s="276"/>
      <c r="F587" s="276"/>
    </row>
    <row r="588" spans="2:6">
      <c r="B588" s="284"/>
      <c r="C588" s="276"/>
      <c r="D588" s="276"/>
      <c r="E588" s="276"/>
      <c r="F588" s="276"/>
    </row>
    <row r="589" spans="2:6">
      <c r="B589" s="284"/>
      <c r="C589" s="276"/>
      <c r="D589" s="276"/>
      <c r="E589" s="276"/>
      <c r="F589" s="276"/>
    </row>
    <row r="590" spans="2:6">
      <c r="B590" s="284"/>
      <c r="C590" s="276"/>
      <c r="D590" s="276"/>
      <c r="E590" s="276"/>
      <c r="F590" s="276"/>
    </row>
    <row r="591" spans="2:6">
      <c r="B591" s="284"/>
      <c r="C591" s="276"/>
      <c r="D591" s="276"/>
      <c r="E591" s="276"/>
      <c r="F591" s="276"/>
    </row>
    <row r="592" spans="2:6">
      <c r="B592" s="284"/>
      <c r="C592" s="276"/>
      <c r="D592" s="276"/>
      <c r="E592" s="276"/>
      <c r="F592" s="276"/>
    </row>
    <row r="593" spans="2:6">
      <c r="B593" s="284"/>
      <c r="C593" s="276"/>
      <c r="D593" s="276"/>
      <c r="E593" s="276"/>
      <c r="F593" s="276"/>
    </row>
    <row r="594" spans="2:6">
      <c r="B594" s="284"/>
      <c r="C594" s="276"/>
      <c r="D594" s="276"/>
      <c r="E594" s="276"/>
      <c r="F594" s="276"/>
    </row>
    <row r="595" spans="2:6">
      <c r="B595" s="284"/>
      <c r="C595" s="276"/>
      <c r="D595" s="276"/>
      <c r="E595" s="276"/>
      <c r="F595" s="276"/>
    </row>
    <row r="596" spans="2:6">
      <c r="B596" s="284"/>
      <c r="C596" s="276"/>
      <c r="D596" s="276"/>
      <c r="E596" s="276"/>
      <c r="F596" s="276"/>
    </row>
    <row r="597" spans="2:6">
      <c r="B597" s="284"/>
      <c r="C597" s="276"/>
      <c r="D597" s="276"/>
      <c r="E597" s="276"/>
      <c r="F597" s="276"/>
    </row>
    <row r="598" spans="2:6">
      <c r="B598" s="284"/>
      <c r="C598" s="276"/>
      <c r="D598" s="276"/>
      <c r="E598" s="276"/>
      <c r="F598" s="276"/>
    </row>
    <row r="599" spans="2:6">
      <c r="B599" s="284"/>
      <c r="C599" s="276"/>
      <c r="D599" s="276"/>
      <c r="E599" s="276"/>
      <c r="F599" s="276"/>
    </row>
    <row r="600" spans="2:6">
      <c r="B600" s="284"/>
      <c r="C600" s="276"/>
      <c r="D600" s="276"/>
      <c r="E600" s="276"/>
      <c r="F600" s="276"/>
    </row>
    <row r="601" spans="2:6">
      <c r="B601" s="284"/>
      <c r="C601" s="276"/>
      <c r="D601" s="276"/>
      <c r="E601" s="276"/>
      <c r="F601" s="276"/>
    </row>
    <row r="602" spans="2:6">
      <c r="B602" s="284"/>
      <c r="C602" s="276"/>
      <c r="D602" s="276"/>
      <c r="E602" s="276"/>
      <c r="F602" s="276"/>
    </row>
    <row r="603" spans="2:6">
      <c r="B603" s="284"/>
      <c r="C603" s="276"/>
      <c r="D603" s="276"/>
      <c r="E603" s="276"/>
      <c r="F603" s="276"/>
    </row>
    <row r="604" spans="2:6">
      <c r="B604" s="284"/>
      <c r="C604" s="276"/>
      <c r="D604" s="276"/>
      <c r="E604" s="276"/>
      <c r="F604" s="276"/>
    </row>
    <row r="605" spans="2:6">
      <c r="B605" s="284"/>
      <c r="C605" s="276"/>
      <c r="D605" s="276"/>
      <c r="E605" s="276"/>
      <c r="F605" s="276"/>
    </row>
    <row r="606" spans="2:6">
      <c r="B606" s="284"/>
      <c r="C606" s="276"/>
      <c r="D606" s="276"/>
      <c r="E606" s="276"/>
      <c r="F606" s="276"/>
    </row>
    <row r="607" spans="2:6">
      <c r="B607" s="284"/>
      <c r="C607" s="276"/>
      <c r="D607" s="276"/>
      <c r="E607" s="276"/>
      <c r="F607" s="276"/>
    </row>
    <row r="608" spans="2:6">
      <c r="B608" s="284"/>
      <c r="C608" s="276"/>
      <c r="D608" s="276"/>
      <c r="E608" s="276"/>
      <c r="F608" s="276"/>
    </row>
    <row r="609" spans="2:6">
      <c r="B609" s="284"/>
      <c r="C609" s="276"/>
      <c r="D609" s="276"/>
      <c r="E609" s="276"/>
      <c r="F609" s="276"/>
    </row>
    <row r="610" spans="2:6">
      <c r="B610" s="284"/>
      <c r="C610" s="276"/>
      <c r="D610" s="276"/>
      <c r="E610" s="276"/>
      <c r="F610" s="276"/>
    </row>
    <row r="611" spans="2:6">
      <c r="B611" s="284"/>
      <c r="C611" s="276"/>
      <c r="D611" s="276"/>
      <c r="E611" s="276"/>
      <c r="F611" s="276"/>
    </row>
    <row r="612" spans="2:6">
      <c r="B612" s="284"/>
      <c r="C612" s="276"/>
      <c r="D612" s="276"/>
      <c r="E612" s="276"/>
      <c r="F612" s="276"/>
    </row>
    <row r="613" spans="2:6">
      <c r="B613" s="284"/>
      <c r="C613" s="276"/>
      <c r="D613" s="276"/>
      <c r="E613" s="276"/>
      <c r="F613" s="276"/>
    </row>
    <row r="614" spans="2:6">
      <c r="B614" s="284"/>
      <c r="C614" s="276"/>
      <c r="D614" s="276"/>
      <c r="E614" s="276"/>
      <c r="F614" s="276"/>
    </row>
    <row r="615" spans="2:6">
      <c r="B615" s="284"/>
      <c r="C615" s="276"/>
      <c r="D615" s="276"/>
      <c r="E615" s="276"/>
      <c r="F615" s="276"/>
    </row>
    <row r="616" spans="2:6">
      <c r="B616" s="284"/>
      <c r="C616" s="276"/>
      <c r="D616" s="276"/>
      <c r="E616" s="276"/>
      <c r="F616" s="276"/>
    </row>
    <row r="617" spans="2:6">
      <c r="B617" s="284"/>
      <c r="C617" s="276"/>
      <c r="D617" s="276"/>
      <c r="E617" s="276"/>
      <c r="F617" s="276"/>
    </row>
    <row r="618" spans="2:6">
      <c r="B618" s="284"/>
      <c r="C618" s="276"/>
      <c r="D618" s="276"/>
      <c r="E618" s="276"/>
      <c r="F618" s="276"/>
    </row>
    <row r="619" spans="2:6">
      <c r="B619" s="284"/>
      <c r="C619" s="276"/>
      <c r="D619" s="276"/>
      <c r="E619" s="276"/>
      <c r="F619" s="276"/>
    </row>
    <row r="620" spans="2:6">
      <c r="B620" s="284"/>
      <c r="C620" s="276"/>
      <c r="D620" s="276"/>
      <c r="E620" s="276"/>
      <c r="F620" s="276"/>
    </row>
    <row r="621" spans="2:6">
      <c r="B621" s="284"/>
      <c r="C621" s="276"/>
      <c r="D621" s="276"/>
      <c r="E621" s="276"/>
      <c r="F621" s="276"/>
    </row>
    <row r="622" spans="2:6">
      <c r="B622" s="284"/>
      <c r="C622" s="276"/>
      <c r="D622" s="276"/>
      <c r="E622" s="276"/>
      <c r="F622" s="276"/>
    </row>
    <row r="623" spans="2:6">
      <c r="B623" s="284"/>
      <c r="C623" s="276"/>
      <c r="D623" s="276"/>
      <c r="E623" s="276"/>
      <c r="F623" s="276"/>
    </row>
    <row r="624" spans="2:6">
      <c r="B624" s="284"/>
      <c r="C624" s="276"/>
      <c r="D624" s="276"/>
      <c r="E624" s="276"/>
      <c r="F624" s="276"/>
    </row>
    <row r="625" spans="2:6">
      <c r="B625" s="284"/>
      <c r="C625" s="276"/>
      <c r="D625" s="276"/>
      <c r="E625" s="276"/>
      <c r="F625" s="276"/>
    </row>
    <row r="626" spans="2:6">
      <c r="B626" s="284"/>
      <c r="C626" s="276"/>
      <c r="D626" s="276"/>
      <c r="E626" s="276"/>
      <c r="F626" s="276"/>
    </row>
    <row r="627" spans="2:6">
      <c r="B627" s="284"/>
      <c r="C627" s="276"/>
      <c r="D627" s="276"/>
      <c r="E627" s="276"/>
      <c r="F627" s="276"/>
    </row>
    <row r="628" spans="2:6">
      <c r="B628" s="284"/>
      <c r="C628" s="276"/>
      <c r="D628" s="276"/>
      <c r="E628" s="276"/>
      <c r="F628" s="276"/>
    </row>
    <row r="629" spans="2:6">
      <c r="B629" s="284"/>
      <c r="C629" s="276"/>
      <c r="D629" s="276"/>
      <c r="E629" s="276"/>
      <c r="F629" s="276"/>
    </row>
    <row r="630" spans="2:6">
      <c r="B630" s="284"/>
      <c r="C630" s="276"/>
      <c r="D630" s="276"/>
      <c r="E630" s="276"/>
      <c r="F630" s="276"/>
    </row>
    <row r="631" spans="2:6">
      <c r="B631" s="284"/>
      <c r="C631" s="276"/>
      <c r="D631" s="276"/>
      <c r="E631" s="276"/>
      <c r="F631" s="276"/>
    </row>
    <row r="632" spans="2:6">
      <c r="B632" s="284"/>
      <c r="C632" s="276"/>
      <c r="D632" s="276"/>
      <c r="E632" s="276"/>
      <c r="F632" s="276"/>
    </row>
    <row r="633" spans="2:6">
      <c r="B633" s="284"/>
      <c r="C633" s="276"/>
      <c r="D633" s="276"/>
      <c r="E633" s="276"/>
      <c r="F633" s="276"/>
    </row>
    <row r="634" spans="2:6">
      <c r="B634" s="284"/>
      <c r="C634" s="276"/>
      <c r="D634" s="276"/>
      <c r="E634" s="276"/>
      <c r="F634" s="276"/>
    </row>
    <row r="635" spans="2:6">
      <c r="B635" s="284"/>
      <c r="C635" s="276"/>
      <c r="D635" s="276"/>
      <c r="E635" s="276"/>
      <c r="F635" s="276"/>
    </row>
    <row r="636" spans="2:6">
      <c r="B636" s="284"/>
      <c r="C636" s="276"/>
      <c r="D636" s="276"/>
      <c r="E636" s="276"/>
      <c r="F636" s="276"/>
    </row>
    <row r="637" spans="2:6">
      <c r="B637" s="284"/>
      <c r="C637" s="276"/>
      <c r="D637" s="276"/>
      <c r="E637" s="276"/>
      <c r="F637" s="276"/>
    </row>
    <row r="638" spans="2:6">
      <c r="B638" s="284"/>
      <c r="C638" s="276"/>
      <c r="D638" s="276"/>
      <c r="E638" s="276"/>
      <c r="F638" s="276"/>
    </row>
    <row r="639" spans="2:6">
      <c r="B639" s="284"/>
      <c r="C639" s="276"/>
      <c r="D639" s="276"/>
      <c r="E639" s="276"/>
      <c r="F639" s="276"/>
    </row>
    <row r="640" spans="2:6">
      <c r="B640" s="284"/>
      <c r="C640" s="276"/>
      <c r="D640" s="276"/>
      <c r="E640" s="276"/>
      <c r="F640" s="276"/>
    </row>
    <row r="641" spans="2:6">
      <c r="B641" s="284"/>
      <c r="C641" s="276"/>
      <c r="D641" s="276"/>
      <c r="E641" s="276"/>
      <c r="F641" s="276"/>
    </row>
    <row r="642" spans="2:6">
      <c r="B642" s="284"/>
      <c r="C642" s="276"/>
      <c r="D642" s="276"/>
      <c r="E642" s="276"/>
      <c r="F642" s="276"/>
    </row>
    <row r="643" spans="2:6">
      <c r="B643" s="284"/>
      <c r="C643" s="276"/>
      <c r="D643" s="276"/>
      <c r="E643" s="276"/>
      <c r="F643" s="276"/>
    </row>
    <row r="644" spans="2:6">
      <c r="B644" s="284"/>
      <c r="C644" s="276"/>
      <c r="D644" s="276"/>
      <c r="E644" s="276"/>
      <c r="F644" s="276"/>
    </row>
    <row r="645" spans="2:6">
      <c r="B645" s="284"/>
      <c r="C645" s="276"/>
      <c r="D645" s="276"/>
      <c r="E645" s="276"/>
      <c r="F645" s="276"/>
    </row>
    <row r="646" spans="2:6">
      <c r="B646" s="284"/>
      <c r="C646" s="276"/>
      <c r="D646" s="276"/>
      <c r="E646" s="276"/>
      <c r="F646" s="276"/>
    </row>
    <row r="647" spans="2:6">
      <c r="B647" s="284"/>
      <c r="C647" s="276"/>
      <c r="D647" s="276"/>
      <c r="E647" s="276"/>
      <c r="F647" s="276"/>
    </row>
    <row r="648" spans="2:6">
      <c r="B648" s="284"/>
      <c r="C648" s="276"/>
      <c r="D648" s="276"/>
      <c r="E648" s="276"/>
      <c r="F648" s="276"/>
    </row>
    <row r="649" spans="2:6">
      <c r="B649" s="284"/>
      <c r="C649" s="276"/>
      <c r="D649" s="276"/>
      <c r="E649" s="276"/>
      <c r="F649" s="276"/>
    </row>
    <row r="650" spans="2:6">
      <c r="B650" s="284"/>
      <c r="C650" s="276"/>
      <c r="D650" s="276"/>
      <c r="E650" s="276"/>
      <c r="F650" s="276"/>
    </row>
    <row r="651" spans="2:6">
      <c r="B651" s="284"/>
      <c r="C651" s="276"/>
      <c r="D651" s="276"/>
      <c r="E651" s="276"/>
      <c r="F651" s="276"/>
    </row>
    <row r="652" spans="2:6">
      <c r="B652" s="284"/>
      <c r="C652" s="276"/>
      <c r="D652" s="276"/>
      <c r="E652" s="276"/>
      <c r="F652" s="276"/>
    </row>
    <row r="653" spans="2:6">
      <c r="B653" s="284"/>
      <c r="C653" s="276"/>
      <c r="D653" s="276"/>
      <c r="E653" s="276"/>
      <c r="F653" s="276"/>
    </row>
    <row r="654" spans="2:6">
      <c r="B654" s="284"/>
      <c r="C654" s="276"/>
      <c r="D654" s="276"/>
      <c r="E654" s="276"/>
      <c r="F654" s="276"/>
    </row>
    <row r="655" spans="2:6">
      <c r="B655" s="284"/>
      <c r="C655" s="276"/>
      <c r="D655" s="276"/>
      <c r="E655" s="276"/>
      <c r="F655" s="276"/>
    </row>
    <row r="656" spans="2:6">
      <c r="B656" s="284"/>
      <c r="C656" s="276"/>
      <c r="D656" s="276"/>
      <c r="E656" s="276"/>
      <c r="F656" s="276"/>
    </row>
    <row r="657" spans="2:6">
      <c r="B657" s="284"/>
      <c r="C657" s="276"/>
      <c r="D657" s="276"/>
      <c r="E657" s="276"/>
      <c r="F657" s="276"/>
    </row>
    <row r="658" spans="2:6">
      <c r="B658" s="284"/>
      <c r="C658" s="276"/>
      <c r="D658" s="276"/>
      <c r="E658" s="276"/>
      <c r="F658" s="276"/>
    </row>
    <row r="659" spans="2:6">
      <c r="B659" s="284"/>
      <c r="C659" s="276"/>
      <c r="D659" s="276"/>
      <c r="E659" s="276"/>
      <c r="F659" s="276"/>
    </row>
    <row r="660" spans="2:6">
      <c r="B660" s="284"/>
      <c r="C660" s="276"/>
      <c r="D660" s="276"/>
      <c r="E660" s="276"/>
      <c r="F660" s="276"/>
    </row>
    <row r="661" spans="2:6">
      <c r="B661" s="284"/>
      <c r="C661" s="276"/>
      <c r="D661" s="276"/>
      <c r="E661" s="276"/>
      <c r="F661" s="276"/>
    </row>
    <row r="662" spans="2:6">
      <c r="B662" s="284"/>
      <c r="C662" s="276"/>
      <c r="D662" s="276"/>
      <c r="E662" s="276"/>
      <c r="F662" s="276"/>
    </row>
    <row r="663" spans="2:6">
      <c r="B663" s="284"/>
      <c r="C663" s="276"/>
      <c r="D663" s="276"/>
      <c r="E663" s="276"/>
      <c r="F663" s="276"/>
    </row>
    <row r="664" spans="2:6">
      <c r="B664" s="284"/>
      <c r="C664" s="276"/>
      <c r="D664" s="276"/>
      <c r="E664" s="276"/>
      <c r="F664" s="276"/>
    </row>
    <row r="665" spans="2:6">
      <c r="B665" s="284"/>
      <c r="C665" s="276"/>
      <c r="D665" s="276"/>
      <c r="E665" s="276"/>
      <c r="F665" s="276"/>
    </row>
    <row r="666" spans="2:6">
      <c r="B666" s="284"/>
      <c r="C666" s="276"/>
      <c r="D666" s="276"/>
      <c r="E666" s="276"/>
      <c r="F666" s="276"/>
    </row>
    <row r="667" spans="2:6">
      <c r="B667" s="284"/>
      <c r="C667" s="276"/>
      <c r="D667" s="276"/>
      <c r="E667" s="276"/>
      <c r="F667" s="276"/>
    </row>
    <row r="668" spans="2:6">
      <c r="B668" s="284"/>
      <c r="C668" s="276"/>
      <c r="D668" s="276"/>
      <c r="E668" s="276"/>
      <c r="F668" s="276"/>
    </row>
    <row r="669" spans="2:6">
      <c r="B669" s="284"/>
      <c r="C669" s="276"/>
      <c r="D669" s="276"/>
      <c r="E669" s="276"/>
      <c r="F669" s="276"/>
    </row>
    <row r="670" spans="2:6">
      <c r="B670" s="284"/>
      <c r="C670" s="276"/>
      <c r="D670" s="276"/>
      <c r="E670" s="276"/>
      <c r="F670" s="276"/>
    </row>
    <row r="671" spans="2:6">
      <c r="B671" s="284"/>
      <c r="C671" s="276"/>
      <c r="D671" s="276"/>
      <c r="E671" s="276"/>
      <c r="F671" s="276"/>
    </row>
    <row r="672" spans="2:6">
      <c r="B672" s="284"/>
      <c r="C672" s="276"/>
      <c r="D672" s="276"/>
      <c r="E672" s="276"/>
      <c r="F672" s="276"/>
    </row>
    <row r="673" spans="2:6">
      <c r="B673" s="284"/>
      <c r="C673" s="276"/>
      <c r="D673" s="276"/>
      <c r="E673" s="276"/>
      <c r="F673" s="276"/>
    </row>
    <row r="674" spans="2:6">
      <c r="B674" s="284"/>
      <c r="C674" s="276"/>
      <c r="D674" s="276"/>
      <c r="E674" s="276"/>
      <c r="F674" s="276"/>
    </row>
    <row r="675" spans="2:6">
      <c r="B675" s="284"/>
      <c r="C675" s="276"/>
      <c r="D675" s="276"/>
      <c r="E675" s="276"/>
      <c r="F675" s="276"/>
    </row>
    <row r="676" spans="2:6">
      <c r="B676" s="284"/>
      <c r="C676" s="276"/>
      <c r="D676" s="276"/>
      <c r="E676" s="276"/>
      <c r="F676" s="276"/>
    </row>
    <row r="677" spans="2:6">
      <c r="B677" s="284"/>
      <c r="C677" s="276"/>
      <c r="D677" s="276"/>
      <c r="E677" s="276"/>
      <c r="F677" s="276"/>
    </row>
    <row r="678" spans="2:6">
      <c r="B678" s="284"/>
      <c r="C678" s="276"/>
      <c r="D678" s="276"/>
      <c r="E678" s="276"/>
      <c r="F678" s="276"/>
    </row>
    <row r="679" spans="2:6">
      <c r="B679" s="284"/>
      <c r="C679" s="276"/>
      <c r="D679" s="276"/>
      <c r="E679" s="276"/>
      <c r="F679" s="276"/>
    </row>
    <row r="680" spans="2:6">
      <c r="B680" s="284"/>
      <c r="C680" s="276"/>
      <c r="D680" s="276"/>
      <c r="E680" s="276"/>
      <c r="F680" s="276"/>
    </row>
    <row r="681" spans="2:6">
      <c r="B681" s="284"/>
      <c r="C681" s="276"/>
      <c r="D681" s="276"/>
      <c r="E681" s="276"/>
      <c r="F681" s="276"/>
    </row>
    <row r="682" spans="2:6">
      <c r="B682" s="284"/>
      <c r="C682" s="276"/>
      <c r="D682" s="276"/>
      <c r="E682" s="276"/>
      <c r="F682" s="276"/>
    </row>
    <row r="683" spans="2:6">
      <c r="B683" s="284"/>
      <c r="C683" s="276"/>
      <c r="D683" s="276"/>
      <c r="E683" s="276"/>
      <c r="F683" s="276"/>
    </row>
    <row r="684" spans="2:6">
      <c r="B684" s="284"/>
      <c r="C684" s="276"/>
      <c r="D684" s="276"/>
      <c r="E684" s="276"/>
      <c r="F684" s="276"/>
    </row>
    <row r="685" spans="2:6">
      <c r="B685" s="284"/>
      <c r="C685" s="276"/>
      <c r="D685" s="276"/>
      <c r="E685" s="276"/>
      <c r="F685" s="276"/>
    </row>
    <row r="686" spans="2:6">
      <c r="B686" s="284"/>
      <c r="C686" s="276"/>
      <c r="D686" s="276"/>
      <c r="E686" s="276"/>
      <c r="F686" s="276"/>
    </row>
    <row r="687" spans="2:6">
      <c r="B687" s="284"/>
      <c r="C687" s="276"/>
      <c r="D687" s="276"/>
      <c r="E687" s="276"/>
      <c r="F687" s="276"/>
    </row>
    <row r="688" spans="2:6">
      <c r="B688" s="284"/>
      <c r="C688" s="276"/>
      <c r="D688" s="276"/>
      <c r="E688" s="276"/>
      <c r="F688" s="276"/>
    </row>
    <row r="689" spans="2:6">
      <c r="B689" s="284"/>
      <c r="C689" s="276"/>
      <c r="D689" s="276"/>
      <c r="E689" s="276"/>
      <c r="F689" s="276"/>
    </row>
    <row r="690" spans="2:6">
      <c r="B690" s="284"/>
      <c r="C690" s="276"/>
      <c r="D690" s="276"/>
      <c r="E690" s="276"/>
      <c r="F690" s="276"/>
    </row>
    <row r="691" spans="2:6">
      <c r="B691" s="284"/>
      <c r="C691" s="276"/>
      <c r="D691" s="276"/>
      <c r="E691" s="276"/>
      <c r="F691" s="276"/>
    </row>
    <row r="692" spans="2:6">
      <c r="B692" s="284"/>
      <c r="C692" s="276"/>
      <c r="D692" s="276"/>
      <c r="E692" s="276"/>
      <c r="F692" s="276"/>
    </row>
    <row r="693" spans="2:6">
      <c r="B693" s="284"/>
      <c r="C693" s="276"/>
      <c r="D693" s="276"/>
      <c r="E693" s="276"/>
      <c r="F693" s="276"/>
    </row>
    <row r="694" spans="2:6">
      <c r="B694" s="284"/>
      <c r="C694" s="276"/>
      <c r="D694" s="276"/>
      <c r="E694" s="276"/>
      <c r="F694" s="276"/>
    </row>
    <row r="695" spans="2:6">
      <c r="B695" s="284"/>
      <c r="C695" s="276"/>
      <c r="D695" s="276"/>
      <c r="E695" s="276"/>
      <c r="F695" s="276"/>
    </row>
    <row r="696" spans="2:6">
      <c r="B696" s="284"/>
      <c r="C696" s="276"/>
      <c r="D696" s="276"/>
      <c r="E696" s="276"/>
      <c r="F696" s="276"/>
    </row>
    <row r="697" spans="2:6">
      <c r="B697" s="284"/>
      <c r="C697" s="276"/>
      <c r="D697" s="276"/>
      <c r="E697" s="276"/>
      <c r="F697" s="276"/>
    </row>
    <row r="698" spans="2:6">
      <c r="B698" s="284"/>
      <c r="C698" s="276"/>
      <c r="D698" s="276"/>
      <c r="E698" s="276"/>
      <c r="F698" s="276"/>
    </row>
    <row r="699" spans="2:6">
      <c r="B699" s="284"/>
      <c r="C699" s="276"/>
      <c r="D699" s="276"/>
      <c r="E699" s="276"/>
      <c r="F699" s="276"/>
    </row>
    <row r="700" spans="2:6">
      <c r="B700" s="284"/>
      <c r="C700" s="276"/>
      <c r="D700" s="276"/>
      <c r="E700" s="276"/>
      <c r="F700" s="276"/>
    </row>
    <row r="701" spans="2:6">
      <c r="B701" s="284"/>
      <c r="C701" s="276"/>
      <c r="D701" s="276"/>
      <c r="E701" s="276"/>
      <c r="F701" s="276"/>
    </row>
    <row r="702" spans="2:6">
      <c r="B702" s="284"/>
      <c r="C702" s="276"/>
      <c r="D702" s="276"/>
      <c r="E702" s="276"/>
      <c r="F702" s="276"/>
    </row>
    <row r="703" spans="2:6">
      <c r="B703" s="284"/>
      <c r="C703" s="276"/>
      <c r="D703" s="276"/>
      <c r="E703" s="276"/>
      <c r="F703" s="276"/>
    </row>
    <row r="704" spans="2:6">
      <c r="B704" s="284"/>
      <c r="C704" s="276"/>
      <c r="D704" s="276"/>
      <c r="E704" s="276"/>
      <c r="F704" s="276"/>
    </row>
    <row r="705" spans="2:6">
      <c r="B705" s="284"/>
      <c r="C705" s="276"/>
      <c r="D705" s="276"/>
      <c r="E705" s="276"/>
      <c r="F705" s="276"/>
    </row>
    <row r="706" spans="2:6">
      <c r="B706" s="284"/>
      <c r="C706" s="276"/>
      <c r="D706" s="276"/>
      <c r="E706" s="276"/>
      <c r="F706" s="276"/>
    </row>
    <row r="707" spans="2:6">
      <c r="B707" s="284"/>
      <c r="C707" s="276"/>
      <c r="D707" s="276"/>
      <c r="E707" s="276"/>
      <c r="F707" s="276"/>
    </row>
    <row r="708" spans="2:6">
      <c r="B708" s="284"/>
      <c r="C708" s="276"/>
      <c r="D708" s="276"/>
      <c r="E708" s="276"/>
      <c r="F708" s="276"/>
    </row>
    <row r="709" spans="2:6">
      <c r="B709" s="284"/>
      <c r="C709" s="276"/>
      <c r="D709" s="276"/>
      <c r="E709" s="276"/>
      <c r="F709" s="276"/>
    </row>
    <row r="710" spans="2:6">
      <c r="B710" s="284"/>
      <c r="C710" s="276"/>
      <c r="D710" s="276"/>
      <c r="E710" s="276"/>
      <c r="F710" s="276"/>
    </row>
    <row r="711" spans="2:6">
      <c r="B711" s="284"/>
      <c r="C711" s="276"/>
      <c r="D711" s="276"/>
      <c r="E711" s="276"/>
      <c r="F711" s="276"/>
    </row>
    <row r="712" spans="2:6">
      <c r="B712" s="284"/>
      <c r="C712" s="276"/>
      <c r="D712" s="276"/>
      <c r="E712" s="276"/>
      <c r="F712" s="276"/>
    </row>
    <row r="713" spans="2:6">
      <c r="B713" s="284"/>
      <c r="C713" s="276"/>
      <c r="D713" s="276"/>
      <c r="E713" s="276"/>
      <c r="F713" s="276"/>
    </row>
    <row r="714" spans="2:6">
      <c r="B714" s="284"/>
      <c r="C714" s="276"/>
      <c r="D714" s="276"/>
      <c r="E714" s="276"/>
      <c r="F714" s="276"/>
    </row>
    <row r="715" spans="2:6">
      <c r="B715" s="284"/>
      <c r="C715" s="276"/>
      <c r="D715" s="276"/>
      <c r="E715" s="276"/>
      <c r="F715" s="276"/>
    </row>
    <row r="716" spans="2:6">
      <c r="B716" s="284"/>
      <c r="C716" s="276"/>
      <c r="D716" s="276"/>
      <c r="E716" s="276"/>
      <c r="F716" s="276"/>
    </row>
    <row r="717" spans="2:6">
      <c r="B717" s="284"/>
      <c r="C717" s="276"/>
      <c r="D717" s="276"/>
      <c r="E717" s="276"/>
      <c r="F717" s="276"/>
    </row>
    <row r="718" spans="2:6">
      <c r="B718" s="284"/>
      <c r="C718" s="276"/>
      <c r="D718" s="276"/>
      <c r="E718" s="276"/>
      <c r="F718" s="276"/>
    </row>
    <row r="719" spans="2:6">
      <c r="B719" s="284"/>
      <c r="C719" s="276"/>
      <c r="D719" s="276"/>
      <c r="E719" s="276"/>
      <c r="F719" s="276"/>
    </row>
    <row r="720" spans="2:6">
      <c r="B720" s="284"/>
      <c r="C720" s="276"/>
      <c r="D720" s="276"/>
      <c r="E720" s="276"/>
      <c r="F720" s="276"/>
    </row>
    <row r="721" spans="2:6">
      <c r="B721" s="284"/>
      <c r="C721" s="276"/>
      <c r="D721" s="276"/>
      <c r="E721" s="276"/>
      <c r="F721" s="276"/>
    </row>
    <row r="722" spans="2:6">
      <c r="B722" s="284"/>
      <c r="C722" s="276"/>
      <c r="D722" s="276"/>
      <c r="E722" s="276"/>
      <c r="F722" s="276"/>
    </row>
    <row r="723" spans="2:6">
      <c r="B723" s="284"/>
      <c r="C723" s="276"/>
      <c r="D723" s="276"/>
      <c r="E723" s="276"/>
      <c r="F723" s="276"/>
    </row>
    <row r="724" spans="2:6">
      <c r="B724" s="284"/>
      <c r="C724" s="276"/>
      <c r="D724" s="276"/>
      <c r="E724" s="276"/>
      <c r="F724" s="276"/>
    </row>
    <row r="725" spans="2:6">
      <c r="B725" s="284"/>
      <c r="C725" s="276"/>
      <c r="D725" s="276"/>
      <c r="E725" s="276"/>
      <c r="F725" s="276"/>
    </row>
    <row r="726" spans="2:6">
      <c r="B726" s="284"/>
      <c r="C726" s="276"/>
      <c r="D726" s="276"/>
      <c r="E726" s="276"/>
      <c r="F726" s="276"/>
    </row>
    <row r="727" spans="2:6">
      <c r="B727" s="284"/>
      <c r="C727" s="276"/>
      <c r="D727" s="276"/>
      <c r="E727" s="276"/>
      <c r="F727" s="276"/>
    </row>
    <row r="728" spans="2:6">
      <c r="B728" s="284"/>
      <c r="C728" s="276"/>
      <c r="D728" s="276"/>
      <c r="E728" s="276"/>
      <c r="F728" s="276"/>
    </row>
    <row r="729" spans="2:6">
      <c r="B729" s="284"/>
      <c r="C729" s="276"/>
      <c r="D729" s="276"/>
      <c r="E729" s="276"/>
      <c r="F729" s="276"/>
    </row>
    <row r="730" spans="2:6">
      <c r="B730" s="284"/>
      <c r="C730" s="276"/>
      <c r="D730" s="276"/>
      <c r="E730" s="276"/>
      <c r="F730" s="276"/>
    </row>
    <row r="731" spans="2:6">
      <c r="B731" s="284"/>
      <c r="C731" s="276"/>
      <c r="D731" s="276"/>
      <c r="E731" s="276"/>
      <c r="F731" s="276"/>
    </row>
    <row r="732" spans="2:6">
      <c r="B732" s="284"/>
      <c r="C732" s="276"/>
      <c r="D732" s="276"/>
      <c r="E732" s="276"/>
      <c r="F732" s="276"/>
    </row>
    <row r="733" spans="2:6">
      <c r="B733" s="284"/>
      <c r="C733" s="276"/>
      <c r="D733" s="276"/>
      <c r="E733" s="276"/>
      <c r="F733" s="276"/>
    </row>
    <row r="734" spans="2:6">
      <c r="B734" s="284"/>
      <c r="C734" s="276"/>
      <c r="D734" s="276"/>
      <c r="E734" s="276"/>
      <c r="F734" s="276"/>
    </row>
    <row r="735" spans="2:6">
      <c r="B735" s="284"/>
      <c r="C735" s="276"/>
      <c r="D735" s="276"/>
      <c r="E735" s="276"/>
      <c r="F735" s="276"/>
    </row>
    <row r="736" spans="2:6">
      <c r="B736" s="284"/>
      <c r="C736" s="276"/>
      <c r="D736" s="276"/>
      <c r="E736" s="276"/>
      <c r="F736" s="276"/>
    </row>
    <row r="737" spans="2:6">
      <c r="B737" s="284"/>
      <c r="C737" s="276"/>
      <c r="D737" s="276"/>
      <c r="E737" s="276"/>
      <c r="F737" s="276"/>
    </row>
    <row r="738" spans="2:6">
      <c r="B738" s="284"/>
      <c r="C738" s="276"/>
      <c r="D738" s="276"/>
      <c r="E738" s="276"/>
      <c r="F738" s="276"/>
    </row>
    <row r="739" spans="2:6">
      <c r="B739" s="284"/>
      <c r="C739" s="276"/>
      <c r="D739" s="276"/>
      <c r="E739" s="276"/>
      <c r="F739" s="276"/>
    </row>
    <row r="740" spans="2:6">
      <c r="B740" s="284"/>
      <c r="C740" s="276"/>
      <c r="D740" s="276"/>
      <c r="E740" s="276"/>
      <c r="F740" s="276"/>
    </row>
    <row r="741" spans="2:6">
      <c r="B741" s="284"/>
      <c r="C741" s="276"/>
      <c r="D741" s="276"/>
      <c r="E741" s="276"/>
      <c r="F741" s="276"/>
    </row>
    <row r="742" spans="2:6">
      <c r="B742" s="284"/>
      <c r="C742" s="276"/>
      <c r="D742" s="276"/>
      <c r="E742" s="276"/>
      <c r="F742" s="276"/>
    </row>
    <row r="743" spans="2:6">
      <c r="B743" s="284"/>
      <c r="C743" s="276"/>
      <c r="D743" s="276"/>
      <c r="E743" s="276"/>
      <c r="F743" s="276"/>
    </row>
    <row r="744" spans="2:6">
      <c r="B744" s="284"/>
      <c r="C744" s="276"/>
      <c r="D744" s="276"/>
      <c r="E744" s="276"/>
      <c r="F744" s="276"/>
    </row>
    <row r="745" spans="2:6">
      <c r="B745" s="284"/>
      <c r="C745" s="276"/>
      <c r="D745" s="276"/>
      <c r="E745" s="276"/>
      <c r="F745" s="276"/>
    </row>
    <row r="746" spans="2:6">
      <c r="B746" s="284"/>
      <c r="C746" s="276"/>
      <c r="D746" s="276"/>
      <c r="E746" s="276"/>
      <c r="F746" s="276"/>
    </row>
    <row r="747" spans="2:6">
      <c r="B747" s="284"/>
      <c r="C747" s="276"/>
      <c r="D747" s="276"/>
      <c r="E747" s="276"/>
      <c r="F747" s="276"/>
    </row>
    <row r="748" spans="2:6">
      <c r="B748" s="284"/>
      <c r="C748" s="276"/>
      <c r="D748" s="276"/>
      <c r="E748" s="276"/>
      <c r="F748" s="276"/>
    </row>
    <row r="749" spans="2:6">
      <c r="B749" s="284"/>
      <c r="C749" s="276"/>
      <c r="D749" s="276"/>
      <c r="E749" s="276"/>
      <c r="F749" s="276"/>
    </row>
    <row r="750" spans="2:6">
      <c r="B750" s="284"/>
      <c r="C750" s="276"/>
      <c r="D750" s="276"/>
      <c r="E750" s="276"/>
      <c r="F750" s="276"/>
    </row>
    <row r="751" spans="2:6">
      <c r="B751" s="284"/>
      <c r="C751" s="276"/>
      <c r="D751" s="276"/>
      <c r="E751" s="276"/>
      <c r="F751" s="276"/>
    </row>
    <row r="752" spans="2:6">
      <c r="B752" s="284"/>
      <c r="C752" s="276"/>
      <c r="D752" s="276"/>
      <c r="E752" s="276"/>
      <c r="F752" s="276"/>
    </row>
    <row r="753" spans="2:6">
      <c r="B753" s="284"/>
      <c r="C753" s="276"/>
      <c r="D753" s="276"/>
      <c r="E753" s="276"/>
      <c r="F753" s="276"/>
    </row>
    <row r="754" spans="2:6">
      <c r="B754" s="284"/>
      <c r="C754" s="276"/>
      <c r="D754" s="276"/>
      <c r="E754" s="276"/>
      <c r="F754" s="276"/>
    </row>
    <row r="755" spans="2:6">
      <c r="B755" s="284"/>
      <c r="C755" s="276"/>
      <c r="D755" s="276"/>
      <c r="E755" s="276"/>
      <c r="F755" s="276"/>
    </row>
    <row r="756" spans="2:6">
      <c r="B756" s="284"/>
      <c r="C756" s="276"/>
      <c r="D756" s="276"/>
      <c r="E756" s="276"/>
      <c r="F756" s="276"/>
    </row>
    <row r="757" spans="2:6">
      <c r="B757" s="284"/>
      <c r="C757" s="276"/>
      <c r="D757" s="276"/>
      <c r="E757" s="276"/>
      <c r="F757" s="276"/>
    </row>
    <row r="758" spans="2:6">
      <c r="B758" s="284"/>
      <c r="C758" s="276"/>
      <c r="D758" s="276"/>
      <c r="E758" s="276"/>
      <c r="F758" s="276"/>
    </row>
    <row r="759" spans="2:6">
      <c r="B759" s="284"/>
      <c r="C759" s="276"/>
      <c r="D759" s="276"/>
      <c r="E759" s="276"/>
      <c r="F759" s="276"/>
    </row>
    <row r="760" spans="2:6">
      <c r="B760" s="284"/>
      <c r="C760" s="276"/>
      <c r="D760" s="276"/>
      <c r="E760" s="276"/>
      <c r="F760" s="276"/>
    </row>
    <row r="761" spans="2:6">
      <c r="B761" s="284"/>
      <c r="C761" s="276"/>
      <c r="D761" s="276"/>
      <c r="E761" s="276"/>
      <c r="F761" s="276"/>
    </row>
    <row r="762" spans="2:6">
      <c r="B762" s="284"/>
      <c r="C762" s="276"/>
      <c r="D762" s="276"/>
      <c r="E762" s="276"/>
      <c r="F762" s="276"/>
    </row>
    <row r="763" spans="2:6">
      <c r="B763" s="284"/>
      <c r="C763" s="276"/>
      <c r="D763" s="276"/>
      <c r="E763" s="276"/>
      <c r="F763" s="276"/>
    </row>
    <row r="764" spans="2:6">
      <c r="B764" s="284"/>
      <c r="C764" s="276"/>
      <c r="D764" s="276"/>
      <c r="E764" s="276"/>
      <c r="F764" s="276"/>
    </row>
    <row r="765" spans="2:6">
      <c r="B765" s="284"/>
      <c r="C765" s="276"/>
      <c r="D765" s="276"/>
      <c r="E765" s="276"/>
      <c r="F765" s="276"/>
    </row>
    <row r="766" spans="2:6">
      <c r="B766" s="284"/>
      <c r="C766" s="276"/>
      <c r="D766" s="276"/>
      <c r="E766" s="276"/>
      <c r="F766" s="276"/>
    </row>
    <row r="767" spans="2:6">
      <c r="B767" s="284"/>
      <c r="C767" s="276"/>
      <c r="D767" s="276"/>
      <c r="E767" s="276"/>
      <c r="F767" s="276"/>
    </row>
    <row r="768" spans="2:6">
      <c r="B768" s="284"/>
      <c r="C768" s="276"/>
      <c r="D768" s="276"/>
      <c r="E768" s="276"/>
      <c r="F768" s="276"/>
    </row>
    <row r="769" spans="2:6">
      <c r="B769" s="284"/>
      <c r="C769" s="276"/>
      <c r="D769" s="276"/>
      <c r="E769" s="276"/>
      <c r="F769" s="276"/>
    </row>
    <row r="770" spans="2:6">
      <c r="B770" s="284"/>
      <c r="C770" s="276"/>
      <c r="D770" s="276"/>
      <c r="E770" s="276"/>
      <c r="F770" s="276"/>
    </row>
    <row r="771" spans="2:6">
      <c r="B771" s="284"/>
      <c r="C771" s="276"/>
      <c r="D771" s="276"/>
      <c r="E771" s="276"/>
      <c r="F771" s="276"/>
    </row>
    <row r="772" spans="2:6">
      <c r="B772" s="284"/>
      <c r="C772" s="276"/>
      <c r="D772" s="276"/>
      <c r="E772" s="276"/>
      <c r="F772" s="276"/>
    </row>
    <row r="773" spans="2:6">
      <c r="B773" s="284"/>
      <c r="C773" s="276"/>
      <c r="D773" s="276"/>
      <c r="E773" s="276"/>
      <c r="F773" s="276"/>
    </row>
    <row r="774" spans="2:6">
      <c r="B774" s="284"/>
      <c r="C774" s="276"/>
      <c r="D774" s="276"/>
      <c r="E774" s="276"/>
      <c r="F774" s="276"/>
    </row>
    <row r="775" spans="2:6">
      <c r="B775" s="284"/>
      <c r="C775" s="276"/>
      <c r="D775" s="276"/>
      <c r="E775" s="276"/>
      <c r="F775" s="276"/>
    </row>
    <row r="776" spans="2:6">
      <c r="B776" s="284"/>
      <c r="C776" s="276"/>
      <c r="D776" s="276"/>
      <c r="E776" s="276"/>
      <c r="F776" s="276"/>
    </row>
    <row r="777" spans="2:6">
      <c r="B777" s="284"/>
      <c r="C777" s="276"/>
      <c r="D777" s="276"/>
      <c r="E777" s="276"/>
      <c r="F777" s="276"/>
    </row>
    <row r="778" spans="2:6">
      <c r="B778" s="284"/>
      <c r="C778" s="276"/>
      <c r="D778" s="276"/>
      <c r="E778" s="276"/>
      <c r="F778" s="276"/>
    </row>
    <row r="779" spans="2:6">
      <c r="B779" s="284"/>
      <c r="C779" s="276"/>
      <c r="D779" s="276"/>
      <c r="E779" s="276"/>
      <c r="F779" s="276"/>
    </row>
    <row r="780" spans="2:6">
      <c r="B780" s="284"/>
      <c r="C780" s="276"/>
      <c r="D780" s="276"/>
      <c r="E780" s="276"/>
      <c r="F780" s="276"/>
    </row>
    <row r="781" spans="2:6">
      <c r="B781" s="284"/>
      <c r="C781" s="276"/>
      <c r="D781" s="276"/>
      <c r="E781" s="276"/>
      <c r="F781" s="276"/>
    </row>
    <row r="782" spans="2:6">
      <c r="B782" s="284"/>
      <c r="C782" s="276"/>
      <c r="D782" s="276"/>
      <c r="E782" s="276"/>
      <c r="F782" s="276"/>
    </row>
    <row r="783" spans="2:6">
      <c r="B783" s="284"/>
      <c r="C783" s="276"/>
      <c r="D783" s="276"/>
      <c r="E783" s="276"/>
      <c r="F783" s="276"/>
    </row>
    <row r="784" spans="2:6">
      <c r="B784" s="284"/>
      <c r="C784" s="276"/>
      <c r="D784" s="276"/>
      <c r="E784" s="276"/>
      <c r="F784" s="276"/>
    </row>
    <row r="785" spans="2:6">
      <c r="B785" s="284"/>
      <c r="C785" s="276"/>
      <c r="D785" s="276"/>
      <c r="E785" s="276"/>
      <c r="F785" s="276"/>
    </row>
    <row r="786" spans="2:6">
      <c r="B786" s="284"/>
      <c r="C786" s="276"/>
      <c r="D786" s="276"/>
      <c r="E786" s="276"/>
      <c r="F786" s="276"/>
    </row>
    <row r="787" spans="2:6">
      <c r="B787" s="284"/>
      <c r="C787" s="276"/>
      <c r="D787" s="276"/>
      <c r="E787" s="276"/>
      <c r="F787" s="276"/>
    </row>
    <row r="788" spans="2:6">
      <c r="B788" s="284"/>
      <c r="C788" s="276"/>
      <c r="D788" s="276"/>
      <c r="E788" s="276"/>
      <c r="F788" s="276"/>
    </row>
    <row r="789" spans="2:6">
      <c r="B789" s="284"/>
      <c r="C789" s="276"/>
      <c r="D789" s="276"/>
      <c r="E789" s="276"/>
      <c r="F789" s="276"/>
    </row>
    <row r="790" spans="2:6">
      <c r="B790" s="284"/>
      <c r="C790" s="276"/>
      <c r="D790" s="276"/>
      <c r="E790" s="276"/>
      <c r="F790" s="276"/>
    </row>
    <row r="791" spans="2:6">
      <c r="B791" s="284"/>
      <c r="C791" s="276"/>
      <c r="D791" s="276"/>
      <c r="E791" s="276"/>
      <c r="F791" s="276"/>
    </row>
    <row r="792" spans="2:6">
      <c r="B792" s="284"/>
      <c r="C792" s="276"/>
      <c r="D792" s="276"/>
      <c r="E792" s="276"/>
      <c r="F792" s="276"/>
    </row>
    <row r="793" spans="2:6">
      <c r="B793" s="284"/>
      <c r="C793" s="276"/>
      <c r="D793" s="276"/>
      <c r="E793" s="276"/>
      <c r="F793" s="276"/>
    </row>
    <row r="794" spans="2:6">
      <c r="B794" s="284"/>
      <c r="C794" s="276"/>
      <c r="D794" s="276"/>
      <c r="E794" s="276"/>
      <c r="F794" s="276"/>
    </row>
    <row r="795" spans="2:6">
      <c r="B795" s="284"/>
      <c r="C795" s="276"/>
      <c r="D795" s="276"/>
      <c r="E795" s="276"/>
      <c r="F795" s="276"/>
    </row>
    <row r="796" spans="2:6">
      <c r="B796" s="284"/>
      <c r="C796" s="276"/>
      <c r="D796" s="276"/>
      <c r="E796" s="276"/>
      <c r="F796" s="276"/>
    </row>
    <row r="797" spans="2:6">
      <c r="B797" s="284"/>
      <c r="C797" s="276"/>
      <c r="D797" s="276"/>
      <c r="E797" s="276"/>
      <c r="F797" s="276"/>
    </row>
    <row r="798" spans="2:6">
      <c r="B798" s="284"/>
      <c r="C798" s="276"/>
      <c r="D798" s="276"/>
      <c r="E798" s="276"/>
      <c r="F798" s="276"/>
    </row>
    <row r="799" spans="2:6">
      <c r="B799" s="284"/>
      <c r="C799" s="276"/>
      <c r="D799" s="276"/>
      <c r="E799" s="276"/>
      <c r="F799" s="276"/>
    </row>
    <row r="800" spans="2:6">
      <c r="B800" s="284"/>
      <c r="C800" s="276"/>
      <c r="D800" s="276"/>
      <c r="E800" s="276"/>
      <c r="F800" s="276"/>
    </row>
    <row r="801" spans="2:6">
      <c r="B801" s="284"/>
      <c r="C801" s="276"/>
      <c r="D801" s="276"/>
      <c r="E801" s="276"/>
      <c r="F801" s="276"/>
    </row>
    <row r="802" spans="2:6">
      <c r="B802" s="284"/>
      <c r="C802" s="276"/>
      <c r="D802" s="276"/>
      <c r="E802" s="276"/>
      <c r="F802" s="276"/>
    </row>
    <row r="803" spans="2:6">
      <c r="B803" s="284"/>
      <c r="C803" s="276"/>
      <c r="D803" s="276"/>
      <c r="E803" s="276"/>
      <c r="F803" s="276"/>
    </row>
    <row r="804" spans="2:6">
      <c r="B804" s="284"/>
      <c r="C804" s="276"/>
      <c r="D804" s="276"/>
      <c r="E804" s="276"/>
      <c r="F804" s="276"/>
    </row>
    <row r="805" spans="2:6">
      <c r="B805" s="284"/>
      <c r="C805" s="276"/>
      <c r="D805" s="276"/>
      <c r="E805" s="276"/>
      <c r="F805" s="276"/>
    </row>
    <row r="806" spans="2:6">
      <c r="B806" s="284"/>
      <c r="C806" s="276"/>
      <c r="D806" s="276"/>
      <c r="E806" s="276"/>
      <c r="F806" s="276"/>
    </row>
    <row r="807" spans="2:6">
      <c r="B807" s="284"/>
      <c r="C807" s="276"/>
      <c r="D807" s="276"/>
      <c r="E807" s="276"/>
      <c r="F807" s="276"/>
    </row>
    <row r="808" spans="2:6">
      <c r="B808" s="284"/>
      <c r="C808" s="276"/>
      <c r="D808" s="276"/>
      <c r="E808" s="276"/>
      <c r="F808" s="276"/>
    </row>
    <row r="809" spans="2:6">
      <c r="B809" s="284"/>
      <c r="C809" s="276"/>
      <c r="D809" s="276"/>
      <c r="E809" s="276"/>
      <c r="F809" s="276"/>
    </row>
    <row r="810" spans="2:6">
      <c r="B810" s="284"/>
      <c r="C810" s="276"/>
      <c r="D810" s="276"/>
      <c r="E810" s="276"/>
      <c r="F810" s="276"/>
    </row>
    <row r="811" spans="2:6">
      <c r="B811" s="284"/>
      <c r="C811" s="276"/>
      <c r="D811" s="276"/>
      <c r="E811" s="276"/>
      <c r="F811" s="276"/>
    </row>
    <row r="812" spans="2:6">
      <c r="B812" s="284"/>
      <c r="C812" s="276"/>
      <c r="D812" s="276"/>
      <c r="E812" s="276"/>
      <c r="F812" s="276"/>
    </row>
    <row r="813" spans="2:6">
      <c r="B813" s="284"/>
      <c r="C813" s="276"/>
      <c r="D813" s="276"/>
      <c r="E813" s="276"/>
      <c r="F813" s="276"/>
    </row>
    <row r="814" spans="2:6">
      <c r="B814" s="284"/>
      <c r="C814" s="276"/>
      <c r="D814" s="276"/>
      <c r="E814" s="276"/>
      <c r="F814" s="276"/>
    </row>
    <row r="815" spans="2:6">
      <c r="B815" s="284"/>
      <c r="C815" s="276"/>
      <c r="D815" s="276"/>
      <c r="E815" s="276"/>
      <c r="F815" s="276"/>
    </row>
    <row r="816" spans="2:6">
      <c r="B816" s="284"/>
      <c r="C816" s="276"/>
      <c r="D816" s="276"/>
      <c r="E816" s="276"/>
      <c r="F816" s="276"/>
    </row>
    <row r="817" spans="2:6">
      <c r="B817" s="284"/>
      <c r="C817" s="276"/>
      <c r="D817" s="276"/>
      <c r="E817" s="276"/>
      <c r="F817" s="276"/>
    </row>
    <row r="818" spans="2:6">
      <c r="B818" s="284"/>
      <c r="C818" s="276"/>
      <c r="D818" s="276"/>
      <c r="E818" s="276"/>
      <c r="F818" s="276"/>
    </row>
    <row r="819" spans="2:6">
      <c r="B819" s="284"/>
      <c r="C819" s="276"/>
      <c r="D819" s="276"/>
      <c r="E819" s="276"/>
      <c r="F819" s="276"/>
    </row>
    <row r="820" spans="2:6">
      <c r="B820" s="284"/>
      <c r="C820" s="276"/>
      <c r="D820" s="276"/>
      <c r="E820" s="276"/>
      <c r="F820" s="276"/>
    </row>
    <row r="821" spans="2:6">
      <c r="B821" s="284"/>
      <c r="C821" s="276"/>
      <c r="D821" s="276"/>
      <c r="E821" s="276"/>
      <c r="F821" s="276"/>
    </row>
    <row r="822" spans="2:6">
      <c r="B822" s="284"/>
      <c r="C822" s="276"/>
      <c r="D822" s="276"/>
      <c r="E822" s="276"/>
      <c r="F822" s="276"/>
    </row>
    <row r="823" spans="2:6">
      <c r="B823" s="284"/>
      <c r="C823" s="276"/>
      <c r="D823" s="276"/>
      <c r="E823" s="276"/>
      <c r="F823" s="276"/>
    </row>
    <row r="824" spans="2:6">
      <c r="B824" s="284"/>
      <c r="C824" s="276"/>
      <c r="D824" s="276"/>
      <c r="E824" s="276"/>
      <c r="F824" s="276"/>
    </row>
    <row r="825" spans="2:6">
      <c r="B825" s="284"/>
      <c r="C825" s="276"/>
      <c r="D825" s="276"/>
      <c r="E825" s="276"/>
      <c r="F825" s="276"/>
    </row>
    <row r="826" spans="2:6">
      <c r="B826" s="284"/>
      <c r="C826" s="276"/>
      <c r="D826" s="276"/>
      <c r="E826" s="276"/>
      <c r="F826" s="276"/>
    </row>
    <row r="827" spans="2:6">
      <c r="B827" s="284"/>
      <c r="C827" s="276"/>
      <c r="D827" s="276"/>
      <c r="E827" s="276"/>
      <c r="F827" s="276"/>
    </row>
    <row r="828" spans="2:6">
      <c r="B828" s="284"/>
      <c r="C828" s="276"/>
      <c r="D828" s="276"/>
      <c r="E828" s="276"/>
      <c r="F828" s="276"/>
    </row>
    <row r="829" spans="2:6">
      <c r="B829" s="284"/>
      <c r="C829" s="276"/>
      <c r="D829" s="276"/>
      <c r="E829" s="276"/>
      <c r="F829" s="276"/>
    </row>
    <row r="830" spans="2:6">
      <c r="B830" s="284"/>
      <c r="C830" s="276"/>
      <c r="D830" s="276"/>
      <c r="E830" s="276"/>
      <c r="F830" s="276"/>
    </row>
    <row r="831" spans="2:6">
      <c r="B831" s="284"/>
      <c r="C831" s="276"/>
      <c r="D831" s="276"/>
      <c r="E831" s="276"/>
      <c r="F831" s="276"/>
    </row>
    <row r="832" spans="2:6">
      <c r="B832" s="284"/>
      <c r="C832" s="276"/>
      <c r="D832" s="276"/>
      <c r="E832" s="276"/>
      <c r="F832" s="276"/>
    </row>
    <row r="833" spans="2:6">
      <c r="B833" s="284"/>
      <c r="C833" s="276"/>
      <c r="D833" s="276"/>
      <c r="E833" s="276"/>
      <c r="F833" s="276"/>
    </row>
    <row r="834" spans="2:6">
      <c r="B834" s="284"/>
      <c r="C834" s="276"/>
      <c r="D834" s="276"/>
      <c r="E834" s="276"/>
      <c r="F834" s="276"/>
    </row>
    <row r="835" spans="2:6">
      <c r="B835" s="284"/>
      <c r="C835" s="276"/>
      <c r="D835" s="276"/>
      <c r="E835" s="276"/>
      <c r="F835" s="276"/>
    </row>
    <row r="836" spans="2:6">
      <c r="B836" s="284"/>
      <c r="C836" s="276"/>
      <c r="D836" s="276"/>
      <c r="E836" s="276"/>
      <c r="F836" s="276"/>
    </row>
    <row r="837" spans="2:6">
      <c r="B837" s="284"/>
      <c r="C837" s="276"/>
      <c r="D837" s="276"/>
      <c r="E837" s="276"/>
      <c r="F837" s="276"/>
    </row>
    <row r="838" spans="2:6">
      <c r="B838" s="284"/>
      <c r="C838" s="276"/>
      <c r="D838" s="276"/>
      <c r="E838" s="276"/>
      <c r="F838" s="276"/>
    </row>
    <row r="839" spans="2:6">
      <c r="B839" s="284"/>
      <c r="C839" s="276"/>
      <c r="D839" s="276"/>
      <c r="E839" s="276"/>
      <c r="F839" s="276"/>
    </row>
    <row r="840" spans="2:6">
      <c r="B840" s="284"/>
      <c r="C840" s="276"/>
      <c r="D840" s="276"/>
      <c r="E840" s="276"/>
      <c r="F840" s="276"/>
    </row>
    <row r="841" spans="2:6">
      <c r="B841" s="284"/>
      <c r="C841" s="276"/>
      <c r="D841" s="276"/>
      <c r="E841" s="276"/>
      <c r="F841" s="276"/>
    </row>
    <row r="842" spans="2:6">
      <c r="B842" s="284"/>
      <c r="C842" s="276"/>
      <c r="D842" s="276"/>
      <c r="E842" s="276"/>
      <c r="F842" s="276"/>
    </row>
    <row r="843" spans="2:6">
      <c r="B843" s="284"/>
      <c r="C843" s="276"/>
      <c r="D843" s="276"/>
      <c r="E843" s="276"/>
      <c r="F843" s="276"/>
    </row>
    <row r="844" spans="2:6">
      <c r="B844" s="284"/>
      <c r="C844" s="276"/>
      <c r="D844" s="276"/>
      <c r="E844" s="276"/>
      <c r="F844" s="276"/>
    </row>
    <row r="845" spans="2:6">
      <c r="B845" s="284"/>
      <c r="C845" s="276"/>
      <c r="D845" s="276"/>
      <c r="E845" s="276"/>
      <c r="F845" s="276"/>
    </row>
    <row r="846" spans="2:6">
      <c r="B846" s="284"/>
      <c r="C846" s="276"/>
      <c r="D846" s="276"/>
      <c r="E846" s="276"/>
      <c r="F846" s="276"/>
    </row>
    <row r="847" spans="2:6">
      <c r="B847" s="284"/>
      <c r="C847" s="276"/>
      <c r="D847" s="276"/>
      <c r="E847" s="276"/>
      <c r="F847" s="276"/>
    </row>
    <row r="848" spans="2:6">
      <c r="B848" s="284"/>
      <c r="C848" s="276"/>
      <c r="D848" s="276"/>
      <c r="E848" s="276"/>
      <c r="F848" s="276"/>
    </row>
    <row r="849" spans="2:6">
      <c r="B849" s="284"/>
      <c r="C849" s="276"/>
      <c r="D849" s="276"/>
      <c r="E849" s="276"/>
      <c r="F849" s="276"/>
    </row>
    <row r="850" spans="2:6">
      <c r="B850" s="284"/>
      <c r="C850" s="276"/>
      <c r="D850" s="276"/>
      <c r="E850" s="276"/>
      <c r="F850" s="276"/>
    </row>
    <row r="851" spans="2:6">
      <c r="B851" s="284"/>
      <c r="C851" s="276"/>
      <c r="D851" s="276"/>
      <c r="E851" s="276"/>
      <c r="F851" s="276"/>
    </row>
    <row r="852" spans="2:6">
      <c r="B852" s="284"/>
      <c r="C852" s="276"/>
      <c r="D852" s="276"/>
      <c r="E852" s="276"/>
      <c r="F852" s="276"/>
    </row>
    <row r="853" spans="2:6">
      <c r="B853" s="284"/>
      <c r="C853" s="276"/>
      <c r="D853" s="276"/>
      <c r="E853" s="276"/>
      <c r="F853" s="276"/>
    </row>
    <row r="854" spans="2:6">
      <c r="B854" s="284"/>
      <c r="C854" s="276"/>
      <c r="D854" s="276"/>
      <c r="E854" s="276"/>
      <c r="F854" s="276"/>
    </row>
    <row r="855" spans="2:6">
      <c r="B855" s="284"/>
      <c r="C855" s="276"/>
      <c r="D855" s="276"/>
      <c r="E855" s="276"/>
      <c r="F855" s="276"/>
    </row>
    <row r="856" spans="2:6">
      <c r="B856" s="284"/>
      <c r="C856" s="276"/>
      <c r="D856" s="276"/>
      <c r="E856" s="276"/>
      <c r="F856" s="276"/>
    </row>
    <row r="857" spans="2:6">
      <c r="B857" s="284"/>
      <c r="C857" s="276"/>
      <c r="D857" s="276"/>
      <c r="E857" s="276"/>
      <c r="F857" s="276"/>
    </row>
    <row r="858" spans="2:6">
      <c r="B858" s="284"/>
      <c r="C858" s="276"/>
      <c r="D858" s="276"/>
      <c r="E858" s="276"/>
      <c r="F858" s="276"/>
    </row>
    <row r="859" spans="2:6">
      <c r="B859" s="284"/>
      <c r="C859" s="276"/>
      <c r="D859" s="276"/>
      <c r="E859" s="276"/>
      <c r="F859" s="276"/>
    </row>
    <row r="860" spans="2:6">
      <c r="B860" s="284"/>
      <c r="C860" s="276"/>
      <c r="D860" s="276"/>
      <c r="E860" s="276"/>
      <c r="F860" s="276"/>
    </row>
    <row r="861" spans="2:6">
      <c r="B861" s="284"/>
      <c r="C861" s="276"/>
      <c r="D861" s="276"/>
      <c r="E861" s="276"/>
      <c r="F861" s="276"/>
    </row>
    <row r="862" spans="2:6">
      <c r="B862" s="284"/>
      <c r="C862" s="276"/>
      <c r="D862" s="276"/>
      <c r="E862" s="276"/>
      <c r="F862" s="276"/>
    </row>
    <row r="863" spans="2:6">
      <c r="B863" s="284"/>
      <c r="C863" s="276"/>
      <c r="D863" s="276"/>
      <c r="E863" s="276"/>
      <c r="F863" s="276"/>
    </row>
    <row r="864" spans="2:6">
      <c r="B864" s="284"/>
      <c r="C864" s="276"/>
      <c r="D864" s="276"/>
      <c r="E864" s="276"/>
      <c r="F864" s="276"/>
    </row>
    <row r="865" spans="2:6">
      <c r="B865" s="284"/>
      <c r="C865" s="276"/>
      <c r="D865" s="276"/>
      <c r="E865" s="276"/>
      <c r="F865" s="276"/>
    </row>
    <row r="866" spans="2:6">
      <c r="B866" s="284"/>
      <c r="C866" s="276"/>
      <c r="D866" s="276"/>
      <c r="E866" s="276"/>
      <c r="F866" s="276"/>
    </row>
    <row r="867" spans="2:6">
      <c r="B867" s="284"/>
      <c r="C867" s="276"/>
      <c r="D867" s="276"/>
      <c r="E867" s="276"/>
      <c r="F867" s="276"/>
    </row>
    <row r="868" spans="2:6">
      <c r="B868" s="284"/>
      <c r="C868" s="276"/>
      <c r="D868" s="276"/>
      <c r="E868" s="276"/>
      <c r="F868" s="276"/>
    </row>
    <row r="869" spans="2:6">
      <c r="B869" s="284"/>
      <c r="C869" s="276"/>
      <c r="D869" s="276"/>
      <c r="E869" s="276"/>
      <c r="F869" s="276"/>
    </row>
    <row r="870" spans="2:6">
      <c r="B870" s="284"/>
      <c r="C870" s="276"/>
      <c r="D870" s="276"/>
      <c r="E870" s="276"/>
      <c r="F870" s="276"/>
    </row>
    <row r="871" spans="2:6">
      <c r="B871" s="284"/>
      <c r="C871" s="276"/>
      <c r="D871" s="276"/>
      <c r="E871" s="276"/>
      <c r="F871" s="276"/>
    </row>
    <row r="872" spans="2:6">
      <c r="B872" s="284"/>
      <c r="C872" s="276"/>
      <c r="D872" s="276"/>
      <c r="E872" s="276"/>
      <c r="F872" s="276"/>
    </row>
    <row r="873" spans="2:6">
      <c r="B873" s="284"/>
      <c r="C873" s="276"/>
      <c r="D873" s="276"/>
      <c r="E873" s="276"/>
      <c r="F873" s="276"/>
    </row>
    <row r="874" spans="2:6">
      <c r="B874" s="284"/>
      <c r="C874" s="276"/>
      <c r="D874" s="276"/>
      <c r="E874" s="276"/>
      <c r="F874" s="276"/>
    </row>
    <row r="875" spans="2:6">
      <c r="B875" s="284"/>
      <c r="C875" s="276"/>
      <c r="D875" s="276"/>
      <c r="E875" s="276"/>
      <c r="F875" s="276"/>
    </row>
    <row r="876" spans="2:6">
      <c r="B876" s="284"/>
      <c r="C876" s="276"/>
      <c r="D876" s="276"/>
      <c r="E876" s="276"/>
      <c r="F876" s="276"/>
    </row>
    <row r="877" spans="2:6">
      <c r="B877" s="284"/>
      <c r="C877" s="276"/>
      <c r="D877" s="276"/>
      <c r="E877" s="276"/>
      <c r="F877" s="276"/>
    </row>
    <row r="878" spans="2:6">
      <c r="B878" s="284"/>
      <c r="C878" s="276"/>
      <c r="D878" s="276"/>
      <c r="E878" s="276"/>
      <c r="F878" s="276"/>
    </row>
    <row r="879" spans="2:6">
      <c r="B879" s="284"/>
      <c r="C879" s="276"/>
      <c r="D879" s="276"/>
      <c r="E879" s="276"/>
      <c r="F879" s="276"/>
    </row>
    <row r="880" spans="2:6">
      <c r="B880" s="284"/>
      <c r="C880" s="276"/>
      <c r="D880" s="276"/>
      <c r="E880" s="276"/>
      <c r="F880" s="276"/>
    </row>
    <row r="881" spans="2:6">
      <c r="B881" s="284"/>
      <c r="C881" s="276"/>
      <c r="D881" s="276"/>
      <c r="E881" s="276"/>
      <c r="F881" s="276"/>
    </row>
    <row r="882" spans="2:6">
      <c r="B882" s="284"/>
      <c r="C882" s="276"/>
      <c r="D882" s="276"/>
      <c r="E882" s="276"/>
      <c r="F882" s="276"/>
    </row>
    <row r="883" spans="2:6">
      <c r="B883" s="284"/>
      <c r="C883" s="276"/>
      <c r="D883" s="276"/>
      <c r="E883" s="276"/>
      <c r="F883" s="276"/>
    </row>
    <row r="884" spans="2:6">
      <c r="B884" s="284"/>
      <c r="C884" s="276"/>
      <c r="D884" s="276"/>
      <c r="E884" s="276"/>
      <c r="F884" s="276"/>
    </row>
    <row r="885" spans="2:6">
      <c r="B885" s="284"/>
      <c r="C885" s="276"/>
      <c r="D885" s="276"/>
      <c r="E885" s="276"/>
      <c r="F885" s="276"/>
    </row>
    <row r="886" spans="2:6">
      <c r="B886" s="284"/>
      <c r="C886" s="276"/>
      <c r="D886" s="276"/>
      <c r="E886" s="276"/>
      <c r="F886" s="276"/>
    </row>
    <row r="887" spans="2:6">
      <c r="B887" s="284"/>
      <c r="C887" s="276"/>
      <c r="D887" s="276"/>
      <c r="E887" s="276"/>
      <c r="F887" s="276"/>
    </row>
    <row r="888" spans="2:6">
      <c r="B888" s="284"/>
      <c r="C888" s="276"/>
      <c r="D888" s="276"/>
      <c r="E888" s="276"/>
      <c r="F888" s="276"/>
    </row>
    <row r="889" spans="2:6">
      <c r="B889" s="284"/>
      <c r="C889" s="276"/>
      <c r="D889" s="276"/>
      <c r="E889" s="276"/>
      <c r="F889" s="276"/>
    </row>
    <row r="890" spans="2:6">
      <c r="B890" s="284"/>
      <c r="C890" s="276"/>
      <c r="D890" s="276"/>
      <c r="E890" s="276"/>
      <c r="F890" s="276"/>
    </row>
    <row r="891" spans="2:6">
      <c r="B891" s="284"/>
      <c r="C891" s="276"/>
      <c r="D891" s="276"/>
      <c r="E891" s="276"/>
      <c r="F891" s="276"/>
    </row>
    <row r="892" spans="2:6">
      <c r="B892" s="284"/>
      <c r="C892" s="276"/>
      <c r="D892" s="276"/>
      <c r="E892" s="276"/>
      <c r="F892" s="276"/>
    </row>
    <row r="893" spans="2:6">
      <c r="B893" s="284"/>
      <c r="C893" s="276"/>
      <c r="D893" s="276"/>
      <c r="E893" s="276"/>
      <c r="F893" s="276"/>
    </row>
    <row r="894" spans="2:6">
      <c r="B894" s="284"/>
      <c r="C894" s="276"/>
      <c r="D894" s="276"/>
      <c r="E894" s="276"/>
      <c r="F894" s="276"/>
    </row>
    <row r="895" spans="2:6">
      <c r="B895" s="284"/>
      <c r="C895" s="276"/>
      <c r="D895" s="276"/>
      <c r="E895" s="276"/>
      <c r="F895" s="276"/>
    </row>
    <row r="896" spans="2:6">
      <c r="B896" s="284"/>
      <c r="C896" s="276"/>
      <c r="D896" s="276"/>
      <c r="E896" s="276"/>
      <c r="F896" s="276"/>
    </row>
    <row r="897" spans="2:6">
      <c r="B897" s="284"/>
      <c r="C897" s="276"/>
      <c r="D897" s="276"/>
      <c r="E897" s="276"/>
      <c r="F897" s="276"/>
    </row>
    <row r="898" spans="2:6">
      <c r="B898" s="284"/>
      <c r="C898" s="276"/>
      <c r="D898" s="276"/>
      <c r="E898" s="276"/>
      <c r="F898" s="276"/>
    </row>
    <row r="899" spans="2:6">
      <c r="B899" s="284"/>
      <c r="C899" s="276"/>
      <c r="D899" s="276"/>
      <c r="E899" s="276"/>
      <c r="F899" s="276"/>
    </row>
    <row r="900" spans="2:6">
      <c r="B900" s="284"/>
      <c r="C900" s="276"/>
      <c r="D900" s="276"/>
      <c r="E900" s="276"/>
      <c r="F900" s="276"/>
    </row>
    <row r="901" spans="2:6">
      <c r="B901" s="284"/>
      <c r="C901" s="276"/>
      <c r="D901" s="276"/>
      <c r="E901" s="276"/>
      <c r="F901" s="276"/>
    </row>
    <row r="902" spans="2:6">
      <c r="B902" s="284"/>
      <c r="C902" s="276"/>
      <c r="D902" s="276"/>
      <c r="E902" s="276"/>
      <c r="F902" s="276"/>
    </row>
    <row r="903" spans="2:6">
      <c r="B903" s="284"/>
      <c r="C903" s="276"/>
      <c r="D903" s="276"/>
      <c r="E903" s="276"/>
      <c r="F903" s="276"/>
    </row>
    <row r="904" spans="2:6">
      <c r="B904" s="284"/>
      <c r="C904" s="276"/>
      <c r="D904" s="276"/>
      <c r="E904" s="276"/>
      <c r="F904" s="276"/>
    </row>
    <row r="905" spans="2:6">
      <c r="B905" s="284"/>
      <c r="C905" s="276"/>
      <c r="D905" s="276"/>
      <c r="E905" s="276"/>
      <c r="F905" s="276"/>
    </row>
    <row r="906" spans="2:6">
      <c r="B906" s="284"/>
      <c r="C906" s="276"/>
      <c r="D906" s="276"/>
      <c r="E906" s="276"/>
      <c r="F906" s="276"/>
    </row>
    <row r="907" spans="2:6">
      <c r="B907" s="284"/>
      <c r="C907" s="276"/>
      <c r="D907" s="276"/>
      <c r="E907" s="276"/>
      <c r="F907" s="276"/>
    </row>
    <row r="908" spans="2:6">
      <c r="B908" s="284"/>
      <c r="C908" s="276"/>
      <c r="D908" s="276"/>
      <c r="E908" s="276"/>
      <c r="F908" s="276"/>
    </row>
    <row r="909" spans="2:6">
      <c r="B909" s="284"/>
      <c r="C909" s="276"/>
      <c r="D909" s="276"/>
      <c r="E909" s="276"/>
      <c r="F909" s="276"/>
    </row>
    <row r="910" spans="2:6">
      <c r="B910" s="284"/>
      <c r="C910" s="276"/>
      <c r="D910" s="276"/>
      <c r="E910" s="276"/>
      <c r="F910" s="276"/>
    </row>
    <row r="911" spans="2:6">
      <c r="B911" s="284"/>
      <c r="C911" s="276"/>
      <c r="D911" s="276"/>
      <c r="E911" s="276"/>
      <c r="F911" s="276"/>
    </row>
    <row r="912" spans="2:6">
      <c r="B912" s="284"/>
      <c r="C912" s="276"/>
      <c r="D912" s="276"/>
      <c r="E912" s="276"/>
      <c r="F912" s="276"/>
    </row>
    <row r="913" spans="2:6">
      <c r="B913" s="284"/>
      <c r="C913" s="276"/>
      <c r="D913" s="276"/>
      <c r="E913" s="276"/>
      <c r="F913" s="276"/>
    </row>
    <row r="914" spans="2:6">
      <c r="B914" s="284"/>
      <c r="C914" s="276"/>
      <c r="D914" s="276"/>
      <c r="E914" s="276"/>
      <c r="F914" s="276"/>
    </row>
    <row r="915" spans="2:6">
      <c r="B915" s="284"/>
      <c r="C915" s="276"/>
      <c r="D915" s="276"/>
      <c r="E915" s="276"/>
      <c r="F915" s="276"/>
    </row>
    <row r="916" spans="2:6">
      <c r="B916" s="284"/>
      <c r="C916" s="276"/>
      <c r="D916" s="276"/>
      <c r="E916" s="276"/>
      <c r="F916" s="276"/>
    </row>
    <row r="917" spans="2:6">
      <c r="B917" s="284"/>
      <c r="C917" s="276"/>
      <c r="D917" s="276"/>
      <c r="E917" s="276"/>
      <c r="F917" s="276"/>
    </row>
    <row r="918" spans="2:6">
      <c r="B918" s="284"/>
      <c r="C918" s="276"/>
      <c r="D918" s="276"/>
      <c r="E918" s="276"/>
      <c r="F918" s="276"/>
    </row>
    <row r="919" spans="2:6">
      <c r="B919" s="284"/>
      <c r="C919" s="276"/>
      <c r="D919" s="276"/>
      <c r="E919" s="276"/>
      <c r="F919" s="276"/>
    </row>
    <row r="920" spans="2:6">
      <c r="B920" s="284"/>
      <c r="C920" s="276"/>
      <c r="D920" s="276"/>
      <c r="E920" s="276"/>
      <c r="F920" s="276"/>
    </row>
    <row r="921" spans="2:6">
      <c r="B921" s="284"/>
      <c r="C921" s="276"/>
      <c r="D921" s="276"/>
      <c r="E921" s="276"/>
      <c r="F921" s="276"/>
    </row>
    <row r="922" spans="2:6">
      <c r="B922" s="284"/>
      <c r="C922" s="276"/>
      <c r="D922" s="276"/>
      <c r="E922" s="276"/>
      <c r="F922" s="276"/>
    </row>
    <row r="923" spans="2:6">
      <c r="B923" s="284"/>
      <c r="C923" s="276"/>
      <c r="D923" s="276"/>
      <c r="E923" s="276"/>
      <c r="F923" s="276"/>
    </row>
    <row r="924" spans="2:6">
      <c r="B924" s="284"/>
      <c r="C924" s="276"/>
      <c r="D924" s="276"/>
      <c r="E924" s="276"/>
      <c r="F924" s="276"/>
    </row>
    <row r="925" spans="2:6">
      <c r="B925" s="284"/>
      <c r="C925" s="276"/>
      <c r="D925" s="276"/>
      <c r="E925" s="276"/>
      <c r="F925" s="276"/>
    </row>
    <row r="926" spans="2:6">
      <c r="B926" s="284"/>
      <c r="C926" s="276"/>
      <c r="D926" s="276"/>
      <c r="E926" s="276"/>
      <c r="F926" s="276"/>
    </row>
    <row r="927" spans="2:6">
      <c r="B927" s="284"/>
      <c r="C927" s="276"/>
      <c r="D927" s="276"/>
      <c r="E927" s="276"/>
      <c r="F927" s="276"/>
    </row>
    <row r="928" spans="2:6">
      <c r="B928" s="284"/>
      <c r="C928" s="276"/>
      <c r="D928" s="276"/>
      <c r="E928" s="276"/>
      <c r="F928" s="276"/>
    </row>
    <row r="929" spans="2:6">
      <c r="B929" s="284"/>
      <c r="C929" s="276"/>
      <c r="D929" s="276"/>
      <c r="E929" s="276"/>
      <c r="F929" s="276"/>
    </row>
    <row r="930" spans="2:6">
      <c r="B930" s="284"/>
      <c r="C930" s="276"/>
      <c r="D930" s="276"/>
      <c r="E930" s="276"/>
      <c r="F930" s="276"/>
    </row>
    <row r="931" spans="2:6">
      <c r="B931" s="284"/>
      <c r="C931" s="276"/>
      <c r="D931" s="276"/>
      <c r="E931" s="276"/>
      <c r="F931" s="276"/>
    </row>
    <row r="932" spans="2:6">
      <c r="B932" s="284"/>
      <c r="C932" s="276"/>
      <c r="D932" s="276"/>
      <c r="E932" s="276"/>
      <c r="F932" s="276"/>
    </row>
    <row r="933" spans="2:6">
      <c r="B933" s="284"/>
      <c r="C933" s="276"/>
      <c r="D933" s="276"/>
      <c r="E933" s="276"/>
      <c r="F933" s="276"/>
    </row>
    <row r="934" spans="2:6">
      <c r="B934" s="284"/>
      <c r="C934" s="276"/>
      <c r="D934" s="276"/>
      <c r="E934" s="276"/>
      <c r="F934" s="276"/>
    </row>
    <row r="935" spans="2:6">
      <c r="B935" s="284"/>
      <c r="C935" s="276"/>
      <c r="D935" s="276"/>
      <c r="E935" s="276"/>
      <c r="F935" s="276"/>
    </row>
    <row r="936" spans="2:6">
      <c r="B936" s="284"/>
      <c r="C936" s="276"/>
      <c r="D936" s="276"/>
      <c r="E936" s="276"/>
      <c r="F936" s="276"/>
    </row>
    <row r="937" spans="2:6">
      <c r="B937" s="284"/>
      <c r="C937" s="276"/>
      <c r="D937" s="276"/>
      <c r="E937" s="276"/>
      <c r="F937" s="276"/>
    </row>
    <row r="938" spans="2:6">
      <c r="B938" s="284"/>
      <c r="C938" s="276"/>
      <c r="D938" s="276"/>
      <c r="E938" s="276"/>
      <c r="F938" s="276"/>
    </row>
    <row r="939" spans="2:6">
      <c r="B939" s="284"/>
      <c r="C939" s="276"/>
      <c r="D939" s="276"/>
      <c r="E939" s="276"/>
      <c r="F939" s="276"/>
    </row>
    <row r="940" spans="2:6">
      <c r="B940" s="284"/>
      <c r="C940" s="276"/>
      <c r="D940" s="276"/>
      <c r="E940" s="276"/>
      <c r="F940" s="276"/>
    </row>
    <row r="941" spans="2:6">
      <c r="B941" s="284"/>
      <c r="C941" s="276"/>
      <c r="D941" s="276"/>
      <c r="E941" s="276"/>
      <c r="F941" s="276"/>
    </row>
    <row r="942" spans="2:6">
      <c r="B942" s="284"/>
      <c r="C942" s="276"/>
      <c r="D942" s="276"/>
      <c r="E942" s="276"/>
      <c r="F942" s="276"/>
    </row>
    <row r="943" spans="2:6">
      <c r="B943" s="284"/>
      <c r="C943" s="276"/>
      <c r="D943" s="276"/>
      <c r="E943" s="276"/>
      <c r="F943" s="276"/>
    </row>
    <row r="944" spans="2:6">
      <c r="B944" s="284"/>
      <c r="C944" s="276"/>
      <c r="D944" s="276"/>
      <c r="E944" s="276"/>
      <c r="F944" s="276"/>
    </row>
    <row r="945" spans="2:6">
      <c r="B945" s="284"/>
      <c r="C945" s="276"/>
      <c r="D945" s="276"/>
      <c r="E945" s="276"/>
      <c r="F945" s="276"/>
    </row>
    <row r="946" spans="2:6">
      <c r="B946" s="284"/>
      <c r="C946" s="276"/>
      <c r="D946" s="276"/>
      <c r="E946" s="276"/>
      <c r="F946" s="276"/>
    </row>
    <row r="947" spans="2:6">
      <c r="B947" s="284"/>
      <c r="C947" s="276"/>
      <c r="D947" s="276"/>
      <c r="E947" s="276"/>
      <c r="F947" s="276"/>
    </row>
    <row r="948" spans="2:6">
      <c r="B948" s="284"/>
      <c r="C948" s="276"/>
      <c r="D948" s="276"/>
      <c r="E948" s="276"/>
      <c r="F948" s="276"/>
    </row>
    <row r="949" spans="2:6">
      <c r="B949" s="284"/>
      <c r="C949" s="276"/>
      <c r="D949" s="276"/>
      <c r="E949" s="276"/>
      <c r="F949" s="276"/>
    </row>
    <row r="950" spans="2:6">
      <c r="B950" s="284"/>
      <c r="C950" s="276"/>
      <c r="D950" s="276"/>
      <c r="E950" s="276"/>
      <c r="F950" s="276"/>
    </row>
    <row r="951" spans="2:6">
      <c r="B951" s="284"/>
      <c r="C951" s="276"/>
      <c r="D951" s="276"/>
      <c r="E951" s="276"/>
      <c r="F951" s="276"/>
    </row>
    <row r="952" spans="2:6">
      <c r="B952" s="284"/>
      <c r="C952" s="276"/>
      <c r="D952" s="276"/>
      <c r="E952" s="276"/>
      <c r="F952" s="276"/>
    </row>
    <row r="953" spans="2:6">
      <c r="B953" s="284"/>
      <c r="C953" s="276"/>
      <c r="D953" s="276"/>
      <c r="E953" s="276"/>
      <c r="F953" s="276"/>
    </row>
    <row r="954" spans="2:6">
      <c r="B954" s="284"/>
      <c r="C954" s="276"/>
      <c r="D954" s="276"/>
      <c r="E954" s="276"/>
      <c r="F954" s="276"/>
    </row>
    <row r="955" spans="2:6">
      <c r="B955" s="284"/>
      <c r="C955" s="276"/>
      <c r="D955" s="276"/>
      <c r="E955" s="276"/>
      <c r="F955" s="276"/>
    </row>
    <row r="956" spans="2:6">
      <c r="B956" s="284"/>
      <c r="C956" s="276"/>
      <c r="D956" s="276"/>
      <c r="E956" s="276"/>
      <c r="F956" s="276"/>
    </row>
    <row r="957" spans="2:6">
      <c r="B957" s="284"/>
      <c r="C957" s="276"/>
      <c r="D957" s="276"/>
      <c r="E957" s="276"/>
      <c r="F957" s="276"/>
    </row>
    <row r="958" spans="2:6">
      <c r="B958" s="284"/>
      <c r="C958" s="276"/>
      <c r="D958" s="276"/>
      <c r="E958" s="276"/>
      <c r="F958" s="276"/>
    </row>
  </sheetData>
  <mergeCells count="3">
    <mergeCell ref="A1:F1"/>
    <mergeCell ref="A2:F2"/>
    <mergeCell ref="A4:F4"/>
  </mergeCells>
  <phoneticPr fontId="0" type="noConversion"/>
  <pageMargins left="0.25" right="0.25" top="0.5" bottom="0.25" header="0.5" footer="0.5"/>
  <pageSetup scale="79" orientation="landscape" r:id="rId1"/>
  <headerFooter alignWithMargins="0">
    <oddHeader>&amp;R&amp;"Arial,Bold"&amp;14 8/3/16</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72"/>
  <sheetViews>
    <sheetView zoomScale="75" zoomScaleNormal="75" workbookViewId="0">
      <selection activeCell="D30" sqref="D30"/>
    </sheetView>
  </sheetViews>
  <sheetFormatPr defaultColWidth="13.6640625" defaultRowHeight="13.2"/>
  <cols>
    <col min="1" max="1" width="7" style="95" customWidth="1"/>
    <col min="2" max="2" width="9.6640625" style="95" customWidth="1"/>
    <col min="3" max="3" width="49.5546875" style="95" customWidth="1"/>
    <col min="4" max="4" width="16.6640625" style="95" customWidth="1"/>
    <col min="5" max="5" width="17.33203125" style="95" customWidth="1"/>
    <col min="6" max="6" width="16.6640625" style="95" customWidth="1"/>
    <col min="7" max="7" width="68.44140625" style="95" bestFit="1" customWidth="1"/>
    <col min="8" max="16384" width="13.6640625" style="95"/>
  </cols>
  <sheetData>
    <row r="1" spans="1:7" ht="15.6">
      <c r="A1" s="2" t="s">
        <v>82</v>
      </c>
      <c r="B1" s="6"/>
      <c r="C1" s="6"/>
      <c r="F1" s="352"/>
    </row>
    <row r="2" spans="1:7" ht="15.6">
      <c r="A2" s="2" t="s">
        <v>153</v>
      </c>
    </row>
    <row r="3" spans="1:7">
      <c r="A3" s="86"/>
    </row>
    <row r="4" spans="1:7">
      <c r="A4" s="86"/>
    </row>
    <row r="5" spans="1:7">
      <c r="A5" s="96" t="s">
        <v>146</v>
      </c>
      <c r="B5" s="96" t="s">
        <v>147</v>
      </c>
      <c r="C5" s="96" t="s">
        <v>148</v>
      </c>
      <c r="D5" s="96" t="s">
        <v>149</v>
      </c>
      <c r="E5" s="96" t="s">
        <v>150</v>
      </c>
      <c r="F5" s="96" t="s">
        <v>154</v>
      </c>
    </row>
    <row r="6" spans="1:7">
      <c r="A6" s="96" t="s">
        <v>83</v>
      </c>
      <c r="B6" s="96" t="s">
        <v>65</v>
      </c>
      <c r="D6" s="542"/>
      <c r="E6" s="96" t="s">
        <v>69</v>
      </c>
      <c r="F6" s="96" t="s">
        <v>91</v>
      </c>
    </row>
    <row r="7" spans="1:7">
      <c r="A7" s="200" t="s">
        <v>84</v>
      </c>
      <c r="B7" s="147" t="s">
        <v>84</v>
      </c>
      <c r="C7" s="147" t="s">
        <v>66</v>
      </c>
      <c r="D7" s="200" t="s">
        <v>67</v>
      </c>
      <c r="E7" s="200" t="s">
        <v>93</v>
      </c>
      <c r="F7" s="200" t="s">
        <v>92</v>
      </c>
      <c r="G7" s="160"/>
    </row>
    <row r="8" spans="1:7">
      <c r="A8" s="160"/>
      <c r="B8" s="491"/>
      <c r="C8" s="491"/>
      <c r="D8" s="512"/>
      <c r="E8" s="512"/>
      <c r="F8" s="512"/>
    </row>
    <row r="9" spans="1:7">
      <c r="C9" s="3" t="s">
        <v>72</v>
      </c>
    </row>
    <row r="10" spans="1:7">
      <c r="A10" s="318">
        <v>1</v>
      </c>
      <c r="B10" s="84">
        <v>560</v>
      </c>
      <c r="C10" s="83" t="s">
        <v>56</v>
      </c>
      <c r="D10" s="543">
        <f>+E10+F10</f>
        <v>2012301</v>
      </c>
      <c r="E10" s="544">
        <v>1738784</v>
      </c>
      <c r="F10" s="544">
        <v>273517</v>
      </c>
    </row>
    <row r="11" spans="1:7">
      <c r="A11" s="318">
        <v>2</v>
      </c>
      <c r="B11" s="84">
        <v>561</v>
      </c>
      <c r="C11" s="83" t="s">
        <v>57</v>
      </c>
      <c r="D11" s="188">
        <f t="shared" ref="D11:D15" si="0">+E11+F11</f>
        <v>13744849</v>
      </c>
      <c r="E11" s="535">
        <v>12959432</v>
      </c>
      <c r="F11" s="536">
        <v>785417</v>
      </c>
    </row>
    <row r="12" spans="1:7">
      <c r="A12" s="318">
        <v>3</v>
      </c>
      <c r="B12" s="84">
        <v>562</v>
      </c>
      <c r="C12" s="83" t="s">
        <v>58</v>
      </c>
      <c r="D12" s="188">
        <f t="shared" si="0"/>
        <v>2960900</v>
      </c>
      <c r="E12" s="536">
        <v>2493312</v>
      </c>
      <c r="F12" s="536">
        <v>467588</v>
      </c>
    </row>
    <row r="13" spans="1:7">
      <c r="A13" s="318">
        <v>4</v>
      </c>
      <c r="B13" s="84">
        <v>563</v>
      </c>
      <c r="C13" s="83" t="s">
        <v>59</v>
      </c>
      <c r="D13" s="188">
        <f t="shared" si="0"/>
        <v>1369532</v>
      </c>
      <c r="E13" s="536">
        <v>1259896</v>
      </c>
      <c r="F13" s="536">
        <v>109636</v>
      </c>
    </row>
    <row r="14" spans="1:7">
      <c r="A14" s="318">
        <v>5</v>
      </c>
      <c r="B14" s="84">
        <v>565</v>
      </c>
      <c r="C14" s="83" t="s">
        <v>60</v>
      </c>
      <c r="D14" s="188">
        <f t="shared" si="0"/>
        <v>38954347</v>
      </c>
      <c r="E14" s="535">
        <v>38412471</v>
      </c>
      <c r="F14" s="536">
        <v>541876</v>
      </c>
    </row>
    <row r="15" spans="1:7">
      <c r="A15" s="318">
        <v>6</v>
      </c>
      <c r="B15" s="84">
        <v>566</v>
      </c>
      <c r="C15" s="83" t="s">
        <v>61</v>
      </c>
      <c r="D15" s="189">
        <f t="shared" si="0"/>
        <v>8315069</v>
      </c>
      <c r="E15" s="545">
        <f>6775210+253573</f>
        <v>7028783</v>
      </c>
      <c r="F15" s="495">
        <v>1286286</v>
      </c>
    </row>
    <row r="16" spans="1:7">
      <c r="A16" s="318">
        <v>7</v>
      </c>
      <c r="B16" s="86"/>
      <c r="C16" s="83" t="s">
        <v>486</v>
      </c>
      <c r="D16" s="543">
        <f>SUM(D10:D15)</f>
        <v>67356998</v>
      </c>
      <c r="E16" s="546">
        <f>SUM(E10:E15)</f>
        <v>63892678</v>
      </c>
      <c r="F16" s="546">
        <f>SUM(F10:F15)</f>
        <v>3464320</v>
      </c>
    </row>
    <row r="17" spans="1:6">
      <c r="A17" s="318"/>
      <c r="B17" s="86"/>
      <c r="C17" s="83"/>
      <c r="D17" s="543"/>
      <c r="E17" s="546"/>
      <c r="F17" s="546"/>
    </row>
    <row r="18" spans="1:6">
      <c r="A18" s="318"/>
      <c r="C18" s="3" t="s">
        <v>80</v>
      </c>
      <c r="D18" s="543"/>
      <c r="E18" s="546"/>
      <c r="F18" s="546"/>
    </row>
    <row r="19" spans="1:6">
      <c r="A19" s="318">
        <f>A16+1</f>
        <v>8</v>
      </c>
      <c r="B19" s="84">
        <v>570</v>
      </c>
      <c r="C19" s="83" t="s">
        <v>62</v>
      </c>
      <c r="D19" s="188">
        <f>+E19+F19</f>
        <v>8764873</v>
      </c>
      <c r="E19" s="535">
        <v>7525931</v>
      </c>
      <c r="F19" s="536">
        <v>1238942</v>
      </c>
    </row>
    <row r="20" spans="1:6">
      <c r="A20" s="318">
        <f>A19+1</f>
        <v>9</v>
      </c>
      <c r="B20" s="84">
        <v>571</v>
      </c>
      <c r="C20" s="83" t="s">
        <v>21</v>
      </c>
      <c r="D20" s="188">
        <f>+E20+F20</f>
        <v>5894055</v>
      </c>
      <c r="E20" s="536">
        <v>5303649</v>
      </c>
      <c r="F20" s="536">
        <v>590406</v>
      </c>
    </row>
    <row r="21" spans="1:6">
      <c r="A21" s="318">
        <f>A20+1</f>
        <v>10</v>
      </c>
      <c r="B21" s="84">
        <v>573</v>
      </c>
      <c r="C21" s="83" t="s">
        <v>63</v>
      </c>
      <c r="D21" s="189">
        <f>+E21+F21</f>
        <v>1594616</v>
      </c>
      <c r="E21" s="495">
        <v>1555201</v>
      </c>
      <c r="F21" s="495">
        <v>39415</v>
      </c>
    </row>
    <row r="22" spans="1:6">
      <c r="A22" s="318">
        <f>A21+1</f>
        <v>11</v>
      </c>
      <c r="B22" s="86"/>
      <c r="C22" s="83" t="s">
        <v>73</v>
      </c>
      <c r="D22" s="543">
        <f>SUM(D19:D21)</f>
        <v>16253544</v>
      </c>
      <c r="E22" s="543">
        <f>SUM(E19:E21)</f>
        <v>14384781</v>
      </c>
      <c r="F22" s="543">
        <f>SUM(F19:F21)</f>
        <v>1868763</v>
      </c>
    </row>
    <row r="23" spans="1:6">
      <c r="A23" s="318"/>
      <c r="B23" s="86"/>
      <c r="C23" s="83"/>
      <c r="D23" s="543"/>
      <c r="E23" s="543"/>
      <c r="F23" s="543"/>
    </row>
    <row r="24" spans="1:6">
      <c r="A24" s="318">
        <f>A22+1</f>
        <v>12</v>
      </c>
      <c r="B24" s="86"/>
      <c r="C24" s="86" t="s">
        <v>79</v>
      </c>
      <c r="D24" s="543">
        <f>+D16+D22</f>
        <v>83610542</v>
      </c>
      <c r="E24" s="543">
        <f>+E16+E22</f>
        <v>78277459</v>
      </c>
      <c r="F24" s="543">
        <f>+F16+F22</f>
        <v>5333083</v>
      </c>
    </row>
    <row r="25" spans="1:6">
      <c r="A25" s="318"/>
    </row>
    <row r="26" spans="1:6">
      <c r="A26" s="318"/>
    </row>
    <row r="27" spans="1:6">
      <c r="A27" s="318"/>
    </row>
    <row r="28" spans="1:6">
      <c r="A28" s="318"/>
    </row>
    <row r="29" spans="1:6">
      <c r="A29" s="318"/>
    </row>
    <row r="30" spans="1:6">
      <c r="A30" s="318"/>
    </row>
    <row r="31" spans="1:6">
      <c r="A31" s="318"/>
    </row>
    <row r="32" spans="1:6">
      <c r="A32" s="318"/>
    </row>
    <row r="33" spans="1:1">
      <c r="A33" s="318"/>
    </row>
    <row r="34" spans="1:1">
      <c r="A34" s="318"/>
    </row>
    <row r="35" spans="1:1">
      <c r="A35" s="318"/>
    </row>
    <row r="36" spans="1:1">
      <c r="A36" s="318"/>
    </row>
    <row r="37" spans="1:1">
      <c r="A37" s="318"/>
    </row>
    <row r="38" spans="1:1">
      <c r="A38" s="318"/>
    </row>
    <row r="39" spans="1:1">
      <c r="A39" s="318"/>
    </row>
    <row r="40" spans="1:1">
      <c r="A40" s="318"/>
    </row>
    <row r="41" spans="1:1">
      <c r="A41" s="318"/>
    </row>
    <row r="42" spans="1:1">
      <c r="A42" s="318"/>
    </row>
    <row r="43" spans="1:1">
      <c r="A43" s="318"/>
    </row>
    <row r="44" spans="1:1">
      <c r="A44" s="318"/>
    </row>
    <row r="45" spans="1:1">
      <c r="A45" s="318"/>
    </row>
    <row r="46" spans="1:1">
      <c r="A46" s="318"/>
    </row>
    <row r="47" spans="1:1">
      <c r="A47" s="318"/>
    </row>
    <row r="48" spans="1:1">
      <c r="A48" s="318"/>
    </row>
    <row r="49" spans="1:1">
      <c r="A49" s="318"/>
    </row>
    <row r="50" spans="1:1">
      <c r="A50" s="318"/>
    </row>
    <row r="51" spans="1:1">
      <c r="A51" s="318"/>
    </row>
    <row r="52" spans="1:1">
      <c r="A52" s="318"/>
    </row>
    <row r="53" spans="1:1">
      <c r="A53" s="318"/>
    </row>
    <row r="54" spans="1:1">
      <c r="A54" s="318"/>
    </row>
    <row r="55" spans="1:1">
      <c r="A55" s="318"/>
    </row>
    <row r="56" spans="1:1">
      <c r="A56" s="318"/>
    </row>
    <row r="57" spans="1:1">
      <c r="A57" s="318"/>
    </row>
    <row r="58" spans="1:1">
      <c r="A58" s="318"/>
    </row>
    <row r="59" spans="1:1">
      <c r="A59" s="318"/>
    </row>
    <row r="60" spans="1:1">
      <c r="A60" s="318"/>
    </row>
    <row r="61" spans="1:1">
      <c r="A61" s="318"/>
    </row>
    <row r="62" spans="1:1">
      <c r="A62" s="318"/>
    </row>
    <row r="63" spans="1:1">
      <c r="A63" s="318"/>
    </row>
    <row r="64" spans="1:1">
      <c r="A64" s="318"/>
    </row>
    <row r="65" spans="1:1">
      <c r="A65" s="318"/>
    </row>
    <row r="66" spans="1:1">
      <c r="A66" s="318"/>
    </row>
    <row r="67" spans="1:1">
      <c r="A67" s="318"/>
    </row>
    <row r="68" spans="1:1">
      <c r="A68" s="318"/>
    </row>
    <row r="69" spans="1:1">
      <c r="A69" s="318"/>
    </row>
    <row r="70" spans="1:1">
      <c r="A70" s="318"/>
    </row>
    <row r="71" spans="1:1">
      <c r="A71" s="318"/>
    </row>
    <row r="72" spans="1:1">
      <c r="A72" s="318"/>
    </row>
  </sheetData>
  <phoneticPr fontId="0" type="noConversion"/>
  <pageMargins left="0.25" right="0.25" top="0.5" bottom="0.25" header="0.5" footer="0.5"/>
  <pageSetup orientation="landscape" r:id="rId1"/>
  <headerFooter alignWithMargins="0">
    <oddHeader>&amp;R&amp;"Arial,Bold"&amp;14 8/3/16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58"/>
  <sheetViews>
    <sheetView zoomScale="75" zoomScaleNormal="75" workbookViewId="0">
      <selection activeCell="D30" sqref="D30"/>
    </sheetView>
  </sheetViews>
  <sheetFormatPr defaultColWidth="9.109375" defaultRowHeight="13.2"/>
  <cols>
    <col min="1" max="1" width="7.33203125" style="83" customWidth="1"/>
    <col min="2" max="2" width="9.6640625" style="83" customWidth="1"/>
    <col min="3" max="3" width="29.88671875" style="83" customWidth="1"/>
    <col min="4" max="4" width="15.5546875" style="83" customWidth="1"/>
    <col min="5" max="5" width="13.44140625" style="83" bestFit="1" customWidth="1"/>
    <col min="6" max="6" width="15.109375" style="83" customWidth="1"/>
    <col min="7" max="9" width="14.33203125" style="83" customWidth="1"/>
    <col min="10" max="16384" width="9.109375" style="83"/>
  </cols>
  <sheetData>
    <row r="1" spans="1:9" ht="15.6">
      <c r="A1" s="4" t="s">
        <v>82</v>
      </c>
      <c r="B1" s="1"/>
      <c r="C1" s="1"/>
      <c r="D1" s="95"/>
      <c r="E1" s="95"/>
      <c r="I1" s="352"/>
    </row>
    <row r="2" spans="1:9" ht="15.6">
      <c r="A2" s="4" t="s">
        <v>158</v>
      </c>
      <c r="B2" s="1"/>
      <c r="C2" s="1"/>
      <c r="D2" s="95"/>
      <c r="E2" s="95"/>
      <c r="F2" s="95"/>
    </row>
    <row r="3" spans="1:9" ht="15.6">
      <c r="A3" s="86"/>
      <c r="B3" s="1"/>
      <c r="C3" s="1"/>
      <c r="D3" s="95"/>
      <c r="E3" s="95"/>
      <c r="F3" s="95"/>
    </row>
    <row r="4" spans="1:9">
      <c r="D4" s="95"/>
      <c r="E4" s="95"/>
      <c r="F4" s="95"/>
    </row>
    <row r="5" spans="1:9">
      <c r="A5" s="84" t="s">
        <v>146</v>
      </c>
      <c r="B5" s="84" t="s">
        <v>147</v>
      </c>
      <c r="C5" s="84" t="s">
        <v>148</v>
      </c>
      <c r="D5" s="96" t="s">
        <v>149</v>
      </c>
      <c r="E5" s="96" t="s">
        <v>150</v>
      </c>
      <c r="F5" s="96" t="s">
        <v>154</v>
      </c>
    </row>
    <row r="6" spans="1:9">
      <c r="A6" s="84" t="s">
        <v>83</v>
      </c>
      <c r="B6" s="84" t="s">
        <v>65</v>
      </c>
      <c r="C6" s="84"/>
      <c r="D6" s="95"/>
      <c r="E6" s="95"/>
      <c r="F6" s="95"/>
    </row>
    <row r="7" spans="1:9">
      <c r="A7" s="147" t="s">
        <v>84</v>
      </c>
      <c r="B7" s="147" t="s">
        <v>84</v>
      </c>
      <c r="C7" s="147" t="s">
        <v>66</v>
      </c>
      <c r="D7" s="200" t="s">
        <v>67</v>
      </c>
      <c r="E7" s="200" t="s">
        <v>69</v>
      </c>
      <c r="F7" s="200" t="s">
        <v>70</v>
      </c>
    </row>
    <row r="8" spans="1:9">
      <c r="D8" s="95"/>
      <c r="E8" s="95"/>
      <c r="F8" s="95"/>
    </row>
    <row r="9" spans="1:9">
      <c r="A9" s="84">
        <v>1</v>
      </c>
      <c r="B9" s="84">
        <v>920</v>
      </c>
      <c r="C9" s="83" t="s">
        <v>74</v>
      </c>
      <c r="D9" s="514">
        <v>29536254</v>
      </c>
      <c r="E9" s="513">
        <v>5773787</v>
      </c>
      <c r="F9" s="176">
        <f>+D9-E9</f>
        <v>23762467</v>
      </c>
    </row>
    <row r="10" spans="1:9">
      <c r="A10" s="84"/>
      <c r="B10" s="84"/>
      <c r="D10" s="514"/>
      <c r="E10" s="516"/>
      <c r="F10" s="515"/>
    </row>
    <row r="11" spans="1:9">
      <c r="A11" s="84">
        <v>2</v>
      </c>
      <c r="B11" s="84">
        <v>921</v>
      </c>
      <c r="C11" s="83" t="s">
        <v>97</v>
      </c>
      <c r="D11" s="518">
        <v>3839924</v>
      </c>
      <c r="E11" s="534">
        <v>886669</v>
      </c>
      <c r="F11" s="85">
        <f t="shared" ref="F11:F27" si="0">+D11-E11</f>
        <v>2953255</v>
      </c>
    </row>
    <row r="12" spans="1:9">
      <c r="A12" s="84"/>
      <c r="B12" s="84"/>
      <c r="D12" s="518"/>
      <c r="E12" s="310"/>
      <c r="F12" s="85"/>
    </row>
    <row r="13" spans="1:9">
      <c r="A13" s="84">
        <v>3</v>
      </c>
      <c r="B13" s="84">
        <v>922</v>
      </c>
      <c r="C13" s="83" t="s">
        <v>98</v>
      </c>
      <c r="D13" s="518">
        <v>-12200485</v>
      </c>
      <c r="E13" s="534">
        <v>-5993094</v>
      </c>
      <c r="F13" s="85">
        <f t="shared" si="0"/>
        <v>-6207391</v>
      </c>
    </row>
    <row r="14" spans="1:9">
      <c r="A14" s="84"/>
      <c r="B14" s="84"/>
      <c r="D14" s="518"/>
      <c r="E14" s="310"/>
      <c r="F14" s="85"/>
    </row>
    <row r="15" spans="1:9">
      <c r="A15" s="84">
        <v>4</v>
      </c>
      <c r="B15" s="84">
        <v>923</v>
      </c>
      <c r="C15" s="83" t="s">
        <v>75</v>
      </c>
      <c r="D15" s="518">
        <v>10627969</v>
      </c>
      <c r="E15" s="534">
        <v>2294925</v>
      </c>
      <c r="F15" s="85">
        <f t="shared" si="0"/>
        <v>8333044</v>
      </c>
    </row>
    <row r="16" spans="1:9">
      <c r="A16" s="84"/>
      <c r="B16" s="84"/>
      <c r="D16" s="518"/>
      <c r="E16" s="310"/>
      <c r="F16" s="85"/>
    </row>
    <row r="17" spans="1:9">
      <c r="A17" s="84">
        <v>5</v>
      </c>
      <c r="B17" s="84">
        <v>924</v>
      </c>
      <c r="C17" s="83" t="s">
        <v>76</v>
      </c>
      <c r="D17" s="518">
        <v>5015964</v>
      </c>
      <c r="E17" s="534">
        <v>352507</v>
      </c>
      <c r="F17" s="85">
        <f t="shared" si="0"/>
        <v>4663457</v>
      </c>
    </row>
    <row r="18" spans="1:9">
      <c r="A18" s="84"/>
      <c r="B18" s="84"/>
      <c r="D18" s="518"/>
      <c r="E18" s="310"/>
      <c r="F18" s="85"/>
    </row>
    <row r="19" spans="1:9">
      <c r="A19" s="84">
        <v>6</v>
      </c>
      <c r="B19" s="84">
        <v>925</v>
      </c>
      <c r="C19" s="83" t="s">
        <v>77</v>
      </c>
      <c r="D19" s="518">
        <v>2583502</v>
      </c>
      <c r="E19" s="534">
        <v>396097</v>
      </c>
      <c r="F19" s="85">
        <f t="shared" si="0"/>
        <v>2187405</v>
      </c>
    </row>
    <row r="20" spans="1:9">
      <c r="A20" s="84"/>
      <c r="B20" s="84"/>
      <c r="D20" s="518"/>
      <c r="E20" s="310"/>
      <c r="F20" s="85"/>
    </row>
    <row r="21" spans="1:9">
      <c r="A21" s="84">
        <v>7</v>
      </c>
      <c r="B21" s="84">
        <v>926</v>
      </c>
      <c r="C21" s="83" t="s">
        <v>99</v>
      </c>
      <c r="D21" s="518">
        <v>59779952</v>
      </c>
      <c r="E21" s="534">
        <v>6668745</v>
      </c>
      <c r="F21" s="85">
        <f t="shared" si="0"/>
        <v>53111207</v>
      </c>
    </row>
    <row r="22" spans="1:9">
      <c r="A22" s="84"/>
      <c r="B22" s="84"/>
      <c r="D22" s="518"/>
      <c r="E22" s="310"/>
      <c r="F22" s="85"/>
    </row>
    <row r="23" spans="1:9">
      <c r="A23" s="84">
        <v>8</v>
      </c>
      <c r="B23" s="84">
        <v>930</v>
      </c>
      <c r="C23" s="83" t="s">
        <v>100</v>
      </c>
      <c r="D23" s="518">
        <v>4418807</v>
      </c>
      <c r="E23" s="534">
        <v>950254</v>
      </c>
      <c r="F23" s="85">
        <f t="shared" si="0"/>
        <v>3468553</v>
      </c>
    </row>
    <row r="24" spans="1:9">
      <c r="A24" s="84"/>
      <c r="B24" s="84"/>
      <c r="D24" s="518"/>
      <c r="E24" s="310"/>
      <c r="F24" s="85"/>
    </row>
    <row r="25" spans="1:9">
      <c r="A25" s="84">
        <v>9</v>
      </c>
      <c r="B25" s="84">
        <v>931</v>
      </c>
      <c r="C25" s="83" t="s">
        <v>78</v>
      </c>
      <c r="D25" s="535">
        <v>387996</v>
      </c>
      <c r="E25" s="536">
        <v>108742</v>
      </c>
      <c r="F25" s="188">
        <f t="shared" si="0"/>
        <v>279254</v>
      </c>
    </row>
    <row r="26" spans="1:9">
      <c r="A26" s="84"/>
      <c r="B26" s="84"/>
      <c r="D26" s="85"/>
      <c r="E26" s="85"/>
      <c r="F26" s="85"/>
    </row>
    <row r="27" spans="1:9">
      <c r="A27" s="84">
        <v>10</v>
      </c>
      <c r="B27" s="84">
        <v>935</v>
      </c>
      <c r="C27" s="83" t="s">
        <v>2</v>
      </c>
      <c r="D27" s="539">
        <v>0</v>
      </c>
      <c r="E27" s="539">
        <v>0</v>
      </c>
      <c r="F27" s="188">
        <f t="shared" si="0"/>
        <v>0</v>
      </c>
    </row>
    <row r="28" spans="1:9">
      <c r="D28" s="540"/>
      <c r="E28" s="540"/>
      <c r="F28" s="540"/>
    </row>
    <row r="29" spans="1:9" ht="13.8" thickBot="1">
      <c r="A29" s="84">
        <v>11</v>
      </c>
      <c r="C29" s="84" t="s">
        <v>67</v>
      </c>
      <c r="D29" s="541">
        <f>SUM(D9:D27)</f>
        <v>103989883</v>
      </c>
      <c r="E29" s="541">
        <f>SUM(E9:E27)</f>
        <v>11438632</v>
      </c>
      <c r="F29" s="541">
        <f>SUM(F9:F27)</f>
        <v>92551251</v>
      </c>
    </row>
    <row r="30" spans="1:9" ht="13.8" thickTop="1">
      <c r="D30" s="515"/>
      <c r="E30" s="515"/>
      <c r="F30" s="515"/>
    </row>
    <row r="31" spans="1:9">
      <c r="D31" s="95"/>
      <c r="E31" s="95"/>
      <c r="F31" s="95"/>
    </row>
    <row r="32" spans="1:9" ht="105" customHeight="1">
      <c r="A32" s="156" t="s">
        <v>271</v>
      </c>
      <c r="B32" s="565" t="s">
        <v>428</v>
      </c>
      <c r="C32" s="565"/>
      <c r="D32" s="565"/>
      <c r="E32" s="565"/>
      <c r="F32" s="565"/>
      <c r="G32" s="565"/>
      <c r="H32" s="565"/>
      <c r="I32" s="565"/>
    </row>
    <row r="33" spans="4:6">
      <c r="D33" s="95"/>
      <c r="E33" s="95"/>
      <c r="F33" s="95"/>
    </row>
    <row r="34" spans="4:6">
      <c r="D34" s="95"/>
      <c r="E34" s="95"/>
      <c r="F34" s="95"/>
    </row>
    <row r="35" spans="4:6">
      <c r="D35" s="95"/>
      <c r="E35" s="95"/>
      <c r="F35" s="95"/>
    </row>
    <row r="36" spans="4:6">
      <c r="D36" s="95"/>
      <c r="E36" s="95"/>
      <c r="F36" s="95"/>
    </row>
    <row r="37" spans="4:6">
      <c r="D37" s="95"/>
      <c r="E37" s="95"/>
      <c r="F37" s="95"/>
    </row>
    <row r="38" spans="4:6">
      <c r="D38" s="95"/>
      <c r="E38" s="95"/>
      <c r="F38" s="95"/>
    </row>
    <row r="39" spans="4:6">
      <c r="D39" s="95"/>
      <c r="E39" s="95"/>
      <c r="F39" s="95"/>
    </row>
    <row r="40" spans="4:6">
      <c r="D40" s="95"/>
      <c r="E40" s="95"/>
      <c r="F40" s="95"/>
    </row>
    <row r="41" spans="4:6">
      <c r="D41" s="95"/>
      <c r="E41" s="95"/>
      <c r="F41" s="95"/>
    </row>
    <row r="42" spans="4:6">
      <c r="D42" s="95"/>
      <c r="E42" s="95"/>
      <c r="F42" s="95"/>
    </row>
    <row r="43" spans="4:6">
      <c r="D43" s="95"/>
      <c r="E43" s="95"/>
      <c r="F43" s="95"/>
    </row>
    <row r="44" spans="4:6">
      <c r="D44" s="95"/>
      <c r="E44" s="95"/>
      <c r="F44" s="95"/>
    </row>
    <row r="45" spans="4:6">
      <c r="D45" s="95"/>
      <c r="E45" s="95"/>
      <c r="F45" s="95"/>
    </row>
    <row r="46" spans="4:6">
      <c r="D46" s="95"/>
      <c r="E46" s="95"/>
      <c r="F46" s="95"/>
    </row>
    <row r="47" spans="4:6">
      <c r="D47" s="95"/>
      <c r="E47" s="95"/>
      <c r="F47" s="95"/>
    </row>
    <row r="48" spans="4:6">
      <c r="D48" s="95"/>
      <c r="E48" s="95"/>
      <c r="F48" s="95"/>
    </row>
    <row r="49" spans="4:6">
      <c r="D49" s="95"/>
      <c r="E49" s="95"/>
      <c r="F49" s="95"/>
    </row>
    <row r="50" spans="4:6">
      <c r="D50" s="95"/>
      <c r="E50" s="95"/>
      <c r="F50" s="95"/>
    </row>
    <row r="51" spans="4:6">
      <c r="D51" s="95"/>
      <c r="E51" s="95"/>
      <c r="F51" s="95"/>
    </row>
    <row r="52" spans="4:6">
      <c r="D52" s="95"/>
      <c r="E52" s="95"/>
      <c r="F52" s="95"/>
    </row>
    <row r="53" spans="4:6">
      <c r="D53" s="95"/>
      <c r="E53" s="95"/>
      <c r="F53" s="95"/>
    </row>
    <row r="54" spans="4:6">
      <c r="D54" s="95"/>
      <c r="E54" s="95"/>
      <c r="F54" s="95"/>
    </row>
    <row r="55" spans="4:6">
      <c r="D55" s="95"/>
      <c r="E55" s="95"/>
      <c r="F55" s="95"/>
    </row>
    <row r="56" spans="4:6">
      <c r="D56" s="95"/>
      <c r="E56" s="95"/>
      <c r="F56" s="95"/>
    </row>
    <row r="57" spans="4:6">
      <c r="D57" s="95"/>
      <c r="E57" s="95"/>
      <c r="F57" s="95"/>
    </row>
    <row r="58" spans="4:6">
      <c r="D58" s="95"/>
      <c r="E58" s="95"/>
      <c r="F58" s="95"/>
    </row>
  </sheetData>
  <mergeCells count="1">
    <mergeCell ref="B32:I32"/>
  </mergeCells>
  <phoneticPr fontId="0" type="noConversion"/>
  <pageMargins left="0.25" right="0.25" top="0.5" bottom="0.25" header="0.5" footer="0.5"/>
  <pageSetup orientation="landscape" verticalDpi="0" r:id="rId1"/>
  <headerFooter alignWithMargins="0">
    <oddHeader>&amp;R&amp;"Arial,Bold"&amp;14 8/3/16</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29"/>
  <sheetViews>
    <sheetView zoomScale="75" zoomScaleNormal="75" workbookViewId="0">
      <selection activeCell="D30" sqref="D30"/>
    </sheetView>
  </sheetViews>
  <sheetFormatPr defaultColWidth="9.109375" defaultRowHeight="13.2"/>
  <cols>
    <col min="1" max="1" width="8" style="83" customWidth="1"/>
    <col min="2" max="2" width="39.6640625" style="83" bestFit="1" customWidth="1"/>
    <col min="3" max="5" width="14.6640625" style="515" customWidth="1"/>
    <col min="6" max="6" width="79.109375" style="83" customWidth="1"/>
    <col min="7" max="16384" width="9.109375" style="83"/>
  </cols>
  <sheetData>
    <row r="1" spans="1:10" ht="15.6">
      <c r="A1" s="4" t="s">
        <v>82</v>
      </c>
      <c r="B1" s="4"/>
      <c r="C1" s="532"/>
      <c r="D1" s="532"/>
      <c r="E1" s="532"/>
      <c r="F1" s="352"/>
    </row>
    <row r="2" spans="1:10" ht="15.6">
      <c r="A2" s="4" t="s">
        <v>159</v>
      </c>
    </row>
    <row r="3" spans="1:10">
      <c r="A3" s="86"/>
    </row>
    <row r="5" spans="1:10">
      <c r="A5" s="84" t="s">
        <v>146</v>
      </c>
      <c r="B5" s="84" t="s">
        <v>147</v>
      </c>
      <c r="C5" s="96" t="s">
        <v>148</v>
      </c>
      <c r="D5" s="96" t="s">
        <v>149</v>
      </c>
      <c r="E5" s="96" t="s">
        <v>150</v>
      </c>
      <c r="F5" s="96" t="s">
        <v>154</v>
      </c>
    </row>
    <row r="6" spans="1:10">
      <c r="A6" s="84" t="s">
        <v>83</v>
      </c>
      <c r="C6" s="524"/>
      <c r="D6" s="524"/>
      <c r="E6" s="524"/>
    </row>
    <row r="7" spans="1:10">
      <c r="A7" s="147" t="s">
        <v>84</v>
      </c>
      <c r="B7" s="147" t="s">
        <v>66</v>
      </c>
      <c r="C7" s="525" t="s">
        <v>67</v>
      </c>
      <c r="D7" s="525" t="s">
        <v>69</v>
      </c>
      <c r="E7" s="525" t="s">
        <v>70</v>
      </c>
      <c r="F7" s="147" t="s">
        <v>375</v>
      </c>
      <c r="G7" s="533"/>
      <c r="H7" s="533"/>
      <c r="I7" s="533"/>
      <c r="J7" s="533"/>
    </row>
    <row r="9" spans="1:10">
      <c r="A9" s="84">
        <v>1</v>
      </c>
      <c r="B9" s="83" t="s">
        <v>103</v>
      </c>
      <c r="C9" s="513">
        <v>81438204</v>
      </c>
      <c r="D9" s="513">
        <v>23569015</v>
      </c>
      <c r="E9" s="515">
        <f>+C9-D9</f>
        <v>57869189</v>
      </c>
      <c r="F9" s="83" t="s">
        <v>378</v>
      </c>
    </row>
    <row r="10" spans="1:10">
      <c r="A10" s="84"/>
      <c r="C10" s="516"/>
      <c r="D10" s="516"/>
    </row>
    <row r="11" spans="1:10">
      <c r="A11" s="84">
        <v>2</v>
      </c>
      <c r="B11" s="83" t="s">
        <v>104</v>
      </c>
      <c r="C11" s="534">
        <v>19962754</v>
      </c>
      <c r="D11" s="534">
        <v>4715167</v>
      </c>
      <c r="E11" s="85">
        <f>+C11-D11</f>
        <v>15247587</v>
      </c>
      <c r="F11" s="83" t="s">
        <v>379</v>
      </c>
    </row>
    <row r="12" spans="1:10">
      <c r="A12" s="84"/>
      <c r="C12" s="310"/>
      <c r="D12" s="310"/>
      <c r="E12" s="85"/>
    </row>
    <row r="13" spans="1:10">
      <c r="A13" s="84">
        <v>3</v>
      </c>
      <c r="B13" s="83" t="s">
        <v>105</v>
      </c>
      <c r="C13" s="518">
        <v>87975575</v>
      </c>
      <c r="D13" s="518">
        <v>39619288</v>
      </c>
      <c r="E13" s="85">
        <f>+C13-D13</f>
        <v>48356287</v>
      </c>
      <c r="F13" s="83" t="s">
        <v>378</v>
      </c>
    </row>
    <row r="14" spans="1:10">
      <c r="A14" s="84"/>
      <c r="C14" s="310"/>
      <c r="D14" s="310"/>
      <c r="E14" s="85"/>
    </row>
    <row r="15" spans="1:10">
      <c r="A15" s="84">
        <v>4</v>
      </c>
      <c r="B15" s="83" t="s">
        <v>81</v>
      </c>
      <c r="C15" s="535">
        <v>217234</v>
      </c>
      <c r="D15" s="536">
        <v>53730</v>
      </c>
      <c r="E15" s="188">
        <f>+C15-D15</f>
        <v>163504</v>
      </c>
      <c r="F15" s="83" t="s">
        <v>379</v>
      </c>
    </row>
    <row r="16" spans="1:10" ht="15">
      <c r="A16" s="84"/>
      <c r="C16" s="309"/>
      <c r="D16" s="309"/>
      <c r="E16" s="161"/>
    </row>
    <row r="17" spans="1:6" s="156" customFormat="1" ht="39.6">
      <c r="A17" s="527">
        <v>5</v>
      </c>
      <c r="B17" s="156" t="s">
        <v>239</v>
      </c>
      <c r="C17" s="537">
        <v>0</v>
      </c>
      <c r="D17" s="537">
        <v>0</v>
      </c>
      <c r="E17" s="212">
        <f>+C17-D17</f>
        <v>0</v>
      </c>
      <c r="F17" s="392" t="s">
        <v>374</v>
      </c>
    </row>
    <row r="18" spans="1:6" ht="15">
      <c r="A18" s="84"/>
      <c r="C18" s="309"/>
      <c r="D18" s="309"/>
      <c r="E18" s="161"/>
    </row>
    <row r="19" spans="1:6" ht="39.6">
      <c r="A19" s="527">
        <v>6</v>
      </c>
      <c r="B19" s="156" t="s">
        <v>238</v>
      </c>
      <c r="C19" s="528">
        <v>-10554745</v>
      </c>
      <c r="D19" s="538">
        <v>-9419745</v>
      </c>
      <c r="E19" s="538">
        <f>C19-D19</f>
        <v>-1135000</v>
      </c>
      <c r="F19" s="392" t="s">
        <v>380</v>
      </c>
    </row>
    <row r="20" spans="1:6">
      <c r="A20" s="84"/>
      <c r="C20" s="516"/>
      <c r="D20" s="516"/>
    </row>
    <row r="21" spans="1:6">
      <c r="A21" s="84">
        <v>7</v>
      </c>
      <c r="B21" s="83" t="s">
        <v>384</v>
      </c>
      <c r="C21" s="516">
        <f>SUM(C9:C19)</f>
        <v>179039022</v>
      </c>
      <c r="D21" s="516">
        <f>SUM(D9:D19)</f>
        <v>58537455</v>
      </c>
      <c r="E21" s="515">
        <f>SUM(E9:E19)</f>
        <v>120501567</v>
      </c>
    </row>
    <row r="22" spans="1:6">
      <c r="A22" s="84"/>
      <c r="C22" s="516"/>
      <c r="D22" s="516"/>
    </row>
    <row r="23" spans="1:6" s="156" customFormat="1" ht="39.6">
      <c r="A23" s="527">
        <v>8</v>
      </c>
      <c r="B23" s="156" t="s">
        <v>267</v>
      </c>
      <c r="C23" s="528">
        <v>-26043531</v>
      </c>
      <c r="D23" s="529">
        <v>-3559466</v>
      </c>
      <c r="E23" s="530">
        <f>+C23-D23</f>
        <v>-22484065</v>
      </c>
      <c r="F23" s="392" t="s">
        <v>383</v>
      </c>
    </row>
    <row r="24" spans="1:6" ht="13.8" thickBot="1">
      <c r="A24" s="84">
        <v>9</v>
      </c>
      <c r="B24" s="83" t="s">
        <v>240</v>
      </c>
      <c r="C24" s="531">
        <f>+C21+C23</f>
        <v>152995491</v>
      </c>
      <c r="D24" s="531">
        <f>+D21+D23</f>
        <v>54977989</v>
      </c>
      <c r="E24" s="531">
        <f>+E21+E23</f>
        <v>98017502</v>
      </c>
    </row>
    <row r="25" spans="1:6" ht="13.8" thickTop="1"/>
    <row r="27" spans="1:6" ht="25.5" customHeight="1">
      <c r="A27" s="156" t="s">
        <v>376</v>
      </c>
      <c r="B27" s="566" t="s">
        <v>382</v>
      </c>
      <c r="C27" s="566"/>
      <c r="D27" s="566"/>
      <c r="E27" s="566"/>
      <c r="F27" s="566"/>
    </row>
    <row r="29" spans="1:6" ht="39" customHeight="1">
      <c r="A29" s="156" t="s">
        <v>377</v>
      </c>
      <c r="B29" s="566" t="s">
        <v>381</v>
      </c>
      <c r="C29" s="566"/>
      <c r="D29" s="566"/>
      <c r="E29" s="566"/>
      <c r="F29" s="566"/>
    </row>
  </sheetData>
  <mergeCells count="2">
    <mergeCell ref="B27:F27"/>
    <mergeCell ref="B29:F29"/>
  </mergeCells>
  <phoneticPr fontId="0" type="noConversion"/>
  <pageMargins left="0.25" right="0.25" top="0.5" bottom="0.25" header="0.5" footer="0.5"/>
  <pageSetup scale="79" orientation="landscape" r:id="rId1"/>
  <headerFooter alignWithMargins="0">
    <oddHeader>&amp;R&amp;"Arial,Bold"&amp;14 8/3/16</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2"/>
  <sheetViews>
    <sheetView zoomScale="75" zoomScaleNormal="75" workbookViewId="0">
      <selection activeCell="D30" sqref="D30"/>
    </sheetView>
  </sheetViews>
  <sheetFormatPr defaultColWidth="9.109375" defaultRowHeight="13.2"/>
  <cols>
    <col min="1" max="1" width="5.6640625" style="83" customWidth="1"/>
    <col min="2" max="2" width="9.6640625" style="83" customWidth="1"/>
    <col min="3" max="3" width="34.44140625" style="83" bestFit="1" customWidth="1"/>
    <col min="4" max="4" width="14.5546875" style="515" customWidth="1"/>
    <col min="5" max="5" width="12.6640625" style="515" customWidth="1"/>
    <col min="6" max="6" width="15" style="515" customWidth="1"/>
    <col min="7" max="7" width="55" style="83" bestFit="1" customWidth="1"/>
    <col min="8" max="16384" width="9.109375" style="83"/>
  </cols>
  <sheetData>
    <row r="1" spans="1:7" ht="15.6">
      <c r="A1" s="4" t="s">
        <v>82</v>
      </c>
      <c r="B1" s="116"/>
      <c r="G1" s="352"/>
    </row>
    <row r="2" spans="1:7" ht="15.6">
      <c r="A2" s="4" t="s">
        <v>241</v>
      </c>
      <c r="B2" s="116"/>
    </row>
    <row r="3" spans="1:7">
      <c r="A3" s="116"/>
      <c r="B3" s="116"/>
    </row>
    <row r="4" spans="1:7">
      <c r="A4" s="116"/>
      <c r="B4" s="116"/>
    </row>
    <row r="5" spans="1:7">
      <c r="A5" s="84" t="s">
        <v>146</v>
      </c>
      <c r="B5" s="84" t="s">
        <v>147</v>
      </c>
      <c r="C5" s="84" t="s">
        <v>148</v>
      </c>
      <c r="D5" s="96" t="s">
        <v>149</v>
      </c>
      <c r="E5" s="96" t="s">
        <v>150</v>
      </c>
      <c r="F5" s="96" t="s">
        <v>154</v>
      </c>
      <c r="G5" s="96" t="s">
        <v>165</v>
      </c>
    </row>
    <row r="6" spans="1:7">
      <c r="A6" s="84" t="s">
        <v>83</v>
      </c>
      <c r="B6" s="84" t="s">
        <v>65</v>
      </c>
      <c r="D6" s="524"/>
      <c r="E6" s="524"/>
      <c r="F6" s="524" t="s">
        <v>101</v>
      </c>
    </row>
    <row r="7" spans="1:7">
      <c r="A7" s="147" t="s">
        <v>84</v>
      </c>
      <c r="B7" s="147" t="s">
        <v>84</v>
      </c>
      <c r="C7" s="147" t="s">
        <v>66</v>
      </c>
      <c r="D7" s="525" t="s">
        <v>67</v>
      </c>
      <c r="E7" s="525" t="s">
        <v>69</v>
      </c>
      <c r="F7" s="525" t="s">
        <v>102</v>
      </c>
      <c r="G7" s="147" t="s">
        <v>96</v>
      </c>
    </row>
    <row r="9" spans="1:7">
      <c r="A9" s="84">
        <v>1</v>
      </c>
      <c r="B9" s="84">
        <v>408</v>
      </c>
      <c r="C9" s="83" t="s">
        <v>291</v>
      </c>
      <c r="D9" s="513">
        <v>10077681</v>
      </c>
      <c r="E9" s="526">
        <v>0</v>
      </c>
      <c r="F9" s="515">
        <f>+D9-E9</f>
        <v>10077681</v>
      </c>
    </row>
    <row r="10" spans="1:7" ht="39.6">
      <c r="A10" s="527">
        <v>2</v>
      </c>
      <c r="B10" s="527">
        <v>408</v>
      </c>
      <c r="C10" s="156" t="s">
        <v>292</v>
      </c>
      <c r="D10" s="528">
        <v>85814</v>
      </c>
      <c r="E10" s="529">
        <v>73975</v>
      </c>
      <c r="F10" s="530">
        <f>+D10-E10</f>
        <v>11839</v>
      </c>
      <c r="G10" s="392" t="s">
        <v>293</v>
      </c>
    </row>
    <row r="11" spans="1:7" ht="13.8" thickBot="1">
      <c r="A11" s="84">
        <v>3</v>
      </c>
      <c r="C11" s="105" t="s">
        <v>294</v>
      </c>
      <c r="D11" s="531">
        <f>SUM(D9:D10)</f>
        <v>10163495</v>
      </c>
      <c r="E11" s="531">
        <f>SUM(E9:E10)</f>
        <v>73975</v>
      </c>
      <c r="F11" s="531">
        <f>SUM(F9:F10)</f>
        <v>10089520</v>
      </c>
    </row>
    <row r="12" spans="1:7" ht="13.8" thickTop="1"/>
  </sheetData>
  <phoneticPr fontId="0" type="noConversion"/>
  <pageMargins left="0.25" right="0.25" top="0.5" bottom="0.25" header="0.5" footer="0.5"/>
  <pageSetup scale="92" orientation="landscape" r:id="rId1"/>
  <headerFooter alignWithMargins="0">
    <oddHeader>&amp;R&amp;"Arial,Bold"&amp;14 8/3/16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ATRR Rate Template - Page 1</vt:lpstr>
      <vt:lpstr>ATRR Rate Template - Page 2</vt:lpstr>
      <vt:lpstr>ATRR Rate Template - Page 3</vt:lpstr>
      <vt:lpstr>ATRR Rate Template - Page 4</vt:lpstr>
      <vt:lpstr>Schedule 1</vt:lpstr>
      <vt:lpstr>Worksheet A</vt:lpstr>
      <vt:lpstr>Worksheet B</vt:lpstr>
      <vt:lpstr>Worksheet C</vt:lpstr>
      <vt:lpstr>Worksheet D</vt:lpstr>
      <vt:lpstr>Worksheet E</vt:lpstr>
      <vt:lpstr>Worksheet F</vt:lpstr>
      <vt:lpstr>Worksheet G</vt:lpstr>
      <vt:lpstr>Worksheet H</vt:lpstr>
      <vt:lpstr>Worksheet I</vt:lpstr>
      <vt:lpstr>Worksheet J</vt:lpstr>
      <vt:lpstr>Worksheet K</vt:lpstr>
      <vt:lpstr>Worksheet L</vt:lpstr>
      <vt:lpstr>Exhibit - Capital Recovery</vt:lpstr>
      <vt:lpstr>Exhibit - A&amp;G</vt:lpstr>
      <vt:lpstr>'ATRR Rate Template - Page 2'!Print_Area</vt:lpstr>
      <vt:lpstr>'ATRR Rate Template - Page 3'!Print_Area</vt:lpstr>
      <vt:lpstr>'Exhibit - A&amp;G'!Print_Area</vt:lpstr>
      <vt:lpstr>'Exhibit - Capital Recovery'!Print_Area</vt:lpstr>
      <vt:lpstr>'Worksheet A'!Print_Area</vt:lpstr>
      <vt:lpstr>'Worksheet B'!Print_Area</vt:lpstr>
      <vt:lpstr>'Worksheet F'!Print_Area</vt:lpstr>
      <vt:lpstr>'Worksheet G'!Print_Area</vt:lpstr>
      <vt:lpstr>'Worksheet H'!Print_Area</vt:lpstr>
      <vt:lpstr>'Worksheet I'!Print_Area</vt:lpstr>
      <vt:lpstr>'Worksheet K'!Print_Area</vt:lpstr>
      <vt:lpstr>'Worksheet L'!Print_Area</vt:lpstr>
      <vt:lpstr>'ATRR Rate Template - Page 4'!Print_Titles</vt:lpstr>
      <vt:lpstr>'Worksheet F'!Print_Titles</vt:lpstr>
      <vt:lpstr>'Worksheet G'!Print_Titles</vt:lpstr>
      <vt:lpstr>'Worksheet I'!Print_Titles</vt:lpstr>
    </vt:vector>
  </TitlesOfParts>
  <Company>Nebraska Public Power District - SR1a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dc:creator>
  <cp:lastModifiedBy>Johnson, Christine L.</cp:lastModifiedBy>
  <cp:lastPrinted>2016-07-29T16:12:58Z</cp:lastPrinted>
  <dcterms:created xsi:type="dcterms:W3CDTF">2001-03-19T17:38:41Z</dcterms:created>
  <dcterms:modified xsi:type="dcterms:W3CDTF">2016-08-29T13:27:47Z</dcterms:modified>
</cp:coreProperties>
</file>