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Kimmet \ Susan \ M" algorithmName="SHA-512" hashValue="VwFvFwIUfNfwiF7kkYVR0Hp/o6QCdZT3byfswXuP97S4MVNgZg6xXqmYH4KycCKMHEmJdOG8FhiQ7GFjgMBWNA==" saltValue="1at4txeH+zfi/DONOfJgv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RC Filings\2017 True-Up O, MM, GG\Postings\5-31-2018 Posting\OASIS\"/>
    </mc:Choice>
  </mc:AlternateContent>
  <bookViews>
    <workbookView xWindow="-12" yWindow="-12" windowWidth="19440" windowHeight="4512"/>
  </bookViews>
  <sheets>
    <sheet name="Sch 1 True Up" sheetId="2" r:id="rId1"/>
    <sheet name="Sch 1 Actual" sheetId="4" r:id="rId2"/>
    <sheet name="Revenue Credits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'Sch 1 True Up'!$A$1:$J$58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52511"/>
</workbook>
</file>

<file path=xl/calcChain.xml><?xml version="1.0" encoding="utf-8"?>
<calcChain xmlns="http://schemas.openxmlformats.org/spreadsheetml/2006/main">
  <c r="F21" i="4" l="1"/>
  <c r="F19" i="4"/>
  <c r="F23" i="4" s="1"/>
  <c r="F29" i="4" s="1"/>
  <c r="A8" i="4"/>
  <c r="A9" i="4" s="1"/>
  <c r="A10" i="4" s="1"/>
  <c r="A11" i="4" s="1"/>
  <c r="A12" i="4" s="1"/>
  <c r="A13" i="4" s="1"/>
  <c r="A14" i="4" s="1"/>
  <c r="A15" i="4" s="1"/>
  <c r="A16" i="4" s="1"/>
  <c r="D19" i="4" l="1"/>
  <c r="A17" i="4"/>
  <c r="A18" i="4" s="1"/>
  <c r="A19" i="4" s="1"/>
  <c r="A20" i="4" l="1"/>
  <c r="A21" i="4" s="1"/>
  <c r="A22" i="4" s="1"/>
  <c r="A23" i="4" s="1"/>
  <c r="A24" i="4" l="1"/>
  <c r="A25" i="4" s="1"/>
  <c r="D23" i="4"/>
  <c r="B31" i="4" l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D29" i="4" l="1"/>
  <c r="G29" i="2" l="1"/>
  <c r="I32" i="2" l="1"/>
  <c r="I31" i="2"/>
  <c r="I23" i="2"/>
  <c r="I19" i="2"/>
  <c r="G17" i="2"/>
  <c r="G21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G25" i="2" l="1"/>
  <c r="I35" i="2" s="1"/>
  <c r="I33" i="2"/>
  <c r="A22" i="2"/>
  <c r="A23" i="2" s="1"/>
  <c r="A24" i="2" s="1"/>
  <c r="A25" i="2" s="1"/>
  <c r="I21" i="2"/>
  <c r="E25" i="2"/>
  <c r="I17" i="2"/>
  <c r="I25" i="2" l="1"/>
  <c r="I37" i="2"/>
  <c r="D25" i="2"/>
  <c r="A26" i="2"/>
  <c r="A27" i="2" s="1"/>
  <c r="A28" i="2" s="1"/>
  <c r="A29" i="2" s="1"/>
  <c r="A30" i="2" s="1"/>
  <c r="I39" i="2" l="1"/>
  <c r="I45" i="2" s="1"/>
  <c r="I47" i="2" s="1"/>
  <c r="D35" i="2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<sst xmlns="http://schemas.openxmlformats.org/spreadsheetml/2006/main" count="102" uniqueCount="91">
  <si>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</si>
  <si>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</si>
  <si>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</si>
  <si>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</si>
  <si>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</si>
  <si>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</si>
  <si>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</si>
  <si>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</si>
  <si>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</si>
  <si>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</si>
  <si>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</si>
  <si>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</si>
  <si>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</si>
  <si>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</si>
  <si>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</si>
  <si>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</si>
  <si>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</si>
  <si>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</si>
  <si>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</si>
  <si>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</si>
  <si>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</si>
  <si>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</si>
  <si>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</si>
  <si>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</si>
  <si>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</si>
  <si>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</si>
  <si>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</si>
  <si>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</si>
  <si>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</si>
  <si>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</si>
  <si>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</si>
  <si>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</si>
  <si>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</si>
  <si>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</si>
  <si>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</si>
  <si>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</si>
  <si>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</si>
  <si>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</si>
  <si>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</si>
  <si>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</si>
  <si>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</si>
  <si>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</si>
  <si>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</si>
  <si>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</si>
  <si>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</si>
  <si>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</si>
  <si>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</si>
  <si>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Northern Indiana Public Service Company</t>
  </si>
  <si>
    <t>Sch 1 Revenue Credits (Actual 2017)</t>
  </si>
  <si>
    <t>Firm Transactions &lt; 1 yr</t>
  </si>
  <si>
    <t>Non-firm transactions</t>
  </si>
  <si>
    <t>Loads not included in Attachment O Zonal Rate (a.k.a. Sch 1 revenues attributed to Sch 9)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</si>
  <si>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</si>
  <si>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</si>
  <si>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</si>
  <si>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</si>
  <si>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</si>
  <si>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</si>
  <si>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</si>
  <si>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</si>
  <si>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</si>
  <si>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</si>
  <si>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</si>
  <si>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</si>
  <si>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</si>
  <si>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</si>
  <si>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Schedule 1 Recoverable Expenses</t>
  </si>
  <si>
    <t>Rate Year: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</si>
  <si>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</si>
  <si>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t>Projected or Actual:</t>
  </si>
  <si>
    <t>Account 561.1</t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</si>
  <si>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</si>
  <si>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t>$</t>
  </si>
  <si>
    <t>Account 561.2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</si>
  <si>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</si>
  <si>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t>Account 561.3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</si>
  <si>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</si>
  <si>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t xml:space="preserve">   Subtotal</t>
  </si>
  <si>
    <t>Account 561.BA for Schedule 24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</si>
  <si>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</si>
  <si>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t>Input 1:  Account 561 Available excluding revenue credits</t>
  </si>
  <si>
    <t>Input 2:  True-Up Adjustment Principal &amp; Interest Under(Over) Recovery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</si>
  <si>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</si>
  <si>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</si>
  <si>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</si>
  <si>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t>Schedule 1 Net Expenses including True-Up Adjustment</t>
  </si>
  <si>
    <t>Note 2:  Source references may vary by company; page references are to each company's source document; analogous figures</t>
  </si>
  <si>
    <t xml:space="preserve">   would be provided for projected year.  Inputs in whole dollars.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</si>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</sst>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0.0000%"/>
    <numFmt numFmtId="175" formatCode="0.00000000"/>
  </numFmts>
  <fonts count="45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</font>
    <font>
      <b/>
      <sz val="10"/>
      <name val="MS Sans Serif"/>
    </font>
    <font>
      <sz val="10"/>
      <color indexed="12"/>
      <name val="MS Sans Serif"/>
    </font>
    <font>
      <b/>
      <sz val="10"/>
      <color indexed="12"/>
      <name val="MS Sans Serif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9" fontId="43" fillId="0" borderId="0" applyFont="0" applyFill="0" applyBorder="0" applyAlignment="0" applyProtection="0"/>
  </cellStyleXfs>
  <cellXfs count="70">
    <xf numFmtId="0" fontId="0" fillId="0" borderId="0" xfId="0"/>
    <xf numFmtId="0" fontId="37" fillId="0" borderId="0" xfId="0" applyFont="1" applyFill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53" applyFont="1" applyAlignment="1">
      <alignment horizontal="left"/>
    </xf>
    <xf numFmtId="0" fontId="38" fillId="0" borderId="0" xfId="54" applyFont="1" applyAlignment="1">
      <alignment horizontal="left" vertical="center"/>
    </xf>
    <xf numFmtId="0" fontId="38" fillId="28" borderId="0" xfId="54" applyFont="1" applyFill="1" applyAlignment="1">
      <alignment horizontal="center" vertical="center"/>
    </xf>
    <xf numFmtId="164" fontId="38" fillId="0" borderId="0" xfId="55" applyNumberFormat="1" applyFont="1" applyAlignment="1" applyProtection="1">
      <alignment horizontal="right"/>
    </xf>
    <xf numFmtId="0" fontId="38" fillId="0" borderId="0" xfId="0" applyFont="1" applyFill="1" applyAlignment="1"/>
    <xf numFmtId="0" fontId="38" fillId="0" borderId="0" xfId="53" applyFont="1" applyFill="1" applyAlignment="1">
      <alignment horizontal="left"/>
    </xf>
    <xf numFmtId="0" fontId="38" fillId="28" borderId="0" xfId="53" applyFont="1" applyFill="1" applyAlignment="1">
      <alignment horizontal="center"/>
    </xf>
    <xf numFmtId="0" fontId="37" fillId="0" borderId="0" xfId="53" applyFont="1" applyFill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0" borderId="0" xfId="53" applyFont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7" fillId="28" borderId="0" xfId="0" applyFont="1" applyFill="1" applyAlignment="1"/>
    <xf numFmtId="42" fontId="37" fillId="28" borderId="0" xfId="29" applyNumberFormat="1" applyFont="1" applyFill="1" applyAlignment="1"/>
    <xf numFmtId="42" fontId="37" fillId="0" borderId="0" xfId="29" applyNumberFormat="1" applyFont="1" applyFill="1" applyAlignment="1"/>
    <xf numFmtId="42" fontId="37" fillId="0" borderId="0" xfId="29" applyNumberFormat="1" applyFont="1" applyFill="1" applyAlignment="1">
      <alignment horizontal="right"/>
    </xf>
    <xf numFmtId="169" fontId="37" fillId="28" borderId="0" xfId="29" applyNumberFormat="1" applyFont="1" applyFill="1" applyAlignment="1"/>
    <xf numFmtId="169" fontId="37" fillId="0" borderId="0" xfId="29" applyNumberFormat="1" applyFont="1" applyFill="1" applyAlignment="1"/>
    <xf numFmtId="169" fontId="37" fillId="0" borderId="0" xfId="29" applyNumberFormat="1" applyFont="1" applyFill="1" applyAlignment="1">
      <alignment horizontal="right"/>
    </xf>
    <xf numFmtId="0" fontId="37" fillId="28" borderId="0" xfId="0" applyFont="1" applyFill="1"/>
    <xf numFmtId="42" fontId="37" fillId="28" borderId="0" xfId="29" applyNumberFormat="1" applyFont="1" applyFill="1"/>
    <xf numFmtId="42" fontId="37" fillId="0" borderId="0" xfId="29" applyNumberFormat="1" applyFont="1"/>
    <xf numFmtId="169" fontId="37" fillId="0" borderId="0" xfId="29" applyNumberFormat="1" applyFont="1"/>
    <xf numFmtId="42" fontId="37" fillId="0" borderId="0" xfId="0" applyNumberFormat="1" applyFont="1"/>
    <xf numFmtId="42" fontId="37" fillId="0" borderId="0" xfId="0" applyNumberFormat="1" applyFont="1" applyFill="1" applyAlignment="1"/>
    <xf numFmtId="0" fontId="37" fillId="0" borderId="0" xfId="0" applyFont="1" applyFill="1" applyAlignment="1">
      <alignment horizontal="right"/>
    </xf>
    <xf numFmtId="0" fontId="37" fillId="0" borderId="0" xfId="0" applyNumberFormat="1" applyFont="1" applyFill="1" applyAlignment="1"/>
    <xf numFmtId="42" fontId="37" fillId="0" borderId="16" xfId="0" applyNumberFormat="1" applyFont="1" applyFill="1" applyBorder="1" applyAlignment="1">
      <alignment horizontal="right"/>
    </xf>
    <xf numFmtId="0" fontId="37" fillId="0" borderId="0" xfId="0" applyNumberFormat="1" applyFont="1" applyFill="1"/>
    <xf numFmtId="0" fontId="37" fillId="28" borderId="0" xfId="0" applyNumberFormat="1" applyFont="1" applyFill="1" applyAlignment="1"/>
    <xf numFmtId="3" fontId="37" fillId="28" borderId="18" xfId="0" applyNumberFormat="1" applyFont="1" applyFill="1" applyBorder="1"/>
    <xf numFmtId="169" fontId="37" fillId="0" borderId="0" xfId="29" applyNumberFormat="1" applyFont="1" applyFill="1" applyBorder="1"/>
    <xf numFmtId="171" fontId="37" fillId="0" borderId="0" xfId="0" applyNumberFormat="1" applyFont="1" applyFill="1"/>
    <xf numFmtId="173" fontId="37" fillId="0" borderId="0" xfId="29" applyNumberFormat="1" applyFont="1" applyFill="1" applyBorder="1"/>
    <xf numFmtId="3" fontId="37" fillId="0" borderId="0" xfId="0" applyNumberFormat="1" applyFont="1" applyFill="1" applyAlignment="1"/>
    <xf numFmtId="3" fontId="37" fillId="0" borderId="0" xfId="0" applyNumberFormat="1" applyFont="1" applyFill="1" applyBorder="1" applyAlignment="1"/>
    <xf numFmtId="169" fontId="37" fillId="0" borderId="17" xfId="29" applyNumberFormat="1" applyFont="1" applyFill="1" applyBorder="1"/>
    <xf numFmtId="172" fontId="37" fillId="0" borderId="16" xfId="31" applyNumberFormat="1" applyFont="1" applyFill="1" applyBorder="1" applyAlignment="1"/>
    <xf numFmtId="172" fontId="37" fillId="0" borderId="16" xfId="0" applyNumberFormat="1" applyFont="1" applyFill="1" applyBorder="1" applyAlignment="1"/>
    <xf numFmtId="170" fontId="37" fillId="0" borderId="0" xfId="0" applyNumberFormat="1" applyFont="1" applyFill="1" applyAlignment="1"/>
    <xf numFmtId="1" fontId="37" fillId="0" borderId="0" xfId="0" applyNumberFormat="1" applyFont="1" applyFill="1" applyAlignment="1"/>
    <xf numFmtId="172" fontId="38" fillId="0" borderId="16" xfId="0" applyNumberFormat="1" applyFont="1" applyFill="1" applyBorder="1" applyAlignment="1"/>
    <xf numFmtId="0" fontId="42" fillId="0" borderId="0" xfId="0" applyFont="1" applyFill="1" applyAlignment="1"/>
    <xf numFmtId="174" fontId="37" fillId="28" borderId="0" xfId="72" applyNumberFormat="1" applyFont="1" applyFill="1" applyAlignment="1"/>
    <xf numFmtId="175" fontId="37" fillId="0" borderId="0" xfId="0" applyNumberFormat="1" applyFont="1" applyFill="1" applyAlignment="1"/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43" fontId="0" fillId="0" borderId="0" xfId="30" applyFont="1"/>
    <xf numFmtId="43" fontId="0" fillId="0" borderId="15" xfId="0" applyNumberFormat="1" applyBorder="1"/>
    <xf numFmtId="43" fontId="5" fillId="29" borderId="15" xfId="0" applyNumberFormat="1" applyFont="1" applyFill="1" applyBorder="1"/>
    <xf numFmtId="43" fontId="0" fillId="0" borderId="0" xfId="0" applyNumberFormat="1"/>
    <xf numFmtId="0" fontId="1" fillId="0" borderId="0" xfId="0" applyFont="1"/>
    <xf numFmtId="0" fontId="37" fillId="0" borderId="0" xfId="0" applyFont="1" applyAlignment="1">
      <alignment horizontal="center"/>
    </xf>
    <xf numFmtId="0" fontId="38" fillId="28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Fill="1"/>
    <xf numFmtId="41" fontId="37" fillId="0" borderId="0" xfId="0" applyNumberFormat="1" applyFont="1" applyFill="1"/>
    <xf numFmtId="41" fontId="37" fillId="0" borderId="0" xfId="0" applyNumberFormat="1" applyFont="1"/>
    <xf numFmtId="41" fontId="37" fillId="28" borderId="0" xfId="0" applyNumberFormat="1" applyFont="1" applyFill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/>
    <cellStyle name="Currency" xfId="31" builtinId="4"/>
    <cellStyle name="Currency 2" xfId="32"/>
    <cellStyle name="Date" xfId="33"/>
    <cellStyle name="Explanatory Text" xfId="34" builtinId="53" customBuiltin="1"/>
    <cellStyle name="Fixed" xfId="35"/>
    <cellStyle name="Good" xfId="36" builtinId="26" customBuiltin="1"/>
    <cellStyle name="Grey" xfId="37"/>
    <cellStyle name="HEADER" xfId="38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/>
    <cellStyle name="Heading2" xfId="44"/>
    <cellStyle name="HIGHLIGHT" xfId="45"/>
    <cellStyle name="Input" xfId="46" builtinId="20" customBuiltin="1"/>
    <cellStyle name="Input [yellow]" xfId="47"/>
    <cellStyle name="Linked Cell" xfId="48" builtinId="24" customBuiltin="1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Percent" xfId="72" builtinId="5"/>
    <cellStyle name="Percent [2]" xfId="58"/>
    <cellStyle name="Percent 2" xfId="59"/>
    <cellStyle name="PSChar" xfId="60"/>
    <cellStyle name="PSDate" xfId="61"/>
    <cellStyle name="PSHeading" xfId="62"/>
    <cellStyle name="RangeBelow" xfId="63"/>
    <cellStyle name="SubRoutine" xfId="64"/>
    <cellStyle name="þ(Î'_x000c_ïþ÷_x000c_âþÖ_x0006__x0002_Þ”_x0013__x0007__x0001__x0001_" xfId="65"/>
    <cellStyle name="Title" xfId="66" builtinId="15" customBuiltin="1"/>
    <cellStyle name="Total" xfId="67" builtinId="25" customBuiltin="1"/>
    <cellStyle name="Unprot" xfId="68"/>
    <cellStyle name="Unprot$" xfId="69"/>
    <cellStyle name="Unprotect" xfId="70"/>
    <cellStyle name="Warning Text" xfId="7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view="pageBreakPreview" zoomScale="60" zoomScaleNormal="80" workbookViewId="0"/>
  </sheetViews>
  <sheetFormatPr defaultColWidth="8.90625" defaultRowHeight="14.4"/>
  <cols>
    <col min="1" max="1" width="4.54296875" style="1" customWidth="1"/>
    <col min="2" max="2" width="17" style="1" customWidth="1"/>
    <col min="3" max="3" width="37.08984375" style="1" customWidth="1"/>
    <col min="4" max="4" width="54.90625" style="1" customWidth="1"/>
    <col min="5" max="5" width="12.90625" style="1" bestFit="1" customWidth="1"/>
    <col min="6" max="6" width="1.90625" style="1" customWidth="1"/>
    <col min="7" max="7" width="11.81640625" style="1" bestFit="1" customWidth="1"/>
    <col min="8" max="8" width="1.90625" style="1" customWidth="1"/>
    <col min="9" max="9" width="11.90625" style="1" bestFit="1" customWidth="1"/>
    <col min="10" max="10" width="3.453125" style="1" customWidth="1"/>
    <col min="11" max="16384" width="8.90625" style="1"/>
  </cols>
  <sheetData>
    <row r="3" spans="1:10">
      <c r="E3" s="2"/>
    </row>
    <row r="4" spans="1:10" ht="12" customHeight="1">
      <c r="B4" s="3"/>
      <c r="C4" s="3"/>
    </row>
    <row r="5" spans="1:10" s="49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47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2017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6.2">
      <c r="A14" s="5">
        <f t="shared" si="0"/>
        <v>8</v>
      </c>
      <c r="B14" s="1" t="s">
        <v>2</v>
      </c>
      <c r="D14" s="19" t="s">
        <v>37</v>
      </c>
      <c r="E14" s="20">
        <v>2026180</v>
      </c>
      <c r="F14" s="21"/>
      <c r="G14" s="20">
        <v>1744466</v>
      </c>
      <c r="H14" s="21"/>
      <c r="I14" s="22">
        <f>+E14-G14</f>
        <v>281714</v>
      </c>
    </row>
    <row r="15" spans="1:10">
      <c r="A15" s="5">
        <f t="shared" si="0"/>
        <v>9</v>
      </c>
      <c r="B15" s="1" t="s">
        <v>3</v>
      </c>
      <c r="D15" s="19" t="s">
        <v>38</v>
      </c>
      <c r="E15" s="23">
        <v>1749125</v>
      </c>
      <c r="F15" s="24"/>
      <c r="G15" s="23">
        <v>1475194</v>
      </c>
      <c r="H15" s="24"/>
      <c r="I15" s="25">
        <f t="shared" ref="I15:I21" si="1">+E15-G15</f>
        <v>273931</v>
      </c>
    </row>
    <row r="16" spans="1:10">
      <c r="A16" s="5">
        <f t="shared" si="0"/>
        <v>10</v>
      </c>
      <c r="B16" s="1" t="s">
        <v>6</v>
      </c>
      <c r="D16" s="19" t="s">
        <v>39</v>
      </c>
      <c r="E16" s="23">
        <v>0</v>
      </c>
      <c r="F16" s="24"/>
      <c r="G16" s="23">
        <v>0</v>
      </c>
      <c r="H16" s="24"/>
      <c r="I16" s="25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3775305</v>
      </c>
      <c r="F17" s="21"/>
      <c r="G17" s="21">
        <f>+G14+G15+G16</f>
        <v>3219660</v>
      </c>
      <c r="H17" s="21"/>
      <c r="I17" s="22">
        <f t="shared" si="1"/>
        <v>555645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6.2">
      <c r="A19" s="5">
        <f t="shared" si="0"/>
        <v>13</v>
      </c>
      <c r="B19" s="2" t="s">
        <v>40</v>
      </c>
      <c r="C19" s="2"/>
      <c r="D19" s="26" t="s">
        <v>41</v>
      </c>
      <c r="E19" s="27">
        <v>1093322</v>
      </c>
      <c r="F19" s="28"/>
      <c r="G19" s="27">
        <v>991598</v>
      </c>
      <c r="H19" s="21"/>
      <c r="I19" s="22">
        <f t="shared" si="1"/>
        <v>101724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6.2">
      <c r="A21" s="5">
        <f t="shared" si="0"/>
        <v>15</v>
      </c>
      <c r="B21" s="2" t="s">
        <v>42</v>
      </c>
      <c r="C21" s="2"/>
      <c r="D21" s="2" t="s">
        <v>26</v>
      </c>
      <c r="E21" s="30">
        <f>+E17-E19</f>
        <v>2681983</v>
      </c>
      <c r="F21" s="30"/>
      <c r="G21" s="30">
        <f>+G17-G19</f>
        <v>2228062</v>
      </c>
      <c r="H21" s="31"/>
      <c r="I21" s="22">
        <f t="shared" si="1"/>
        <v>453921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6.2">
      <c r="A23" s="5">
        <f t="shared" si="0"/>
        <v>17</v>
      </c>
      <c r="B23" s="3" t="s">
        <v>43</v>
      </c>
      <c r="C23" s="2"/>
      <c r="D23" s="26" t="s">
        <v>44</v>
      </c>
      <c r="E23" s="27">
        <v>67223</v>
      </c>
      <c r="F23" s="28"/>
      <c r="G23" s="27">
        <v>79480</v>
      </c>
      <c r="H23" s="31"/>
      <c r="I23" s="22">
        <f>+E23-G23</f>
        <v>-12257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2614760</v>
      </c>
      <c r="F25" s="35"/>
      <c r="G25" s="34">
        <f>G21-G23</f>
        <v>2148582</v>
      </c>
      <c r="H25" s="35"/>
      <c r="I25" s="34">
        <f>E25-G25</f>
        <v>466178</v>
      </c>
    </row>
    <row r="26" spans="1:9" ht="1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45</v>
      </c>
      <c r="E27" s="37">
        <v>2866000</v>
      </c>
      <c r="F27" s="35"/>
      <c r="G27" s="37">
        <v>2890171.0160229499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0.74340998999999996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2866000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2890171.0160229499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24171.016022949945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51">
        <f>G29</f>
        <v>0.74340998999999996</v>
      </c>
    </row>
    <row r="36" spans="1:9">
      <c r="A36" s="5">
        <f t="shared" si="0"/>
        <v>30</v>
      </c>
    </row>
    <row r="37" spans="1:9" ht="1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17968.974779911059</v>
      </c>
    </row>
    <row r="38" spans="1:9" ht="15" thickTop="1">
      <c r="A38" s="5">
        <f t="shared" si="0"/>
        <v>32</v>
      </c>
    </row>
    <row r="39" spans="1:9" ht="1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484146.97477991105</v>
      </c>
    </row>
    <row r="40" spans="1:9" ht="1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46</v>
      </c>
      <c r="I41" s="50">
        <v>1.3680000000000001E-3</v>
      </c>
    </row>
    <row r="42" spans="1:9">
      <c r="A42" s="5">
        <f t="shared" si="0"/>
        <v>36</v>
      </c>
      <c r="I42" s="46"/>
    </row>
    <row r="43" spans="1:9" ht="14.25" customHeight="1">
      <c r="A43" s="5">
        <f t="shared" si="0"/>
        <v>37</v>
      </c>
      <c r="B43" s="1" t="s">
        <v>16</v>
      </c>
      <c r="G43" s="32"/>
      <c r="I43" s="47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15896</v>
      </c>
    </row>
    <row r="46" spans="1:9">
      <c r="A46" s="5">
        <f t="shared" si="0"/>
        <v>40</v>
      </c>
    </row>
    <row r="47" spans="1:9" ht="1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8">
        <f>I39+I45</f>
        <v>500042.97477991105</v>
      </c>
    </row>
    <row r="48" spans="1:9" ht="1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7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85" zoomScaleNormal="100" zoomScaleSheetLayoutView="85" workbookViewId="0">
      <selection activeCell="C20" sqref="C19:C20"/>
    </sheetView>
  </sheetViews>
  <sheetFormatPr defaultColWidth="7.453125" defaultRowHeight="14.4"/>
  <cols>
    <col min="1" max="1" width="4.1796875" style="2" customWidth="1"/>
    <col min="2" max="2" width="16.6328125" style="2" customWidth="1"/>
    <col min="3" max="3" width="46.54296875" style="2" customWidth="1"/>
    <col min="4" max="4" width="54.26953125" style="2" customWidth="1"/>
    <col min="5" max="5" width="1.6328125" style="2" customWidth="1"/>
    <col min="6" max="6" width="10.36328125" style="2" customWidth="1"/>
    <col min="7" max="7" width="7.453125" style="2"/>
    <col min="8" max="30" width="7.453125" style="59"/>
    <col min="31" max="31" width="24.1796875" style="59" bestFit="1" customWidth="1"/>
    <col min="32" max="16384" width="7.453125" style="59"/>
  </cols>
  <sheetData>
    <row r="1" spans="1:7">
      <c r="A1" s="2" t="s">
        <v>65</v>
      </c>
    </row>
    <row r="5" spans="1:7" ht="21">
      <c r="B5" s="4" t="s">
        <v>66</v>
      </c>
    </row>
    <row r="7" spans="1:7">
      <c r="A7" s="2">
        <v>1</v>
      </c>
      <c r="B7" s="2" t="s">
        <v>10</v>
      </c>
      <c r="C7" s="7" t="s">
        <v>47</v>
      </c>
    </row>
    <row r="8" spans="1:7">
      <c r="A8" s="2">
        <f t="shared" ref="A8:A39" si="0">1+A7</f>
        <v>2</v>
      </c>
      <c r="C8" s="60"/>
    </row>
    <row r="9" spans="1:7">
      <c r="A9" s="2">
        <f t="shared" si="0"/>
        <v>3</v>
      </c>
      <c r="B9" s="2" t="s">
        <v>67</v>
      </c>
      <c r="C9" s="61">
        <v>2017</v>
      </c>
    </row>
    <row r="10" spans="1:7" ht="16.2">
      <c r="A10" s="2">
        <f t="shared" si="0"/>
        <v>4</v>
      </c>
      <c r="B10" s="2" t="s">
        <v>68</v>
      </c>
      <c r="C10" s="61">
        <v>2015</v>
      </c>
    </row>
    <row r="11" spans="1:7">
      <c r="A11" s="2">
        <f t="shared" si="0"/>
        <v>5</v>
      </c>
      <c r="C11" s="62"/>
    </row>
    <row r="12" spans="1:7">
      <c r="A12" s="2">
        <f t="shared" si="0"/>
        <v>6</v>
      </c>
      <c r="B12" s="2" t="s">
        <v>69</v>
      </c>
      <c r="C12" s="61" t="s">
        <v>90</v>
      </c>
    </row>
    <row r="13" spans="1:7">
      <c r="A13" s="2">
        <f t="shared" si="0"/>
        <v>7</v>
      </c>
    </row>
    <row r="14" spans="1:7">
      <c r="A14" s="2">
        <f t="shared" si="0"/>
        <v>8</v>
      </c>
      <c r="B14" s="63" t="s">
        <v>19</v>
      </c>
      <c r="C14" s="64"/>
      <c r="D14" s="63" t="s">
        <v>20</v>
      </c>
      <c r="E14" s="64"/>
      <c r="F14" s="63" t="s">
        <v>27</v>
      </c>
      <c r="G14" s="64"/>
    </row>
    <row r="15" spans="1:7">
      <c r="A15" s="2">
        <f t="shared" si="0"/>
        <v>9</v>
      </c>
      <c r="B15" s="65"/>
      <c r="C15" s="65"/>
      <c r="D15" s="65"/>
      <c r="E15" s="65"/>
      <c r="F15" s="65"/>
      <c r="G15" s="65"/>
    </row>
    <row r="16" spans="1:7" ht="16.2">
      <c r="A16" s="2">
        <f t="shared" si="0"/>
        <v>10</v>
      </c>
      <c r="B16" s="2" t="s">
        <v>70</v>
      </c>
      <c r="D16" s="26" t="s">
        <v>71</v>
      </c>
      <c r="E16" s="66" t="s">
        <v>72</v>
      </c>
      <c r="F16" s="69">
        <v>2026180</v>
      </c>
    </row>
    <row r="17" spans="1:6">
      <c r="A17" s="2">
        <f t="shared" si="0"/>
        <v>11</v>
      </c>
      <c r="B17" s="2" t="s">
        <v>73</v>
      </c>
      <c r="D17" s="26" t="s">
        <v>74</v>
      </c>
      <c r="E17" s="66"/>
      <c r="F17" s="69">
        <v>1749125</v>
      </c>
    </row>
    <row r="18" spans="1:6">
      <c r="A18" s="2">
        <f t="shared" si="0"/>
        <v>12</v>
      </c>
      <c r="B18" s="2" t="s">
        <v>75</v>
      </c>
      <c r="D18" s="26" t="s">
        <v>76</v>
      </c>
      <c r="E18" s="66"/>
      <c r="F18" s="69">
        <v>0</v>
      </c>
    </row>
    <row r="19" spans="1:6">
      <c r="A19" s="2">
        <f t="shared" si="0"/>
        <v>13</v>
      </c>
      <c r="B19" s="2" t="s">
        <v>77</v>
      </c>
      <c r="D19" s="2" t="str">
        <f>"(Line "&amp;A16&amp;"+ Line "&amp;A17&amp;"+ Line "&amp;A18&amp;")"</f>
        <v>(Line 10+ Line 11+ Line 12)</v>
      </c>
      <c r="E19" s="2" t="s">
        <v>72</v>
      </c>
      <c r="F19" s="67">
        <f>SUM(F16:F18)</f>
        <v>3775305</v>
      </c>
    </row>
    <row r="20" spans="1:6">
      <c r="A20" s="2">
        <f t="shared" si="0"/>
        <v>14</v>
      </c>
    </row>
    <row r="21" spans="1:6" ht="16.2">
      <c r="A21" s="2">
        <f t="shared" si="0"/>
        <v>15</v>
      </c>
      <c r="B21" s="2" t="s">
        <v>78</v>
      </c>
      <c r="D21" s="26" t="s">
        <v>79</v>
      </c>
      <c r="E21" s="66"/>
      <c r="F21" s="69">
        <f>480033+613289</f>
        <v>1093322</v>
      </c>
    </row>
    <row r="22" spans="1:6">
      <c r="A22" s="2">
        <f t="shared" si="0"/>
        <v>16</v>
      </c>
    </row>
    <row r="23" spans="1:6">
      <c r="A23" s="2">
        <f t="shared" si="0"/>
        <v>17</v>
      </c>
      <c r="B23" s="3" t="s">
        <v>80</v>
      </c>
      <c r="D23" s="2" t="str">
        <f>"(Line "&amp;A19&amp;" - Line "&amp;A21&amp;")"</f>
        <v>(Line 13 - Line 15)</v>
      </c>
      <c r="E23" s="2" t="s">
        <v>72</v>
      </c>
      <c r="F23" s="68">
        <f>+F19-F21</f>
        <v>2681983</v>
      </c>
    </row>
    <row r="24" spans="1:6">
      <c r="A24" s="2">
        <f t="shared" si="0"/>
        <v>18</v>
      </c>
    </row>
    <row r="25" spans="1:6" ht="16.2">
      <c r="A25" s="2">
        <f t="shared" si="0"/>
        <v>19</v>
      </c>
      <c r="B25" s="3" t="s">
        <v>81</v>
      </c>
      <c r="D25" s="26" t="s">
        <v>82</v>
      </c>
      <c r="E25" s="66"/>
      <c r="F25" s="69">
        <v>296538.65153156017</v>
      </c>
    </row>
    <row r="26" spans="1:6">
      <c r="A26" s="2">
        <f t="shared" si="0"/>
        <v>20</v>
      </c>
    </row>
    <row r="27" spans="1:6" ht="16.2">
      <c r="A27" s="2">
        <f t="shared" si="0"/>
        <v>21</v>
      </c>
      <c r="B27" s="3" t="s">
        <v>83</v>
      </c>
      <c r="D27" s="26" t="s">
        <v>84</v>
      </c>
      <c r="E27" s="2" t="s">
        <v>72</v>
      </c>
      <c r="F27" s="69">
        <v>67223.429999999993</v>
      </c>
    </row>
    <row r="28" spans="1:6">
      <c r="A28" s="2">
        <f t="shared" si="0"/>
        <v>22</v>
      </c>
    </row>
    <row r="29" spans="1:6">
      <c r="A29" s="2">
        <f t="shared" si="0"/>
        <v>23</v>
      </c>
      <c r="B29" s="3" t="s">
        <v>85</v>
      </c>
      <c r="D29" s="2" t="str">
        <f>"(Line "&amp;A23&amp;" + Line "&amp;A25&amp;" - Line "&amp;A27&amp;")"</f>
        <v>(Line 17 + Line 19 - Line 21)</v>
      </c>
      <c r="E29" s="2" t="s">
        <v>72</v>
      </c>
      <c r="F29" s="68">
        <f>+F23+F25-F27</f>
        <v>2911298.2215315602</v>
      </c>
    </row>
    <row r="30" spans="1:6">
      <c r="A30" s="2">
        <f t="shared" si="0"/>
        <v>24</v>
      </c>
    </row>
    <row r="31" spans="1:6">
      <c r="A31" s="2">
        <f>1+A30</f>
        <v>25</v>
      </c>
      <c r="B31" s="2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>
      <c r="A32" s="2">
        <f t="shared" si="0"/>
        <v>26</v>
      </c>
    </row>
    <row r="33" spans="1:2">
      <c r="A33" s="2">
        <f t="shared" si="0"/>
        <v>27</v>
      </c>
      <c r="B33" s="2" t="s">
        <v>86</v>
      </c>
    </row>
    <row r="34" spans="1:2">
      <c r="A34" s="2">
        <f t="shared" si="0"/>
        <v>28</v>
      </c>
      <c r="B34" s="2" t="s">
        <v>87</v>
      </c>
    </row>
    <row r="35" spans="1:2">
      <c r="A35" s="2">
        <f t="shared" si="0"/>
        <v>29</v>
      </c>
    </row>
    <row r="36" spans="1:2">
      <c r="A36" s="2">
        <f t="shared" si="0"/>
        <v>30</v>
      </c>
      <c r="B36" s="2" t="s">
        <v>88</v>
      </c>
    </row>
    <row r="37" spans="1:2">
      <c r="A37" s="2">
        <f t="shared" si="0"/>
        <v>31</v>
      </c>
      <c r="B37" s="2" t="s">
        <v>31</v>
      </c>
    </row>
    <row r="38" spans="1:2">
      <c r="A38" s="2">
        <f t="shared" si="0"/>
        <v>32</v>
      </c>
      <c r="B38" s="2" t="s">
        <v>89</v>
      </c>
    </row>
    <row r="39" spans="1:2">
      <c r="A39" s="2">
        <f t="shared" si="0"/>
        <v>33</v>
      </c>
      <c r="B39" s="2" t="s">
        <v>28</v>
      </c>
    </row>
  </sheetData>
  <pageMargins left="0.7" right="0.7" top="0.75" bottom="0.75" header="0.3" footer="0.3"/>
  <pageSetup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0" sqref="D20"/>
    </sheetView>
  </sheetViews>
  <sheetFormatPr defaultColWidth="9.90625" defaultRowHeight="15"/>
  <cols>
    <col min="2" max="2" width="10" customWidth="1"/>
    <col min="4" max="4" width="16.26953125" bestFit="1" customWidth="1"/>
  </cols>
  <sheetData>
    <row r="1" spans="1:7">
      <c r="A1" s="52" t="s">
        <v>48</v>
      </c>
    </row>
    <row r="3" spans="1:7" s="53" customFormat="1" ht="75">
      <c r="B3" s="54" t="s">
        <v>49</v>
      </c>
      <c r="C3" s="54" t="s">
        <v>50</v>
      </c>
      <c r="D3" s="54" t="s">
        <v>51</v>
      </c>
      <c r="E3" s="54" t="s">
        <v>52</v>
      </c>
    </row>
    <row r="4" spans="1:7">
      <c r="A4" t="s">
        <v>53</v>
      </c>
      <c r="B4" s="55">
        <v>3004.369999999999</v>
      </c>
      <c r="C4" s="55">
        <v>2685.8299999999977</v>
      </c>
      <c r="D4" s="55">
        <v>2881.35</v>
      </c>
      <c r="E4" s="55">
        <v>8571.5499999999975</v>
      </c>
    </row>
    <row r="5" spans="1:7">
      <c r="A5" t="s">
        <v>54</v>
      </c>
      <c r="B5" s="55">
        <v>1033.3499999999999</v>
      </c>
      <c r="C5" s="55">
        <v>840.05999999999779</v>
      </c>
      <c r="D5" s="55">
        <v>2808.72</v>
      </c>
      <c r="E5" s="55">
        <v>4682.1299999999974</v>
      </c>
    </row>
    <row r="6" spans="1:7">
      <c r="A6" t="s">
        <v>55</v>
      </c>
      <c r="B6" s="55">
        <v>1417.79</v>
      </c>
      <c r="C6" s="55">
        <v>1011.6299999999997</v>
      </c>
      <c r="D6" s="55">
        <v>4376.8100000000004</v>
      </c>
      <c r="E6" s="55">
        <v>6806.23</v>
      </c>
    </row>
    <row r="7" spans="1:7">
      <c r="A7" t="s">
        <v>56</v>
      </c>
      <c r="B7" s="55">
        <v>1233.5499999999997</v>
      </c>
      <c r="C7" s="55">
        <v>466.00999999999891</v>
      </c>
      <c r="D7" s="55">
        <v>3590.66</v>
      </c>
      <c r="E7" s="55">
        <v>5290.2199999999984</v>
      </c>
    </row>
    <row r="8" spans="1:7">
      <c r="A8" t="s">
        <v>57</v>
      </c>
      <c r="B8" s="55">
        <v>713.38</v>
      </c>
      <c r="C8" s="55">
        <v>594.15999999999849</v>
      </c>
      <c r="D8" s="55">
        <v>4508.38</v>
      </c>
      <c r="E8" s="55">
        <v>5815.9199999999983</v>
      </c>
    </row>
    <row r="9" spans="1:7">
      <c r="A9" t="s">
        <v>58</v>
      </c>
      <c r="B9" s="55">
        <v>618.15</v>
      </c>
      <c r="C9" s="55">
        <v>564.37999999999897</v>
      </c>
      <c r="D9" s="55">
        <v>3448.87</v>
      </c>
      <c r="E9" s="55">
        <v>4631.3999999999987</v>
      </c>
    </row>
    <row r="10" spans="1:7">
      <c r="A10" t="s">
        <v>59</v>
      </c>
      <c r="B10" s="55">
        <v>506.82</v>
      </c>
      <c r="C10" s="55">
        <v>676.91999999999882</v>
      </c>
      <c r="D10" s="55">
        <v>3126.5</v>
      </c>
      <c r="E10" s="55">
        <v>4310.2399999999989</v>
      </c>
    </row>
    <row r="11" spans="1:7">
      <c r="A11" t="s">
        <v>60</v>
      </c>
      <c r="B11" s="55">
        <v>216.16</v>
      </c>
      <c r="C11" s="55">
        <v>311.82999999999993</v>
      </c>
      <c r="D11" s="55">
        <v>4630.2700000000004</v>
      </c>
      <c r="E11" s="55">
        <v>5158.26</v>
      </c>
      <c r="G11" s="55"/>
    </row>
    <row r="12" spans="1:7">
      <c r="A12" t="s">
        <v>61</v>
      </c>
      <c r="B12" s="55">
        <v>779.0100000000001</v>
      </c>
      <c r="C12" s="55">
        <v>328.61999999999915</v>
      </c>
      <c r="D12" s="55">
        <v>4439.3</v>
      </c>
      <c r="E12" s="55">
        <v>5546.9299999999994</v>
      </c>
    </row>
    <row r="13" spans="1:7">
      <c r="A13" t="s">
        <v>62</v>
      </c>
      <c r="B13" s="55">
        <v>821.01</v>
      </c>
      <c r="C13" s="55">
        <v>495.3199999999996</v>
      </c>
      <c r="D13" s="55">
        <v>4381.58</v>
      </c>
      <c r="E13" s="55">
        <v>5697.91</v>
      </c>
    </row>
    <row r="14" spans="1:7">
      <c r="A14" t="s">
        <v>63</v>
      </c>
      <c r="B14" s="55">
        <v>766.84999999999991</v>
      </c>
      <c r="C14" s="55">
        <v>342.4500000000001</v>
      </c>
      <c r="D14" s="55">
        <v>4238.96</v>
      </c>
      <c r="E14" s="55">
        <v>5348.26</v>
      </c>
    </row>
    <row r="15" spans="1:7">
      <c r="A15" t="s">
        <v>64</v>
      </c>
      <c r="B15" s="55">
        <v>1096.2100000000003</v>
      </c>
      <c r="C15" s="55">
        <v>973.25999999999874</v>
      </c>
      <c r="D15" s="55">
        <v>3294.91</v>
      </c>
      <c r="E15" s="55">
        <v>5364.3799999999992</v>
      </c>
    </row>
    <row r="16" spans="1:7" ht="15.6" thickBot="1">
      <c r="B16" s="56">
        <v>12206.65</v>
      </c>
      <c r="C16" s="56">
        <v>9290.4699999999884</v>
      </c>
      <c r="D16" s="56">
        <v>45726.31</v>
      </c>
      <c r="E16" s="57">
        <v>67223.429999999993</v>
      </c>
    </row>
    <row r="17" spans="2:5" ht="15.6" thickTop="1">
      <c r="B17" s="58"/>
      <c r="C17" s="58"/>
      <c r="D17" s="58"/>
      <c r="E17" s="58"/>
    </row>
    <row r="18" spans="2:5">
      <c r="E18" s="5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 1 True Up</vt:lpstr>
      <vt:lpstr>Sch 1 Actual</vt:lpstr>
      <vt:lpstr>Revenue Credits</vt:lpstr>
      <vt:lpstr>'Sch 1 True Up'!Print_Area</vt:lpstr>
    </vt:vector>
  </TitlesOfParts>
  <Company>Xcel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Kimmet \ Susan \ M</cp:lastModifiedBy>
  <cp:lastPrinted>2018-05-30T16:38:34Z</cp:lastPrinted>
  <dcterms:created xsi:type="dcterms:W3CDTF">2014-01-09T16:01:56Z</dcterms:created>
  <dcterms:modified xsi:type="dcterms:W3CDTF">2018-05-30T16:39:09Z</dcterms:modified>
</cp:coreProperties>
</file>