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ERC Filings\2017 True-Up O, MM, GG\Postings\11-30-2018 Posting_draft\"/>
    </mc:Choice>
  </mc:AlternateContent>
  <bookViews>
    <workbookView xWindow="0" yWindow="0" windowWidth="28800" windowHeight="12432" activeTab="3"/>
  </bookViews>
  <sheets>
    <sheet name="Summary Attachment GG" sheetId="5" r:id="rId1"/>
    <sheet name="Attach GG" sheetId="1" r:id="rId2"/>
    <sheet name="GG_Forward Rate TO Support Data" sheetId="2" r:id="rId3"/>
    <sheet name="GG_Project Descriptions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min1">[1]Sheet1!$D$310</definedName>
    <definedName name="_min10">[1]Sheet1!$AX$308</definedName>
    <definedName name="_min11">[1]Sheet1!$AT$308</definedName>
    <definedName name="_min12">[1]Sheet1!$AV$308</definedName>
    <definedName name="_min13">[1]Sheet1!$AZ$308</definedName>
    <definedName name="_min14">[1]Sheet1!$BB$308</definedName>
    <definedName name="_min15">[1]Sheet1!$BD$308</definedName>
    <definedName name="_min16">[1]Sheet1!$BF$308</definedName>
    <definedName name="_min17">[1]Sheet1!$BL$308</definedName>
    <definedName name="_min18">[1]Sheet1!$BN$308</definedName>
    <definedName name="_min2">[1]Sheet1!$F$308</definedName>
    <definedName name="_min3">[1]Sheet1!$H$308</definedName>
    <definedName name="_min4">[1]Sheet1!$J$308</definedName>
    <definedName name="_min5">[1]Sheet1!$T$308</definedName>
    <definedName name="_min6">[1]Sheet1!$V$308</definedName>
    <definedName name="_min7">[1]Sheet1!$X$308</definedName>
    <definedName name="_min8">[1]Sheet1!$Z$308</definedName>
    <definedName name="_min9">[1]Sheet1!$AR$308</definedName>
    <definedName name="_Order1" hidden="1">255</definedName>
    <definedName name="above">OFFSET(!A1,-1,0)</definedName>
    <definedName name="AccessDatabase" hidden="1">"W:\DF\NISource\Studies\nipsco\Normalization Electric Merchant.mdb"</definedName>
    <definedName name="below">OFFSET(!A1,1,0)</definedName>
    <definedName name="Button_1">"Normalization_Electric_Merchant_Public_Auth_List"</definedName>
    <definedName name="CH_COS" localSheetId="1">#REF!</definedName>
    <definedName name="CH_COS">#REF!</definedName>
    <definedName name="CUSTAR">#REF!</definedName>
    <definedName name="CUYAHOGA_FALLS">#REF!</definedName>
    <definedName name="Data.All">OFFSET([2]Data!$B$2,0,0,COUNTA([2]Data!$H$1:$H$65536),16)</definedName>
    <definedName name="DATA.GF">OFFSET('[2]Data-GF'!$B$2,0,0,COUNTA('[2]Data-GF'!$G$1:$G$65536),9)</definedName>
    <definedName name="EDGERTON">#REF!</definedName>
    <definedName name="Ellwood_City">#REF!</definedName>
    <definedName name="ELMORE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GALION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K2_WBEVMODE" hidden="1">0</definedName>
    <definedName name="left">OFFSET(!A1,0,-1)</definedName>
    <definedName name="Loads">[2]Loads!$B$7:$M$37</definedName>
    <definedName name="LODI">#REF!</definedName>
    <definedName name="LUCAS">#REF!</definedName>
    <definedName name="mcfill">[1]Sheet1!$BL$243:$BL$254</definedName>
    <definedName name="migcust">[1]Sheet1!$BL$242</definedName>
    <definedName name="miggraphs">[1]Sheet1!$BL$3:$BO$302</definedName>
    <definedName name="migvol">[1]Sheet1!$BN$242</definedName>
    <definedName name="MILAN">#REF!</definedName>
    <definedName name="mintable">[1]Sheet1!$I$316:$K$321</definedName>
    <definedName name="MONROEVILLE">#REF!</definedName>
    <definedName name="mvfill">[1]Sheet1!$BN$243:$BN$254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ormalization_Electric_Merchant_Public_Auth_List">'[3]Public Auth'!$AA$123:$AA$124</definedName>
    <definedName name="NSP_COS" localSheetId="1">#REF!</definedName>
    <definedName name="NSP_CO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1">'Attach GG'!$A$1:$N$93</definedName>
    <definedName name="_xlnm.Print_Area" localSheetId="2">'GG_Forward Rate TO Support Data'!$A$1:$L$61</definedName>
    <definedName name="_xlnm.Print_Area" localSheetId="0">'Summary Attachment GG'!$A$1:$I$22</definedName>
    <definedName name="_xlnm.Print_Area">#REF!</definedName>
    <definedName name="Print1" localSheetId="1">#REF!</definedName>
    <definedName name="Print1">#REF!</definedName>
    <definedName name="Print3" localSheetId="1">#REF!</definedName>
    <definedName name="Print3">#REF!</definedName>
    <definedName name="Print4" localSheetId="1">#REF!</definedName>
    <definedName name="Print4">#REF!</definedName>
    <definedName name="Print5" localSheetId="1">#REF!</definedName>
    <definedName name="Print5">#REF!</definedName>
    <definedName name="ProjIDList" localSheetId="1">#REF!</definedName>
    <definedName name="ProjIDList">#REF!</definedName>
    <definedName name="PROSPECT">#REF!</definedName>
    <definedName name="PSCo_COS" localSheetId="1">#REF!</definedName>
    <definedName name="PSCo_COS">#REF!</definedName>
    <definedName name="q_MTEP06_App_AB_Facility" localSheetId="1">#REF!</definedName>
    <definedName name="q_MTEP06_App_AB_Facility">#REF!</definedName>
    <definedName name="q_MTEP06_App_AB_Projects" localSheetId="1">#REF!</definedName>
    <definedName name="q_MTEP06_App_AB_Projects">#REF!</definedName>
    <definedName name="revreq" localSheetId="1">#REF!</definedName>
    <definedName name="revreq">#REF!</definedName>
    <definedName name="right">OFFSET(!A1,0,1)</definedName>
    <definedName name="SEVILLE">#REF!</definedName>
    <definedName name="SOUTH_VIENNA">#REF!</definedName>
    <definedName name="special1">[1]Sheet1!$D$255:$D$266,[1]Sheet1!$H$255:$H$266,[1]Sheet1!$J$255:$J$266,[1]Sheet1!$T$255:$T$266,[1]Sheet1!$X$255:$X$266,[1]Sheet1!$Z$255:$Z$266</definedName>
    <definedName name="special2">[1]Sheet1!$AR$255,[1]Sheet1!$AR$255:$AR$266,[1]Sheet1!$AT$255:$AT$266,[1]Sheet1!$AV$255:$AV$266,[1]Sheet1!$AX$255:$AX$266,[1]Sheet1!$AZ$255:$AZ$266,[1]Sheet1!$BB$255:$BB$266,[1]Sheet1!$BD$255:$BD$266,[1]Sheet1!$BF$255:$BF$266</definedName>
    <definedName name="SPS_COS" localSheetId="1">#REF!</definedName>
    <definedName name="SPS_COS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WADSWORTH">#REF!</definedName>
    <definedName name="Xcel" localSheetId="1">'[4]Data Entry and Forecaster'!#REF!</definedName>
    <definedName name="Xcel">'[5]Data Entry and Forecaster'!#REF!</definedName>
    <definedName name="Xcel_COS" localSheetId="1">#REF!</definedName>
    <definedName name="Xcel_COS">#REF!</definedName>
    <definedName name="Z_1300EB20_C00D_434F_AACB_2D5FA02139C4_.wvu.PrintArea" localSheetId="2" hidden="1">'GG_Forward Rate TO Support Data'!$A$1:$M$61</definedName>
    <definedName name="Z_50DB56B9_ADF2_44E2_A5CA_55D0C30DEFA4_.wvu.PrintArea" localSheetId="1" hidden="1">'Attach GG'!$A$1:$N$93</definedName>
    <definedName name="Z_50DB56B9_ADF2_44E2_A5CA_55D0C30DEFA4_.wvu.PrintArea" localSheetId="2" hidden="1">'GG_Forward Rate TO Support Data'!$A$1:$M$61</definedName>
    <definedName name="Z_97A88294_D5FF_4E09_9834_078F5B095032_.wvu.PrintArea" localSheetId="1" hidden="1">'Attach GG'!$A$1:$N$93</definedName>
    <definedName name="Z_97A88294_D5FF_4E09_9834_078F5B095032_.wvu.PrintArea" localSheetId="2" hidden="1">'GG_Forward Rate TO Support Data'!$A$1:$M$61</definedName>
    <definedName name="Z_99F4BB0E_D1B5_450B_92F9_6F3A4E881D76_.wvu.PrintArea" localSheetId="1" hidden="1">'Attach GG'!$A$1:$N$93</definedName>
    <definedName name="Z_99F4BB0E_D1B5_450B_92F9_6F3A4E881D76_.wvu.PrintArea" localSheetId="2" hidden="1">'GG_Forward Rate TO Support Data'!$A$1:$M$61</definedName>
    <definedName name="Z_BFC5E450_F293_4591_809F_05224C5B61D6_.wvu.PrintArea" localSheetId="1" hidden="1">'Attach GG'!$A$1:$N$93</definedName>
    <definedName name="Z_BFC5E450_F293_4591_809F_05224C5B61D6_.wvu.PrintArea" localSheetId="2" hidden="1">'GG_Forward Rate TO Support Data'!$A$1:$M$61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E16" i="5"/>
  <c r="C16" i="5"/>
  <c r="D14" i="5"/>
  <c r="E14" i="5" s="1"/>
  <c r="G14" i="5" s="1"/>
  <c r="D13" i="5"/>
  <c r="E13" i="5" s="1"/>
  <c r="G13" i="5" s="1"/>
  <c r="D12" i="5"/>
  <c r="E12" i="5" s="1"/>
  <c r="G12" i="5" s="1"/>
  <c r="E11" i="5"/>
  <c r="G11" i="5" s="1"/>
  <c r="D11" i="5"/>
  <c r="H14" i="5" l="1"/>
  <c r="I14" i="5" s="1"/>
  <c r="I11" i="5"/>
  <c r="G18" i="5"/>
  <c r="H11" i="5"/>
  <c r="H12" i="5"/>
  <c r="I12" i="5"/>
  <c r="H13" i="5"/>
  <c r="I13" i="5" s="1"/>
  <c r="I18" i="5" l="1"/>
  <c r="H18" i="5"/>
  <c r="L61" i="2" l="1"/>
  <c r="K61" i="2"/>
  <c r="J61" i="2"/>
  <c r="I61" i="2"/>
  <c r="H61" i="2"/>
  <c r="G61" i="2"/>
  <c r="F61" i="2"/>
  <c r="K61" i="1" s="1"/>
  <c r="E61" i="2"/>
  <c r="K60" i="1" s="1"/>
  <c r="D61" i="2"/>
  <c r="C61" i="2"/>
  <c r="G56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I52" i="2"/>
  <c r="H52" i="2"/>
  <c r="G52" i="2"/>
  <c r="F52" i="2"/>
  <c r="E52" i="2"/>
  <c r="D52" i="2"/>
  <c r="C52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J56" i="2" s="1"/>
  <c r="I44" i="2"/>
  <c r="I56" i="2" s="1"/>
  <c r="H44" i="2"/>
  <c r="H56" i="2" s="1"/>
  <c r="G44" i="2"/>
  <c r="F44" i="2"/>
  <c r="E44" i="2"/>
  <c r="D44" i="2"/>
  <c r="C44" i="2"/>
  <c r="B44" i="2"/>
  <c r="L43" i="2"/>
  <c r="L56" i="2" s="1"/>
  <c r="K43" i="2"/>
  <c r="K56" i="2" s="1"/>
  <c r="J43" i="2"/>
  <c r="I43" i="2"/>
  <c r="H43" i="2"/>
  <c r="G43" i="2"/>
  <c r="F43" i="2"/>
  <c r="F56" i="2" s="1"/>
  <c r="H61" i="1" s="1"/>
  <c r="E43" i="2"/>
  <c r="E56" i="2" s="1"/>
  <c r="H60" i="1" s="1"/>
  <c r="D43" i="2"/>
  <c r="D56" i="2" s="1"/>
  <c r="H59" i="1" s="1"/>
  <c r="C43" i="2"/>
  <c r="C56" i="2" s="1"/>
  <c r="H58" i="1" s="1"/>
  <c r="L39" i="2"/>
  <c r="K39" i="2"/>
  <c r="J39" i="2"/>
  <c r="I39" i="2"/>
  <c r="H39" i="2"/>
  <c r="G39" i="2"/>
  <c r="F39" i="2"/>
  <c r="E39" i="2"/>
  <c r="D39" i="2"/>
  <c r="C39" i="2"/>
  <c r="B27" i="2"/>
  <c r="B26" i="2"/>
  <c r="L23" i="2"/>
  <c r="K23" i="2"/>
  <c r="J23" i="2"/>
  <c r="I23" i="2"/>
  <c r="H23" i="2"/>
  <c r="G23" i="2"/>
  <c r="F23" i="2"/>
  <c r="E23" i="2"/>
  <c r="E60" i="1" s="1"/>
  <c r="D23" i="2"/>
  <c r="E59" i="1" s="1"/>
  <c r="C23" i="2"/>
  <c r="E58" i="1" s="1"/>
  <c r="B22" i="2"/>
  <c r="B38" i="2" s="1"/>
  <c r="B55" i="2" s="1"/>
  <c r="B11" i="2"/>
  <c r="B10" i="2"/>
  <c r="B43" i="2" s="1"/>
  <c r="M78" i="1"/>
  <c r="E61" i="1"/>
  <c r="K59" i="1"/>
  <c r="K58" i="1"/>
  <c r="G50" i="1"/>
  <c r="G48" i="1"/>
  <c r="N47" i="1"/>
  <c r="G47" i="1"/>
  <c r="C47" i="1"/>
  <c r="N46" i="1"/>
  <c r="G31" i="1"/>
  <c r="L31" i="1" s="1"/>
  <c r="G27" i="1"/>
  <c r="L27" i="1" s="1"/>
  <c r="G23" i="1"/>
  <c r="L23" i="1" s="1"/>
  <c r="L33" i="1" s="1"/>
  <c r="F59" i="1" l="1"/>
  <c r="F58" i="1"/>
  <c r="F60" i="1"/>
  <c r="F61" i="1"/>
  <c r="G58" i="1"/>
  <c r="G37" i="1"/>
  <c r="L37" i="1" s="1"/>
  <c r="L43" i="1" s="1"/>
  <c r="G60" i="1"/>
  <c r="G59" i="1"/>
  <c r="G41" i="1"/>
  <c r="L41" i="1" s="1"/>
  <c r="G61" i="1"/>
  <c r="I60" i="1" l="1"/>
  <c r="J60" i="1" s="1"/>
  <c r="L60" i="1" s="1"/>
  <c r="N60" i="1" s="1"/>
  <c r="I59" i="1"/>
  <c r="J59" i="1" s="1"/>
  <c r="I58" i="1"/>
  <c r="J58" i="1" s="1"/>
  <c r="I61" i="1"/>
  <c r="J61" i="1" s="1"/>
  <c r="L61" i="1"/>
  <c r="N61" i="1" s="1"/>
  <c r="L58" i="1"/>
  <c r="L59" i="1"/>
  <c r="N59" i="1" s="1"/>
  <c r="N58" i="1" l="1"/>
  <c r="N78" i="1" s="1"/>
  <c r="L78" i="1"/>
  <c r="L80" i="1" s="1"/>
</calcChain>
</file>

<file path=xl/sharedStrings.xml><?xml version="1.0" encoding="utf-8"?>
<sst xmlns="http://schemas.openxmlformats.org/spreadsheetml/2006/main" count="230" uniqueCount="181">
  <si>
    <r>
      <t xml:space="preserve">Attachment GG - </t>
    </r>
    <r>
      <rPr>
        <sz val="11"/>
        <color theme="1"/>
        <rFont val="Calibri"/>
        <family val="2"/>
        <scheme val="minor"/>
      </rPr>
      <t>Generic Company</t>
    </r>
  </si>
  <si>
    <t>Formula Rate calculation</t>
  </si>
  <si>
    <t xml:space="preserve">     Rate Formula Template</t>
  </si>
  <si>
    <t>For  the 12 months ended 12/31/2017</t>
  </si>
  <si>
    <t xml:space="preserve"> </t>
  </si>
  <si>
    <t xml:space="preserve"> Utilizing Attachment O Data</t>
  </si>
  <si>
    <t>Page 1 of 2</t>
  </si>
  <si>
    <t>Northern Indiana Public Service Company LLC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</si>
  <si>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</si>
  <si>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</si>
  <si>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</si>
  <si>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</si>
  <si>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</si>
  <si>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</si>
  <si>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</si>
  <si>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</si>
  <si>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</si>
  <si>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</si>
  <si>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</si>
  <si>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</si>
  <si>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</si>
  <si>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Net Transmission Plant - Total</t>
  </si>
  <si>
    <t>Attach O, p 2, line 14 and 23b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</si>
  <si>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</si>
  <si>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</si>
  <si>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</si>
  <si>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</si>
  <si>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</si>
  <si>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</si>
  <si>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</si>
  <si>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</si>
  <si>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</si>
  <si>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</si>
  <si>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</si>
  <si>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</si>
  <si>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</si>
  <si>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</si>
  <si>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</si>
  <si>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</si>
  <si>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</si>
  <si>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</si>
  <si>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</si>
  <si>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</si>
  <si>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Expense</t>
  </si>
  <si>
    <t>Sum of line 4,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</si>
  <si>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</si>
  <si>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</si>
  <si>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</si>
  <si>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</si>
  <si>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</si>
  <si>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</si>
  <si>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</si>
  <si>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</si>
  <si>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</si>
  <si>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</si>
  <si>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</si>
  <si>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</si>
  <si>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</si>
  <si>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</si>
  <si>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</si>
  <si>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</si>
  <si>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</si>
  <si>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</si>
  <si>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 xml:space="preserve">                           Network Upgrade Charge Calculation By Project</t>
  </si>
  <si>
    <t>Line No.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</si>
  <si>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</si>
  <si>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</si>
  <si>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</si>
  <si>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</si>
  <si>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</si>
  <si>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</si>
  <si>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</si>
  <si>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</si>
  <si>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</si>
  <si>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</si>
  <si>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(Note C)</t>
  </si>
  <si>
    <t>(Page 1 line 9)</t>
  </si>
  <si>
    <t>(Col. 3 * Col. 4)</t>
  </si>
  <si>
    <t>(Note D)</t>
  </si>
  <si>
    <t>(Page 1 line 14)</t>
  </si>
  <si>
    <t>(Col. 6 * Col. 7)</t>
  </si>
  <si>
    <t>(Note E)</t>
  </si>
  <si>
    <t>(Sum Col. 5, 8 &amp; 9)</t>
  </si>
  <si>
    <t>(Note F)</t>
  </si>
  <si>
    <t>Sum Col. 10 &amp; 11
(Note G)</t>
  </si>
  <si>
    <t>1a</t>
  </si>
  <si>
    <t>MTEP07</t>
  </si>
  <si>
    <t>1b</t>
  </si>
  <si>
    <t>MTEP08</t>
  </si>
  <si>
    <t>1c</t>
  </si>
  <si>
    <t>1615 GIP</t>
  </si>
  <si>
    <t>1d</t>
  </si>
  <si>
    <t>MTEP11</t>
  </si>
  <si>
    <t>2</t>
  </si>
  <si>
    <t>Annual Totals</t>
  </si>
  <si>
    <t>Rev. Req. Adj For Attachment O</t>
  </si>
  <si>
    <t>Note</t>
  </si>
  <si>
    <t>Letter</t>
  </si>
  <si>
    <t>A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</si>
  <si>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1"/>
        <color theme="1"/>
        <rFont val="Calibri"/>
        <family val="2"/>
        <scheme val="minor"/>
      </rPr>
      <t xml:space="preserve"> less any prefunded AFUDC, if applicable.</t>
    </r>
  </si>
  <si>
    <t>B</t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</si>
  <si>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1"/>
        <color theme="1"/>
        <rFont val="Calibri"/>
        <family val="2"/>
        <scheme val="minor"/>
      </rPr>
      <t>less any prefunded AFUDC, if applicable.</t>
    </r>
  </si>
  <si>
    <t>C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</si>
  <si>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</si>
  <si>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D</t>
  </si>
  <si>
    <t>Project Net Plant is the Project Gross Plant Identified in Column 3 less the associated Accumulated Depreciation.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</si>
  <si>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</si>
  <si>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</si>
  <si>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</si>
  <si>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</si>
  <si>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</si>
  <si>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r>
      <t>The Network Upgrade Charge is the value to be used in Schedule</t>
    </r>
    <r>
      <rPr>
        <sz val="11"/>
        <color theme="1"/>
        <rFont val="Calibri"/>
        <family val="2"/>
        <scheme val="minor"/>
      </rPr>
      <t>s 26, 37 and 38.</t>
    </r>
  </si>
  <si>
    <t>H</t>
  </si>
  <si>
    <t>The Total General and Common Depreciation Expense excludes any depreciation expense directly associated with a project and thereby included in page 2 column 9.</t>
  </si>
  <si>
    <t>Attachment GG - Supporting Data for Network Upgrade Charge Calculation - Forward Looking Rate Transmission Owner</t>
  </si>
  <si>
    <t xml:space="preserve">Rate Year </t>
  </si>
  <si>
    <t>Reporting Company</t>
  </si>
  <si>
    <t>MTEP Project ID</t>
  </si>
  <si>
    <t>Pricing Zone</t>
  </si>
  <si>
    <t>East - NIPS</t>
  </si>
  <si>
    <t>East</t>
  </si>
  <si>
    <t>Allocation Type Per Attachment FF</t>
  </si>
  <si>
    <t>Reliability</t>
  </si>
  <si>
    <t>GIP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</si>
  <si>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</si>
  <si>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</si>
  <si>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</si>
  <si>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</si>
  <si>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</si>
  <si>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</si>
  <si>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</si>
  <si>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</si>
  <si>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</si>
  <si>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</si>
  <si>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</si>
  <si>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</si>
  <si>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</si>
  <si>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</si>
  <si>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</si>
  <si>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</si>
  <si>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</si>
  <si>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</si>
  <si>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</si>
  <si>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</si>
  <si>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</si>
  <si>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</si>
  <si>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Facility ID</t>
  </si>
  <si>
    <t>Project Record Date</t>
  </si>
  <si>
    <t>Description of Facilities Included in Network Upgrade Charge as of Record Date</t>
  </si>
  <si>
    <t>Add 2nd 345/138 kV Transformer</t>
  </si>
  <si>
    <t>Add 2nd 345/138 KV transformer</t>
  </si>
  <si>
    <t>Add 2nd 138kV circuit</t>
  </si>
  <si>
    <t>Amount related to 138 kV Ring Bus Interconnection Substation</t>
  </si>
  <si>
    <t>Protection and Relay($930,000), 138XX and 138YY Line Extensions 900 MCM ACSR with Static Wire ($60,000)</t>
  </si>
  <si>
    <t>Reconductor/rebuild circuit 6966 to 477 MCM conductor (7.7 mi.)</t>
  </si>
  <si>
    <t>Install a 560 MVA 345/138 kV transformer, (1) 345 kV and (1) 138 kV circuit breaker and associated equipment at Green Acres Substation.</t>
  </si>
  <si>
    <t>NORTHERN INDIANA PUBLIC SERVICE COMPANY LLC</t>
  </si>
  <si>
    <t>Attachment GG True-Up Adjustment</t>
  </si>
  <si>
    <t>For the Year Ended December 31, 2017</t>
  </si>
  <si>
    <t xml:space="preserve">Attachment GG </t>
  </si>
  <si>
    <t>Projected</t>
  </si>
  <si>
    <t>Proportion</t>
  </si>
  <si>
    <t>Actual</t>
  </si>
  <si>
    <t>True Up</t>
  </si>
  <si>
    <t>Revenue</t>
  </si>
  <si>
    <t xml:space="preserve">of Revenues </t>
  </si>
  <si>
    <t xml:space="preserve">Interest allocated </t>
  </si>
  <si>
    <t xml:space="preserve">Net of </t>
  </si>
  <si>
    <t>Project</t>
  </si>
  <si>
    <t>Requirement</t>
  </si>
  <si>
    <t>% of total</t>
  </si>
  <si>
    <t>Distributed</t>
  </si>
  <si>
    <t>to projects</t>
  </si>
  <si>
    <t>Interest</t>
  </si>
  <si>
    <t>MTEP07 - 612</t>
  </si>
  <si>
    <t>MTEP08 - 1551</t>
  </si>
  <si>
    <t>MTEP07 - 1615 GIP</t>
  </si>
  <si>
    <t>MTEP11 - 2322</t>
  </si>
  <si>
    <t>Subtotal</t>
  </si>
  <si>
    <t>Under/(Over) Recovery</t>
  </si>
  <si>
    <t>Applicable interest rate per month (expressed to four decimal places)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</si>
</sst>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0.000%"/>
    <numFmt numFmtId="167" formatCode="&quot;$&quot;#,##0"/>
    <numFmt numFmtId="168" formatCode="0_);\(0\)"/>
    <numFmt numFmtId="169" formatCode="_(&quot;$&quot;* #,##0_);_(&quot;$&quot;* \(#,##0\);_(&quot;$&quot;* &quot;-&quot;??_);_(@_)"/>
    <numFmt numFmtId="170" formatCode="0.0%"/>
    <numFmt numFmtId="171" formatCode="_(* #,##0_);_(* \(#,##0\);_(* &quot;-&quot;??_);_(@_)"/>
    <numFmt numFmtId="172" formatCode="0.0000%"/>
    <numFmt numFmtId="173" formatCode="_(* #,##0.00000_);_(* \(#,##0.00000\);_(* &quot;-&quot;??_);_(@_)"/>
  </numFmts>
  <fonts count="23">
    <font>
      <sz val="11"/>
      <color theme="1"/>
      <name val="Calibri"/>
      <family val="2"/>
      <scheme val="minor"/>
    </font>
    <font>
      <sz val="12"/>
      <name val="Arial MT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i/>
      <sz val="12"/>
      <name val="Arial MT"/>
    </font>
    <font>
      <b/>
      <u/>
      <sz val="12"/>
      <name val="Arial MT"/>
    </font>
    <font>
      <sz val="10"/>
      <name val="Arial"/>
      <family val="2"/>
    </font>
    <font>
      <sz val="12"/>
      <color indexed="10"/>
      <name val="Arial MT"/>
    </font>
    <font>
      <sz val="12"/>
      <color indexed="10"/>
      <name val="Arial"/>
      <family val="2"/>
    </font>
    <font>
      <sz val="10"/>
      <name val="Arial MT"/>
    </font>
    <font>
      <sz val="12"/>
      <name val="Times New Roman"/>
      <family val="1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8" fillId="0" borderId="0"/>
    <xf numFmtId="164" fontId="1" fillId="0" borderId="0" applyProtection="0"/>
    <xf numFmtId="44" fontId="8" fillId="0" borderId="0" applyFont="0" applyFill="0" applyBorder="0" applyAlignment="0" applyProtection="0"/>
    <xf numFmtId="164" fontId="1" fillId="0" borderId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164" fontId="1" fillId="0" borderId="0" xfId="3" applyFill="1" applyBorder="1" applyAlignment="1"/>
    <xf numFmtId="164" fontId="1" fillId="0" borderId="0" xfId="3" applyFill="1" applyBorder="1" applyAlignment="1">
      <alignment horizontal="right"/>
    </xf>
    <xf numFmtId="164" fontId="0" fillId="0" borderId="0" xfId="3" applyFont="1" applyFill="1" applyBorder="1" applyAlignment="1">
      <alignment horizontal="right"/>
    </xf>
    <xf numFmtId="0" fontId="2" fillId="0" borderId="0" xfId="3" applyNumberFormat="1" applyFont="1" applyFill="1" applyBorder="1" applyAlignment="1" applyProtection="1">
      <protection locked="0"/>
    </xf>
    <xf numFmtId="0" fontId="2" fillId="0" borderId="0" xfId="3" applyNumberFormat="1" applyFont="1" applyFill="1" applyBorder="1" applyAlignment="1" applyProtection="1">
      <alignment horizontal="left"/>
      <protection locked="0"/>
    </xf>
    <xf numFmtId="0" fontId="2" fillId="0" borderId="0" xfId="3" applyNumberFormat="1" applyFont="1" applyFill="1" applyBorder="1" applyProtection="1">
      <protection locked="0"/>
    </xf>
    <xf numFmtId="0" fontId="2" fillId="0" borderId="0" xfId="3" applyNumberFormat="1" applyFont="1" applyFill="1" applyBorder="1"/>
    <xf numFmtId="0" fontId="2" fillId="0" borderId="0" xfId="3" applyNumberFormat="1" applyFont="1" applyFill="1" applyBorder="1" applyAlignment="1" applyProtection="1">
      <alignment horizontal="right"/>
      <protection locked="0"/>
    </xf>
    <xf numFmtId="0" fontId="0" fillId="0" borderId="0" xfId="3" applyNumberFormat="1" applyFont="1" applyFill="1" applyBorder="1"/>
    <xf numFmtId="0" fontId="3" fillId="0" borderId="0" xfId="3" applyNumberFormat="1" applyFont="1" applyFill="1" applyBorder="1"/>
    <xf numFmtId="164" fontId="0" fillId="0" borderId="0" xfId="3" applyFont="1" applyFill="1" applyBorder="1" applyAlignment="1"/>
    <xf numFmtId="3" fontId="2" fillId="0" borderId="0" xfId="3" applyNumberFormat="1" applyFont="1" applyFill="1" applyBorder="1" applyAlignment="1"/>
    <xf numFmtId="0" fontId="3" fillId="0" borderId="0" xfId="3" applyNumberFormat="1" applyFont="1" applyFill="1" applyBorder="1" applyAlignment="1">
      <alignment horizontal="center"/>
    </xf>
    <xf numFmtId="0" fontId="1" fillId="0" borderId="0" xfId="3" applyNumberFormat="1" applyFill="1" applyBorder="1" applyAlignment="1" applyProtection="1">
      <alignment horizontal="center"/>
      <protection locked="0"/>
    </xf>
    <xf numFmtId="0" fontId="2" fillId="2" borderId="0" xfId="3" applyNumberFormat="1" applyFont="1" applyFill="1" applyBorder="1"/>
    <xf numFmtId="49" fontId="2" fillId="2" borderId="0" xfId="3" applyNumberFormat="1" applyFont="1" applyFill="1" applyBorder="1" applyAlignment="1">
      <alignment horizontal="center"/>
    </xf>
    <xf numFmtId="49" fontId="2" fillId="0" borderId="0" xfId="3" applyNumberFormat="1" applyFont="1" applyFill="1" applyBorder="1"/>
    <xf numFmtId="3" fontId="2" fillId="0" borderId="0" xfId="3" applyNumberFormat="1" applyFont="1" applyFill="1" applyBorder="1"/>
    <xf numFmtId="0" fontId="2" fillId="0" borderId="0" xfId="3" applyNumberFormat="1" applyFont="1" applyFill="1" applyBorder="1" applyAlignment="1">
      <alignment horizontal="center"/>
    </xf>
    <xf numFmtId="49" fontId="2" fillId="0" borderId="0" xfId="3" applyNumberFormat="1" applyFont="1" applyFill="1" applyBorder="1" applyAlignment="1">
      <alignment horizontal="center"/>
    </xf>
    <xf numFmtId="3" fontId="0" fillId="0" borderId="0" xfId="3" applyNumberFormat="1" applyFont="1" applyFill="1" applyBorder="1" applyAlignment="1"/>
    <xf numFmtId="0" fontId="0" fillId="0" borderId="0" xfId="3" applyNumberFormat="1" applyFont="1" applyFill="1" applyBorder="1" applyAlignment="1"/>
    <xf numFmtId="0" fontId="2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horizontal="center"/>
    </xf>
    <xf numFmtId="0" fontId="0" fillId="0" borderId="0" xfId="3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  <protection locked="0"/>
    </xf>
    <xf numFmtId="0" fontId="5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/>
    <xf numFmtId="164" fontId="6" fillId="0" borderId="0" xfId="3" applyFont="1" applyFill="1" applyBorder="1" applyAlignment="1"/>
    <xf numFmtId="0" fontId="7" fillId="0" borderId="0" xfId="3" applyNumberFormat="1" applyFont="1" applyFill="1" applyBorder="1" applyAlignment="1" applyProtection="1">
      <alignment horizontal="center"/>
      <protection locked="0"/>
    </xf>
    <xf numFmtId="3" fontId="1" fillId="0" borderId="0" xfId="3" applyNumberForma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3" fontId="2" fillId="3" borderId="0" xfId="3" applyNumberFormat="1" applyFont="1" applyFill="1" applyBorder="1" applyAlignment="1"/>
    <xf numFmtId="10" fontId="2" fillId="0" borderId="0" xfId="3" applyNumberFormat="1" applyFont="1" applyFill="1" applyBorder="1" applyAlignment="1"/>
    <xf numFmtId="10" fontId="0" fillId="0" borderId="0" xfId="4" applyNumberFormat="1" applyFont="1" applyFill="1" applyBorder="1" applyAlignment="1"/>
    <xf numFmtId="10" fontId="4" fillId="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165" fontId="4" fillId="0" borderId="0" xfId="3" applyNumberFormat="1" applyFont="1" applyFill="1" applyBorder="1" applyAlignment="1"/>
    <xf numFmtId="49" fontId="0" fillId="0" borderId="0" xfId="3" applyNumberFormat="1" applyFont="1" applyFill="1" applyBorder="1" applyAlignment="1">
      <alignment horizontal="center"/>
    </xf>
    <xf numFmtId="164" fontId="2" fillId="0" borderId="0" xfId="3" applyFont="1" applyFill="1" applyBorder="1" applyAlignment="1">
      <alignment horizontal="center"/>
    </xf>
    <xf numFmtId="49" fontId="1" fillId="0" borderId="0" xfId="3" applyNumberForma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0" fillId="0" borderId="0" xfId="3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164" fontId="5" fillId="0" borderId="0" xfId="3" applyFont="1" applyFill="1" applyBorder="1" applyAlignment="1"/>
    <xf numFmtId="3" fontId="4" fillId="0" borderId="0" xfId="3" applyNumberFormat="1" applyFont="1" applyFill="1" applyBorder="1" applyAlignment="1"/>
    <xf numFmtId="10" fontId="4" fillId="0" borderId="0" xfId="4" applyNumberFormat="1" applyFont="1" applyFill="1" applyBorder="1" applyAlignment="1"/>
    <xf numFmtId="0" fontId="0" fillId="0" borderId="0" xfId="3" applyNumberFormat="1" applyFont="1" applyFill="1" applyBorder="1" applyAlignment="1">
      <alignment horizontal="fill"/>
    </xf>
    <xf numFmtId="164" fontId="9" fillId="0" borderId="0" xfId="3" applyFont="1" applyFill="1" applyBorder="1" applyAlignment="1"/>
    <xf numFmtId="3" fontId="10" fillId="0" borderId="0" xfId="3" applyNumberFormat="1" applyFont="1" applyFill="1" applyBorder="1" applyAlignment="1"/>
    <xf numFmtId="166" fontId="2" fillId="0" borderId="0" xfId="3" applyNumberFormat="1" applyFont="1" applyFill="1" applyBorder="1" applyAlignment="1">
      <alignment horizontal="center"/>
    </xf>
    <xf numFmtId="10" fontId="2" fillId="0" borderId="0" xfId="4" applyNumberFormat="1" applyFont="1" applyFill="1" applyBorder="1" applyAlignment="1"/>
    <xf numFmtId="167" fontId="1" fillId="0" borderId="0" xfId="3" applyNumberFormat="1" applyFill="1" applyBorder="1" applyAlignment="1"/>
    <xf numFmtId="0" fontId="10" fillId="0" borderId="0" xfId="3" applyNumberFormat="1" applyFont="1" applyFill="1" applyBorder="1"/>
    <xf numFmtId="164" fontId="2" fillId="0" borderId="0" xfId="3" applyFont="1" applyFill="1" applyBorder="1" applyAlignment="1"/>
    <xf numFmtId="164" fontId="2" fillId="0" borderId="0" xfId="3" applyFont="1" applyFill="1" applyBorder="1" applyAlignment="1">
      <alignment horizontal="right"/>
    </xf>
    <xf numFmtId="168" fontId="4" fillId="0" borderId="0" xfId="3" applyNumberFormat="1" applyFont="1" applyFill="1" applyBorder="1" applyAlignment="1">
      <alignment horizontal="center"/>
    </xf>
    <xf numFmtId="164" fontId="5" fillId="0" borderId="1" xfId="3" applyFont="1" applyFill="1" applyBorder="1" applyAlignment="1">
      <alignment horizontal="center" wrapText="1"/>
    </xf>
    <xf numFmtId="164" fontId="5" fillId="0" borderId="2" xfId="3" applyFont="1" applyFill="1" applyBorder="1" applyAlignment="1"/>
    <xf numFmtId="164" fontId="5" fillId="0" borderId="2" xfId="3" applyFont="1" applyFill="1" applyBorder="1" applyAlignment="1">
      <alignment horizontal="center" wrapText="1"/>
    </xf>
    <xf numFmtId="0" fontId="4" fillId="0" borderId="2" xfId="3" applyNumberFormat="1" applyFont="1" applyFill="1" applyBorder="1" applyAlignment="1">
      <alignment horizontal="center" wrapText="1"/>
    </xf>
    <xf numFmtId="164" fontId="5" fillId="0" borderId="3" xfId="3" applyFont="1" applyFill="1" applyBorder="1" applyAlignment="1">
      <alignment horizontal="center" wrapText="1"/>
    </xf>
    <xf numFmtId="3" fontId="4" fillId="0" borderId="3" xfId="3" applyNumberFormat="1" applyFont="1" applyFill="1" applyBorder="1" applyAlignment="1">
      <alignment horizontal="center" wrapText="1"/>
    </xf>
    <xf numFmtId="3" fontId="4" fillId="0" borderId="2" xfId="3" applyNumberFormat="1" applyFont="1" applyFill="1" applyBorder="1" applyAlignment="1">
      <alignment horizontal="center" wrapText="1"/>
    </xf>
    <xf numFmtId="0" fontId="2" fillId="0" borderId="1" xfId="3" applyNumberFormat="1" applyFont="1" applyFill="1" applyBorder="1"/>
    <xf numFmtId="0" fontId="2" fillId="0" borderId="2" xfId="3" applyNumberFormat="1" applyFont="1" applyFill="1" applyBorder="1"/>
    <xf numFmtId="0" fontId="2" fillId="0" borderId="2" xfId="3" applyNumberFormat="1" applyFont="1" applyFill="1" applyBorder="1" applyAlignment="1">
      <alignment horizontal="center"/>
    </xf>
    <xf numFmtId="0" fontId="2" fillId="0" borderId="3" xfId="3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/>
    </xf>
    <xf numFmtId="3" fontId="2" fillId="0" borderId="3" xfId="3" applyNumberFormat="1" applyFont="1" applyFill="1" applyBorder="1" applyAlignment="1">
      <alignment horizontal="center" wrapText="1"/>
    </xf>
    <xf numFmtId="0" fontId="2" fillId="0" borderId="4" xfId="3" applyNumberFormat="1" applyFont="1" applyFill="1" applyBorder="1"/>
    <xf numFmtId="0" fontId="2" fillId="0" borderId="5" xfId="3" applyNumberFormat="1" applyFont="1" applyFill="1" applyBorder="1"/>
    <xf numFmtId="3" fontId="2" fillId="0" borderId="5" xfId="3" applyNumberFormat="1" applyFont="1" applyFill="1" applyBorder="1" applyAlignment="1"/>
    <xf numFmtId="164" fontId="1" fillId="0" borderId="4" xfId="3" applyFill="1" applyBorder="1" applyAlignment="1"/>
    <xf numFmtId="0" fontId="1" fillId="0" borderId="0" xfId="3" applyNumberFormat="1" applyFill="1" applyBorder="1" applyAlignment="1">
      <alignment horizontal="center"/>
    </xf>
    <xf numFmtId="169" fontId="0" fillId="3" borderId="0" xfId="5" applyNumberFormat="1" applyFont="1" applyFill="1" applyBorder="1" applyAlignment="1"/>
    <xf numFmtId="169" fontId="1" fillId="0" borderId="5" xfId="2" applyNumberFormat="1" applyFill="1" applyBorder="1" applyAlignment="1"/>
    <xf numFmtId="169" fontId="1" fillId="3" borderId="0" xfId="2" applyNumberFormat="1" applyFill="1" applyBorder="1" applyAlignment="1"/>
    <xf numFmtId="169" fontId="2" fillId="3" borderId="0" xfId="5" applyNumberFormat="1" applyFont="1" applyFill="1" applyBorder="1" applyAlignment="1"/>
    <xf numFmtId="169" fontId="2" fillId="0" borderId="5" xfId="2" applyNumberFormat="1" applyFont="1" applyFill="1" applyBorder="1" applyAlignment="1"/>
    <xf numFmtId="164" fontId="11" fillId="0" borderId="0" xfId="3" applyFont="1" applyFill="1" applyBorder="1" applyAlignment="1"/>
    <xf numFmtId="164" fontId="1" fillId="0" borderId="5" xfId="3" applyFill="1" applyBorder="1" applyAlignment="1"/>
    <xf numFmtId="164" fontId="11" fillId="0" borderId="5" xfId="3" applyFont="1" applyFill="1" applyBorder="1" applyAlignment="1"/>
    <xf numFmtId="164" fontId="1" fillId="0" borderId="6" xfId="3" applyFill="1" applyBorder="1" applyAlignment="1"/>
    <xf numFmtId="164" fontId="1" fillId="0" borderId="7" xfId="3" applyFill="1" applyBorder="1" applyAlignment="1"/>
    <xf numFmtId="164" fontId="11" fillId="0" borderId="7" xfId="3" applyFont="1" applyFill="1" applyBorder="1" applyAlignment="1"/>
    <xf numFmtId="164" fontId="11" fillId="0" borderId="8" xfId="3" applyFont="1" applyFill="1" applyBorder="1" applyAlignment="1"/>
    <xf numFmtId="169" fontId="2" fillId="0" borderId="0" xfId="2" applyNumberFormat="1" applyFont="1" applyFill="1" applyBorder="1" applyAlignment="1"/>
    <xf numFmtId="164" fontId="8" fillId="0" borderId="0" xfId="3" applyFont="1" applyFill="1" applyBorder="1" applyAlignment="1"/>
    <xf numFmtId="169" fontId="11" fillId="0" borderId="0" xfId="2" applyNumberFormat="1" applyFont="1" applyFill="1" applyBorder="1" applyAlignment="1"/>
    <xf numFmtId="1" fontId="2" fillId="0" borderId="0" xfId="6" applyNumberFormat="1" applyFont="1" applyFill="1" applyBorder="1" applyAlignment="1">
      <alignment horizontal="center"/>
    </xf>
    <xf numFmtId="169" fontId="2" fillId="4" borderId="0" xfId="2" applyNumberFormat="1" applyFont="1" applyFill="1" applyBorder="1" applyAlignment="1"/>
    <xf numFmtId="164" fontId="2" fillId="0" borderId="9" xfId="3" applyFont="1" applyFill="1" applyBorder="1" applyAlignment="1"/>
    <xf numFmtId="164" fontId="1" fillId="0" borderId="0" xfId="3" applyFont="1" applyFill="1" applyBorder="1" applyAlignment="1">
      <alignment horizontal="center" vertical="top"/>
    </xf>
    <xf numFmtId="164" fontId="1" fillId="0" borderId="0" xfId="3" applyFont="1" applyFill="1" applyBorder="1" applyAlignment="1"/>
    <xf numFmtId="164" fontId="1" fillId="0" borderId="0" xfId="3" applyFont="1" applyFill="1" applyBorder="1" applyAlignment="1">
      <alignment horizontal="center"/>
    </xf>
    <xf numFmtId="164" fontId="0" fillId="0" borderId="0" xfId="3" applyFont="1" applyFill="1" applyBorder="1" applyAlignment="1">
      <alignment horizontal="center"/>
    </xf>
    <xf numFmtId="164" fontId="11" fillId="0" borderId="0" xfId="3" applyFont="1" applyFill="1" applyBorder="1" applyAlignment="1">
      <alignment horizontal="center"/>
    </xf>
    <xf numFmtId="49" fontId="12" fillId="0" borderId="0" xfId="3" applyNumberFormat="1" applyFont="1" applyFill="1" applyBorder="1" applyAlignment="1">
      <alignment horizontal="left"/>
    </xf>
    <xf numFmtId="164" fontId="12" fillId="0" borderId="0" xfId="3" applyFont="1" applyFill="1" applyBorder="1" applyAlignment="1"/>
    <xf numFmtId="49" fontId="12" fillId="0" borderId="0" xfId="3" applyNumberFormat="1" applyFont="1" applyFill="1" applyBorder="1" applyAlignment="1">
      <alignment horizontal="center"/>
    </xf>
    <xf numFmtId="0" fontId="12" fillId="0" borderId="0" xfId="3" applyNumberFormat="1" applyFont="1" applyFill="1" applyBorder="1" applyAlignment="1">
      <alignment horizontal="right"/>
    </xf>
    <xf numFmtId="0" fontId="14" fillId="0" borderId="0" xfId="7" applyFont="1">
      <alignment vertical="top"/>
    </xf>
    <xf numFmtId="0" fontId="15" fillId="0" borderId="0" xfId="8" applyFont="1"/>
    <xf numFmtId="0" fontId="15" fillId="0" borderId="0" xfId="8" applyFont="1" applyFill="1"/>
    <xf numFmtId="0" fontId="16" fillId="0" borderId="0" xfId="7" applyFont="1">
      <alignment vertical="top"/>
    </xf>
    <xf numFmtId="0" fontId="8" fillId="0" borderId="0" xfId="8"/>
    <xf numFmtId="0" fontId="8" fillId="0" borderId="0" xfId="8" applyFill="1"/>
    <xf numFmtId="0" fontId="16" fillId="0" borderId="0" xfId="9" applyFont="1" applyFill="1" applyBorder="1">
      <alignment vertical="top"/>
    </xf>
    <xf numFmtId="0" fontId="17" fillId="2" borderId="7" xfId="8" applyFont="1" applyFill="1" applyBorder="1" applyAlignment="1">
      <alignment horizontal="center"/>
    </xf>
    <xf numFmtId="0" fontId="8" fillId="0" borderId="0" xfId="7" applyFont="1">
      <alignment vertical="top"/>
    </xf>
    <xf numFmtId="0" fontId="16" fillId="0" borderId="7" xfId="9" applyFont="1" applyFill="1" applyBorder="1">
      <alignment vertical="top"/>
    </xf>
    <xf numFmtId="0" fontId="8" fillId="0" borderId="7" xfId="7" applyFont="1" applyBorder="1">
      <alignment vertical="top"/>
    </xf>
    <xf numFmtId="0" fontId="8" fillId="0" borderId="0" xfId="8" applyFont="1" applyFill="1"/>
    <xf numFmtId="0" fontId="13" fillId="0" borderId="0" xfId="7">
      <alignment vertical="top"/>
    </xf>
    <xf numFmtId="0" fontId="18" fillId="5" borderId="0" xfId="10" applyFont="1" applyFill="1" applyAlignment="1"/>
    <xf numFmtId="1" fontId="19" fillId="5" borderId="0" xfId="11" applyNumberFormat="1" applyFont="1" applyFill="1" applyAlignment="1">
      <alignment horizontal="center" wrapText="1"/>
    </xf>
    <xf numFmtId="167" fontId="19" fillId="5" borderId="0" xfId="11" applyNumberFormat="1" applyFont="1" applyFill="1" applyAlignment="1">
      <alignment horizontal="center" wrapText="1"/>
    </xf>
    <xf numFmtId="167" fontId="11" fillId="0" borderId="0" xfId="11" applyNumberFormat="1" applyFont="1" applyFill="1" applyAlignment="1">
      <alignment horizontal="center" wrapText="1"/>
    </xf>
    <xf numFmtId="0" fontId="16" fillId="6" borderId="10" xfId="7" applyFont="1" applyFill="1" applyBorder="1">
      <alignment vertical="top"/>
    </xf>
    <xf numFmtId="0" fontId="8" fillId="0" borderId="11" xfId="10" quotePrefix="1" applyFont="1" applyFill="1" applyBorder="1" applyAlignment="1">
      <alignment horizontal="left"/>
    </xf>
    <xf numFmtId="169" fontId="8" fillId="7" borderId="10" xfId="12" applyNumberFormat="1" applyFont="1" applyFill="1" applyBorder="1" applyAlignment="1">
      <alignment horizontal="right" vertical="top"/>
    </xf>
    <xf numFmtId="169" fontId="8" fillId="0" borderId="10" xfId="12" applyNumberFormat="1" applyFont="1" applyBorder="1" applyAlignment="1">
      <alignment horizontal="right" vertical="top"/>
    </xf>
    <xf numFmtId="164" fontId="8" fillId="0" borderId="0" xfId="8" applyNumberFormat="1" applyFill="1"/>
    <xf numFmtId="0" fontId="16" fillId="6" borderId="5" xfId="7" applyFont="1" applyFill="1" applyBorder="1">
      <alignment vertical="top"/>
    </xf>
    <xf numFmtId="0" fontId="8" fillId="0" borderId="4" xfId="10" quotePrefix="1" applyFont="1" applyFill="1" applyBorder="1" applyAlignment="1">
      <alignment horizontal="left"/>
    </xf>
    <xf numFmtId="169" fontId="8" fillId="7" borderId="5" xfId="12" applyNumberFormat="1" applyFont="1" applyFill="1" applyBorder="1" applyAlignment="1">
      <alignment horizontal="right" vertical="top"/>
    </xf>
    <xf numFmtId="169" fontId="8" fillId="0" borderId="5" xfId="12" applyNumberFormat="1" applyFont="1" applyBorder="1" applyAlignment="1">
      <alignment horizontal="right" vertical="top"/>
    </xf>
    <xf numFmtId="169" fontId="8" fillId="7" borderId="5" xfId="1" applyNumberFormat="1" applyFont="1" applyFill="1" applyBorder="1" applyAlignment="1">
      <alignment horizontal="right" vertical="top"/>
    </xf>
    <xf numFmtId="169" fontId="8" fillId="0" borderId="5" xfId="1" applyNumberFormat="1" applyFont="1" applyBorder="1" applyAlignment="1">
      <alignment horizontal="right" vertical="top"/>
    </xf>
    <xf numFmtId="0" fontId="8" fillId="0" borderId="4" xfId="10" applyFont="1" applyFill="1" applyBorder="1"/>
    <xf numFmtId="0" fontId="16" fillId="6" borderId="8" xfId="7" applyFont="1" applyFill="1" applyBorder="1">
      <alignment vertical="top"/>
    </xf>
    <xf numFmtId="0" fontId="8" fillId="0" borderId="6" xfId="10" applyFont="1" applyFill="1" applyBorder="1"/>
    <xf numFmtId="169" fontId="8" fillId="7" borderId="8" xfId="12" applyNumberFormat="1" applyFont="1" applyFill="1" applyBorder="1" applyAlignment="1">
      <alignment horizontal="right" vertical="top"/>
    </xf>
    <xf numFmtId="169" fontId="8" fillId="0" borderId="8" xfId="12" applyNumberFormat="1" applyFont="1" applyBorder="1" applyAlignment="1">
      <alignment horizontal="right" vertical="top"/>
    </xf>
    <xf numFmtId="169" fontId="8" fillId="7" borderId="8" xfId="1" applyNumberFormat="1" applyFont="1" applyFill="1" applyBorder="1" applyAlignment="1">
      <alignment horizontal="right" vertical="top"/>
    </xf>
    <xf numFmtId="169" fontId="8" fillId="0" borderId="8" xfId="1" applyNumberFormat="1" applyFont="1" applyBorder="1" applyAlignment="1">
      <alignment horizontal="right" vertical="top"/>
    </xf>
    <xf numFmtId="0" fontId="16" fillId="6" borderId="0" xfId="7" applyFont="1" applyFill="1">
      <alignment vertical="top"/>
    </xf>
    <xf numFmtId="0" fontId="16" fillId="0" borderId="0" xfId="10" applyFont="1" applyAlignment="1">
      <alignment horizontal="right"/>
    </xf>
    <xf numFmtId="169" fontId="8" fillId="7" borderId="3" xfId="7" applyNumberFormat="1" applyFont="1" applyFill="1" applyBorder="1" applyAlignment="1">
      <alignment horizontal="right" vertical="top"/>
    </xf>
    <xf numFmtId="169" fontId="8" fillId="0" borderId="3" xfId="7" applyNumberFormat="1" applyFont="1" applyFill="1" applyBorder="1" applyAlignment="1">
      <alignment horizontal="right" vertical="top"/>
    </xf>
    <xf numFmtId="169" fontId="8" fillId="7" borderId="1" xfId="7" applyNumberFormat="1" applyFont="1" applyFill="1" applyBorder="1" applyAlignment="1">
      <alignment horizontal="right" vertical="top"/>
    </xf>
    <xf numFmtId="169" fontId="8" fillId="0" borderId="3" xfId="7" applyNumberFormat="1" applyFont="1" applyBorder="1" applyAlignment="1">
      <alignment horizontal="right" vertical="top"/>
    </xf>
    <xf numFmtId="0" fontId="16" fillId="8" borderId="0" xfId="7" applyFont="1" applyFill="1">
      <alignment vertical="top"/>
    </xf>
    <xf numFmtId="0" fontId="16" fillId="8" borderId="0" xfId="10" applyFont="1" applyFill="1" applyAlignment="1">
      <alignment horizontal="right"/>
    </xf>
    <xf numFmtId="169" fontId="8" fillId="8" borderId="0" xfId="7" applyNumberFormat="1" applyFont="1" applyFill="1" applyBorder="1" applyAlignment="1">
      <alignment horizontal="right" vertical="top"/>
    </xf>
    <xf numFmtId="0" fontId="8" fillId="0" borderId="4" xfId="10" applyFont="1" applyBorder="1"/>
    <xf numFmtId="169" fontId="8" fillId="7" borderId="6" xfId="7" applyNumberFormat="1" applyFont="1" applyFill="1" applyBorder="1" applyAlignment="1">
      <alignment horizontal="right" vertical="top"/>
    </xf>
    <xf numFmtId="0" fontId="8" fillId="8" borderId="0" xfId="10" applyFont="1" applyFill="1" applyAlignment="1">
      <alignment horizontal="right"/>
    </xf>
    <xf numFmtId="169" fontId="8" fillId="8" borderId="0" xfId="10" applyNumberFormat="1" applyFont="1" applyFill="1" applyBorder="1" applyAlignment="1">
      <alignment horizontal="right"/>
    </xf>
    <xf numFmtId="0" fontId="8" fillId="8" borderId="0" xfId="10" applyFont="1" applyFill="1"/>
    <xf numFmtId="169" fontId="8" fillId="8" borderId="0" xfId="10" applyNumberFormat="1" applyFont="1" applyFill="1" applyAlignment="1">
      <alignment horizontal="right"/>
    </xf>
    <xf numFmtId="0" fontId="8" fillId="0" borderId="10" xfId="10" quotePrefix="1" applyFont="1" applyBorder="1" applyAlignment="1">
      <alignment horizontal="left"/>
    </xf>
    <xf numFmtId="169" fontId="8" fillId="7" borderId="11" xfId="12" applyNumberFormat="1" applyFont="1" applyFill="1" applyBorder="1" applyAlignment="1">
      <alignment horizontal="right" vertical="top"/>
    </xf>
    <xf numFmtId="169" fontId="8" fillId="0" borderId="12" xfId="12" applyNumberFormat="1" applyFont="1" applyBorder="1" applyAlignment="1">
      <alignment horizontal="right" vertical="top"/>
    </xf>
    <xf numFmtId="169" fontId="8" fillId="0" borderId="13" xfId="12" applyNumberFormat="1" applyFont="1" applyBorder="1" applyAlignment="1">
      <alignment horizontal="right" vertical="top"/>
    </xf>
    <xf numFmtId="0" fontId="8" fillId="0" borderId="5" xfId="10" quotePrefix="1" applyFont="1" applyBorder="1" applyAlignment="1">
      <alignment horizontal="left"/>
    </xf>
    <xf numFmtId="169" fontId="8" fillId="7" borderId="4" xfId="1" applyNumberFormat="1" applyFont="1" applyFill="1" applyBorder="1" applyAlignment="1">
      <alignment horizontal="right" vertical="top"/>
    </xf>
    <xf numFmtId="169" fontId="8" fillId="7" borderId="5" xfId="7" applyNumberFormat="1" applyFont="1" applyFill="1" applyBorder="1" applyAlignment="1">
      <alignment horizontal="right" vertical="top"/>
    </xf>
    <xf numFmtId="169" fontId="8" fillId="0" borderId="0" xfId="7" applyNumberFormat="1" applyFont="1" applyBorder="1" applyAlignment="1">
      <alignment horizontal="right" vertical="top"/>
    </xf>
    <xf numFmtId="169" fontId="8" fillId="0" borderId="14" xfId="7" applyNumberFormat="1" applyFont="1" applyBorder="1" applyAlignment="1">
      <alignment horizontal="right" vertical="top"/>
    </xf>
    <xf numFmtId="0" fontId="8" fillId="0" borderId="5" xfId="10" applyFont="1" applyBorder="1"/>
    <xf numFmtId="0" fontId="8" fillId="0" borderId="8" xfId="10" applyFont="1" applyBorder="1"/>
    <xf numFmtId="169" fontId="8" fillId="7" borderId="6" xfId="1" applyNumberFormat="1" applyFont="1" applyFill="1" applyBorder="1" applyAlignment="1">
      <alignment horizontal="right" vertical="top"/>
    </xf>
    <xf numFmtId="169" fontId="8" fillId="0" borderId="2" xfId="7" applyNumberFormat="1" applyFont="1" applyBorder="1" applyAlignment="1">
      <alignment horizontal="right" vertical="top"/>
    </xf>
    <xf numFmtId="169" fontId="8" fillId="0" borderId="15" xfId="7" applyNumberFormat="1" applyFont="1" applyBorder="1" applyAlignment="1">
      <alignment horizontal="right" vertical="top"/>
    </xf>
    <xf numFmtId="0" fontId="8" fillId="6" borderId="0" xfId="10" applyFont="1" applyFill="1" applyAlignment="1">
      <alignment horizontal="right"/>
    </xf>
    <xf numFmtId="169" fontId="8" fillId="6" borderId="0" xfId="7" applyNumberFormat="1" applyFont="1" applyFill="1" applyBorder="1" applyAlignment="1">
      <alignment horizontal="right" vertical="top"/>
    </xf>
    <xf numFmtId="0" fontId="8" fillId="6" borderId="0" xfId="8" applyFill="1"/>
    <xf numFmtId="169" fontId="8" fillId="6" borderId="0" xfId="8" applyNumberFormat="1" applyFill="1" applyAlignment="1">
      <alignment horizontal="right"/>
    </xf>
    <xf numFmtId="169" fontId="8" fillId="6" borderId="0" xfId="8" applyNumberFormat="1" applyFont="1" applyFill="1" applyAlignment="1">
      <alignment horizontal="right"/>
    </xf>
    <xf numFmtId="0" fontId="16" fillId="0" borderId="10" xfId="8" applyFont="1" applyBorder="1"/>
    <xf numFmtId="0" fontId="8" fillId="0" borderId="10" xfId="7" applyFont="1" applyBorder="1">
      <alignment vertical="top"/>
    </xf>
    <xf numFmtId="169" fontId="8" fillId="7" borderId="10" xfId="2" applyNumberFormat="1" applyFont="1" applyFill="1" applyBorder="1" applyAlignment="1">
      <alignment horizontal="right" vertical="top"/>
    </xf>
    <xf numFmtId="169" fontId="8" fillId="0" borderId="10" xfId="2" applyNumberFormat="1" applyFont="1" applyBorder="1" applyAlignment="1">
      <alignment horizontal="right" vertical="top"/>
    </xf>
    <xf numFmtId="169" fontId="8" fillId="7" borderId="11" xfId="7" applyNumberFormat="1" applyFont="1" applyFill="1" applyBorder="1" applyAlignment="1">
      <alignment horizontal="right" vertical="top"/>
    </xf>
    <xf numFmtId="169" fontId="8" fillId="0" borderId="10" xfId="7" applyNumberFormat="1" applyFont="1" applyBorder="1" applyAlignment="1">
      <alignment horizontal="right" vertical="top"/>
    </xf>
    <xf numFmtId="0" fontId="8" fillId="0" borderId="8" xfId="7" applyFont="1" applyBorder="1">
      <alignment vertical="top"/>
    </xf>
    <xf numFmtId="169" fontId="8" fillId="0" borderId="5" xfId="7" applyNumberFormat="1" applyFont="1" applyBorder="1" applyAlignment="1">
      <alignment horizontal="right" vertical="top"/>
    </xf>
    <xf numFmtId="169" fontId="8" fillId="7" borderId="3" xfId="2" applyNumberFormat="1" applyFont="1" applyFill="1" applyBorder="1" applyAlignment="1">
      <alignment horizontal="right" vertical="top"/>
    </xf>
    <xf numFmtId="169" fontId="8" fillId="0" borderId="2" xfId="2" applyNumberFormat="1" applyFont="1" applyBorder="1" applyAlignment="1">
      <alignment horizontal="right" vertical="top"/>
    </xf>
    <xf numFmtId="44" fontId="8" fillId="0" borderId="0" xfId="8" applyNumberFormat="1"/>
    <xf numFmtId="0" fontId="16" fillId="0" borderId="0" xfId="8" applyFont="1"/>
    <xf numFmtId="0" fontId="20" fillId="0" borderId="3" xfId="8" applyFont="1" applyBorder="1" applyAlignment="1">
      <alignment horizontal="center" wrapText="1"/>
    </xf>
    <xf numFmtId="0" fontId="20" fillId="0" borderId="3" xfId="8" applyFont="1" applyBorder="1" applyAlignment="1">
      <alignment wrapText="1"/>
    </xf>
    <xf numFmtId="0" fontId="8" fillId="0" borderId="16" xfId="8" applyBorder="1" applyAlignment="1">
      <alignment horizontal="center" vertical="top"/>
    </xf>
    <xf numFmtId="0" fontId="8" fillId="0" borderId="16" xfId="8" applyBorder="1" applyAlignment="1">
      <alignment vertical="top"/>
    </xf>
    <xf numFmtId="0" fontId="8" fillId="0" borderId="17" xfId="8" applyBorder="1" applyAlignment="1">
      <alignment horizontal="center" vertical="top"/>
    </xf>
    <xf numFmtId="0" fontId="8" fillId="0" borderId="17" xfId="8" applyBorder="1" applyAlignment="1">
      <alignment vertical="top"/>
    </xf>
    <xf numFmtId="164" fontId="5" fillId="8" borderId="0" xfId="13" applyFont="1" applyFill="1" applyAlignment="1"/>
    <xf numFmtId="164" fontId="1" fillId="8" borderId="0" xfId="13" applyFont="1" applyFill="1" applyAlignment="1"/>
    <xf numFmtId="164" fontId="1" fillId="8" borderId="0" xfId="13" applyFont="1" applyFill="1" applyAlignment="1">
      <alignment horizontal="center"/>
    </xf>
    <xf numFmtId="164" fontId="1" fillId="8" borderId="0" xfId="13" applyFont="1" applyFill="1" applyBorder="1" applyAlignment="1"/>
    <xf numFmtId="170" fontId="1" fillId="8" borderId="0" xfId="13" applyNumberFormat="1" applyFont="1" applyFill="1" applyAlignment="1"/>
    <xf numFmtId="164" fontId="5" fillId="8" borderId="0" xfId="13" applyFont="1" applyFill="1" applyBorder="1" applyAlignment="1">
      <alignment horizontal="center"/>
    </xf>
    <xf numFmtId="164" fontId="5" fillId="8" borderId="0" xfId="13" applyNumberFormat="1" applyFont="1" applyFill="1" applyAlignment="1"/>
    <xf numFmtId="164" fontId="1" fillId="8" borderId="0" xfId="13" applyNumberFormat="1" applyFont="1" applyFill="1" applyAlignment="1"/>
    <xf numFmtId="164" fontId="5" fillId="8" borderId="0" xfId="13" applyNumberFormat="1" applyFont="1" applyFill="1" applyBorder="1" applyAlignment="1">
      <alignment horizontal="center"/>
    </xf>
    <xf numFmtId="164" fontId="5" fillId="8" borderId="7" xfId="13" applyNumberFormat="1" applyFont="1" applyFill="1" applyBorder="1" applyAlignment="1">
      <alignment horizontal="center"/>
    </xf>
    <xf numFmtId="164" fontId="5" fillId="8" borderId="7" xfId="13" applyFont="1" applyFill="1" applyBorder="1" applyAlignment="1">
      <alignment horizontal="center"/>
    </xf>
    <xf numFmtId="164" fontId="21" fillId="8" borderId="0" xfId="13" applyFont="1" applyFill="1" applyBorder="1" applyAlignment="1"/>
    <xf numFmtId="169" fontId="1" fillId="9" borderId="0" xfId="12" applyNumberFormat="1" applyFont="1" applyFill="1" applyBorder="1" applyAlignment="1">
      <alignment horizontal="center"/>
    </xf>
    <xf numFmtId="10" fontId="1" fillId="8" borderId="0" xfId="14" applyNumberFormat="1" applyFont="1" applyFill="1" applyAlignment="1">
      <alignment horizontal="center"/>
    </xf>
    <xf numFmtId="169" fontId="1" fillId="8" borderId="0" xfId="12" applyNumberFormat="1" applyFont="1" applyFill="1" applyBorder="1" applyAlignment="1">
      <alignment horizontal="center"/>
    </xf>
    <xf numFmtId="169" fontId="1" fillId="8" borderId="0" xfId="12" applyNumberFormat="1" applyFont="1" applyFill="1" applyBorder="1" applyAlignment="1"/>
    <xf numFmtId="169" fontId="1" fillId="8" borderId="0" xfId="12" applyNumberFormat="1" applyFont="1" applyFill="1" applyAlignment="1"/>
    <xf numFmtId="171" fontId="1" fillId="8" borderId="0" xfId="15" applyNumberFormat="1" applyFont="1" applyFill="1" applyBorder="1" applyAlignment="1">
      <alignment horizontal="center"/>
    </xf>
    <xf numFmtId="171" fontId="1" fillId="8" borderId="0" xfId="15" applyNumberFormat="1" applyFont="1" applyFill="1" applyBorder="1" applyAlignment="1"/>
    <xf numFmtId="171" fontId="1" fillId="8" borderId="0" xfId="15" applyNumberFormat="1" applyFont="1" applyFill="1" applyAlignment="1"/>
    <xf numFmtId="169" fontId="1" fillId="0" borderId="0" xfId="12" applyNumberFormat="1" applyFont="1" applyFill="1" applyBorder="1" applyAlignment="1">
      <alignment horizontal="center"/>
    </xf>
    <xf numFmtId="169" fontId="1" fillId="8" borderId="0" xfId="15" applyNumberFormat="1" applyFont="1" applyFill="1" applyBorder="1" applyAlignment="1">
      <alignment horizontal="center"/>
    </xf>
    <xf numFmtId="169" fontId="1" fillId="0" borderId="0" xfId="15" applyNumberFormat="1" applyFont="1" applyFill="1" applyBorder="1" applyAlignment="1">
      <alignment horizontal="center"/>
    </xf>
    <xf numFmtId="169" fontId="1" fillId="8" borderId="0" xfId="15" applyNumberFormat="1" applyFont="1" applyFill="1" applyBorder="1" applyAlignment="1"/>
    <xf numFmtId="0" fontId="22" fillId="8" borderId="0" xfId="15" quotePrefix="1" applyNumberFormat="1" applyFont="1" applyFill="1" applyAlignment="1">
      <alignment horizontal="center"/>
    </xf>
    <xf numFmtId="169" fontId="1" fillId="8" borderId="12" xfId="12" applyNumberFormat="1" applyFont="1" applyFill="1" applyBorder="1" applyAlignment="1"/>
    <xf numFmtId="169" fontId="1" fillId="9" borderId="12" xfId="12" applyNumberFormat="1" applyFont="1" applyFill="1" applyBorder="1" applyAlignment="1"/>
    <xf numFmtId="169" fontId="1" fillId="8" borderId="12" xfId="13" applyNumberFormat="1" applyFont="1" applyFill="1" applyBorder="1" applyAlignment="1"/>
    <xf numFmtId="169" fontId="1" fillId="8" borderId="12" xfId="15" applyNumberFormat="1" applyFont="1" applyFill="1" applyBorder="1" applyAlignment="1"/>
    <xf numFmtId="0" fontId="1" fillId="8" borderId="0" xfId="13" applyNumberFormat="1" applyFont="1" applyFill="1" applyAlignment="1">
      <alignment horizontal="center"/>
    </xf>
    <xf numFmtId="44" fontId="1" fillId="8" borderId="0" xfId="13" applyNumberFormat="1" applyFont="1" applyFill="1" applyAlignment="1"/>
    <xf numFmtId="169" fontId="1" fillId="8" borderId="0" xfId="13" applyNumberFormat="1" applyFont="1" applyFill="1" applyAlignment="1"/>
    <xf numFmtId="0" fontId="1" fillId="8" borderId="0" xfId="13" quotePrefix="1" applyNumberFormat="1" applyFont="1" applyFill="1" applyAlignment="1">
      <alignment horizontal="center"/>
    </xf>
    <xf numFmtId="44" fontId="1" fillId="8" borderId="0" xfId="15" applyNumberFormat="1" applyFont="1" applyFill="1" applyBorder="1" applyAlignment="1"/>
    <xf numFmtId="43" fontId="22" fillId="8" borderId="0" xfId="15" applyFont="1" applyFill="1" applyAlignment="1"/>
    <xf numFmtId="167" fontId="1" fillId="8" borderId="0" xfId="13" applyNumberFormat="1" applyFont="1" applyFill="1" applyBorder="1" applyAlignment="1"/>
    <xf numFmtId="171" fontId="22" fillId="8" borderId="0" xfId="15" applyNumberFormat="1" applyFont="1" applyFill="1" applyAlignment="1"/>
    <xf numFmtId="172" fontId="1" fillId="10" borderId="0" xfId="14" applyNumberFormat="1" applyFont="1" applyFill="1" applyBorder="1" applyAlignment="1"/>
    <xf numFmtId="173" fontId="22" fillId="8" borderId="0" xfId="15" applyNumberFormat="1" applyFont="1" applyFill="1" applyAlignment="1"/>
    <xf numFmtId="10" fontId="22" fillId="8" borderId="0" xfId="14" applyNumberFormat="1" applyFont="1" applyFill="1" applyAlignment="1"/>
    <xf numFmtId="164" fontId="0" fillId="0" borderId="0" xfId="3" applyFont="1" applyFill="1" applyBorder="1" applyAlignment="1">
      <alignment horizontal="left"/>
    </xf>
    <xf numFmtId="164" fontId="0" fillId="0" borderId="0" xfId="3" applyFont="1" applyFill="1" applyBorder="1" applyAlignment="1">
      <alignment horizontal="left" vertical="top" wrapText="1"/>
    </xf>
    <xf numFmtId="164" fontId="1" fillId="0" borderId="0" xfId="3" applyFill="1" applyBorder="1" applyAlignment="1">
      <alignment horizontal="left" vertical="top" wrapText="1"/>
    </xf>
    <xf numFmtId="164" fontId="1" fillId="0" borderId="0" xfId="3" applyFont="1" applyFill="1" applyBorder="1" applyAlignment="1">
      <alignment horizontal="left" vertical="top" wrapText="1"/>
    </xf>
    <xf numFmtId="164" fontId="1" fillId="0" borderId="0" xfId="3" applyFont="1" applyFill="1" applyBorder="1" applyAlignment="1">
      <alignment horizontal="left" wrapText="1"/>
    </xf>
    <xf numFmtId="164" fontId="1" fillId="0" borderId="0" xfId="3" applyFont="1" applyFill="1" applyBorder="1" applyAlignment="1">
      <alignment horizontal="left"/>
    </xf>
    <xf numFmtId="164" fontId="1" fillId="0" borderId="0" xfId="3" applyFill="1" applyBorder="1" applyAlignment="1">
      <alignment horizontal="left"/>
    </xf>
  </cellXfs>
  <cellStyles count="16">
    <cellStyle name="Comma" xfId="1" builtinId="3"/>
    <cellStyle name="Comma 10 2" xfId="6"/>
    <cellStyle name="Comma 3" xfId="15"/>
    <cellStyle name="Currency" xfId="2" builtinId="4"/>
    <cellStyle name="Currency 10" xfId="5"/>
    <cellStyle name="Currency 2 2" xfId="12"/>
    <cellStyle name="Normal" xfId="0" builtinId="0"/>
    <cellStyle name="Normal 100" xfId="3"/>
    <cellStyle name="Normal 2" xfId="8"/>
    <cellStyle name="Normal 8" xfId="13"/>
    <cellStyle name="Normal_Attachment GG (2)" xfId="11"/>
    <cellStyle name="Normal_Schedule O Info for Mike" xfId="10"/>
    <cellStyle name="Normal_Sheet1" xfId="9"/>
    <cellStyle name="Normal_Sheet3" xfId="7"/>
    <cellStyle name="Percent 10" xfId="4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u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AYER\LOCALS~1\Temp\Other%20Elec%20Fc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85" zoomScaleNormal="85" workbookViewId="0">
      <selection sqref="A1:I22"/>
    </sheetView>
  </sheetViews>
  <sheetFormatPr defaultColWidth="9.21875" defaultRowHeight="15"/>
  <cols>
    <col min="1" max="1" width="8.77734375" style="193" customWidth="1"/>
    <col min="2" max="2" width="30.77734375" style="192" customWidth="1"/>
    <col min="3" max="9" width="20.21875" style="192" customWidth="1"/>
    <col min="10" max="12" width="9.21875" style="192"/>
    <col min="13" max="13" width="14.21875" style="192" bestFit="1" customWidth="1"/>
    <col min="14" max="14" width="12.77734375" style="192" bestFit="1" customWidth="1"/>
    <col min="15" max="15" width="14.21875" style="192" bestFit="1" customWidth="1"/>
    <col min="16" max="16384" width="9.21875" style="192"/>
  </cols>
  <sheetData>
    <row r="1" spans="1:9" ht="15.6">
      <c r="A1" s="191" t="s">
        <v>156</v>
      </c>
    </row>
    <row r="2" spans="1:9" ht="15.6">
      <c r="A2" s="191" t="s">
        <v>157</v>
      </c>
    </row>
    <row r="3" spans="1:9" ht="15.6">
      <c r="A3" s="191" t="s">
        <v>158</v>
      </c>
    </row>
    <row r="6" spans="1:9">
      <c r="G6" s="194"/>
    </row>
    <row r="7" spans="1:9" ht="15.6">
      <c r="C7" s="195"/>
      <c r="E7" s="196"/>
      <c r="G7" s="194"/>
    </row>
    <row r="8" spans="1:9" ht="15.6">
      <c r="B8" s="197" t="s">
        <v>159</v>
      </c>
      <c r="C8" s="196" t="s">
        <v>160</v>
      </c>
      <c r="E8" s="196" t="s">
        <v>161</v>
      </c>
      <c r="F8" s="196" t="s">
        <v>162</v>
      </c>
      <c r="H8" s="196"/>
      <c r="I8" s="196" t="s">
        <v>163</v>
      </c>
    </row>
    <row r="9" spans="1:9" ht="15.6">
      <c r="B9" s="198"/>
      <c r="C9" s="199" t="s">
        <v>164</v>
      </c>
      <c r="D9" s="198"/>
      <c r="E9" s="199" t="s">
        <v>165</v>
      </c>
      <c r="F9" s="199" t="s">
        <v>164</v>
      </c>
      <c r="H9" s="199" t="s">
        <v>166</v>
      </c>
      <c r="I9" s="199" t="s">
        <v>167</v>
      </c>
    </row>
    <row r="10" spans="1:9" ht="15.6">
      <c r="B10" s="200" t="s">
        <v>168</v>
      </c>
      <c r="C10" s="200" t="s">
        <v>169</v>
      </c>
      <c r="D10" s="201" t="s">
        <v>170</v>
      </c>
      <c r="E10" s="201" t="s">
        <v>171</v>
      </c>
      <c r="F10" s="200" t="s">
        <v>169</v>
      </c>
      <c r="G10" s="200" t="s">
        <v>163</v>
      </c>
      <c r="H10" s="200" t="s">
        <v>172</v>
      </c>
      <c r="I10" s="200" t="s">
        <v>173</v>
      </c>
    </row>
    <row r="11" spans="1:9" ht="15.6">
      <c r="A11" s="193" t="s">
        <v>85</v>
      </c>
      <c r="B11" s="202" t="s">
        <v>174</v>
      </c>
      <c r="C11" s="203">
        <v>925889</v>
      </c>
      <c r="D11" s="204">
        <f>+C11/$C$16</f>
        <v>0.26568939023287913</v>
      </c>
      <c r="E11" s="205">
        <f>+D11*$E$16</f>
        <v>949434.65945182799</v>
      </c>
      <c r="F11" s="203">
        <v>858429</v>
      </c>
      <c r="G11" s="206">
        <f>+F11-E11</f>
        <v>-91005.659451827989</v>
      </c>
      <c r="H11" s="207">
        <f>ROUND((+G11*H$20*24),0)</f>
        <v>-7345</v>
      </c>
      <c r="I11" s="206">
        <f>ROUND(+G11+H11,0)</f>
        <v>-98351</v>
      </c>
    </row>
    <row r="12" spans="1:9" ht="15.6">
      <c r="A12" s="193" t="s">
        <v>87</v>
      </c>
      <c r="B12" s="202" t="s">
        <v>175</v>
      </c>
      <c r="C12" s="203">
        <v>691865</v>
      </c>
      <c r="D12" s="204">
        <f>+C12/$C$16</f>
        <v>0.19853480273928184</v>
      </c>
      <c r="E12" s="208">
        <f>+D12*$E$16</f>
        <v>709459.35275355796</v>
      </c>
      <c r="F12" s="203">
        <v>645245</v>
      </c>
      <c r="G12" s="209">
        <f>+F12-E12</f>
        <v>-64214.352753557963</v>
      </c>
      <c r="H12" s="210">
        <f>ROUND((+G12*H$20*24),0)</f>
        <v>-5183</v>
      </c>
      <c r="I12" s="209">
        <f t="shared" ref="I12:I14" si="0">ROUND(+G12+H12,0)</f>
        <v>-69397</v>
      </c>
    </row>
    <row r="13" spans="1:9" ht="15.6">
      <c r="A13" s="193" t="s">
        <v>89</v>
      </c>
      <c r="B13" s="202" t="s">
        <v>176</v>
      </c>
      <c r="C13" s="203">
        <v>326936</v>
      </c>
      <c r="D13" s="204">
        <f>+C13/$C$16</f>
        <v>9.3816241995721486E-2</v>
      </c>
      <c r="E13" s="208">
        <f>+D13*$E$16</f>
        <v>335250.08918190282</v>
      </c>
      <c r="F13" s="203">
        <v>264571</v>
      </c>
      <c r="G13" s="209">
        <f>+F13-E13</f>
        <v>-70679.089181902818</v>
      </c>
      <c r="H13" s="210">
        <f>ROUND((+G13*H$20*24),0)</f>
        <v>-5705</v>
      </c>
      <c r="I13" s="209">
        <f t="shared" si="0"/>
        <v>-76384</v>
      </c>
    </row>
    <row r="14" spans="1:9" ht="15.6">
      <c r="A14" s="193" t="s">
        <v>91</v>
      </c>
      <c r="B14" s="202" t="s">
        <v>177</v>
      </c>
      <c r="C14" s="203">
        <v>1540165</v>
      </c>
      <c r="D14" s="204">
        <f>+C14/$C$16</f>
        <v>0.44195956503211753</v>
      </c>
      <c r="E14" s="208">
        <f>+D14*$E$16</f>
        <v>1579331.8986127111</v>
      </c>
      <c r="F14" s="203">
        <v>1429382</v>
      </c>
      <c r="G14" s="209">
        <f>+F14-E14</f>
        <v>-149949.89861271111</v>
      </c>
      <c r="H14" s="210">
        <f>ROUND((+G14*H$20*24),0)</f>
        <v>-12103</v>
      </c>
      <c r="I14" s="209">
        <f t="shared" si="0"/>
        <v>-162053</v>
      </c>
    </row>
    <row r="15" spans="1:9">
      <c r="B15" s="194"/>
      <c r="C15" s="211"/>
      <c r="D15" s="204"/>
      <c r="E15" s="212"/>
      <c r="F15" s="213"/>
      <c r="G15" s="214"/>
      <c r="H15" s="214"/>
      <c r="I15" s="214"/>
    </row>
    <row r="16" spans="1:9" ht="15.6">
      <c r="A16" s="215">
        <v>2</v>
      </c>
      <c r="B16" s="198" t="s">
        <v>178</v>
      </c>
      <c r="C16" s="216">
        <f>SUM(C11:C15)</f>
        <v>3484855</v>
      </c>
      <c r="E16" s="217">
        <f>3167777+392592+11914+1193</f>
        <v>3573476</v>
      </c>
      <c r="F16" s="216">
        <f>SUM(F11:F15)</f>
        <v>3197627</v>
      </c>
      <c r="G16" s="218"/>
      <c r="H16" s="219"/>
      <c r="I16" s="219"/>
    </row>
    <row r="17" spans="1:15">
      <c r="A17" s="220"/>
      <c r="E17" s="221"/>
      <c r="F17" s="221"/>
      <c r="G17" s="222"/>
      <c r="H17" s="222"/>
      <c r="I17" s="214"/>
      <c r="J17" s="194"/>
      <c r="K17" s="194"/>
    </row>
    <row r="18" spans="1:15" ht="15.6">
      <c r="A18" s="223">
        <v>3</v>
      </c>
      <c r="B18" s="192" t="s">
        <v>179</v>
      </c>
      <c r="D18" s="194"/>
      <c r="E18" s="221"/>
      <c r="F18" s="224"/>
      <c r="G18" s="206">
        <f>SUM(G11:G15)</f>
        <v>-375848.99999999988</v>
      </c>
      <c r="H18" s="206">
        <f>SUM(H11:H15)</f>
        <v>-30336</v>
      </c>
      <c r="I18" s="206">
        <f>ROUND(SUM(I11:I15),0)</f>
        <v>-406185</v>
      </c>
      <c r="J18" s="194"/>
      <c r="K18" s="194"/>
      <c r="M18" s="225"/>
      <c r="N18" s="225"/>
      <c r="O18" s="225"/>
    </row>
    <row r="19" spans="1:15" ht="15.6">
      <c r="A19" s="220"/>
      <c r="D19" s="194"/>
      <c r="F19" s="226"/>
      <c r="G19" s="206"/>
      <c r="H19" s="227"/>
      <c r="M19" s="225"/>
      <c r="N19" s="225"/>
      <c r="O19" s="225"/>
    </row>
    <row r="20" spans="1:15" ht="15.6">
      <c r="A20" s="220">
        <v>4</v>
      </c>
      <c r="B20" s="192" t="s">
        <v>180</v>
      </c>
      <c r="F20" s="194"/>
      <c r="G20" s="194"/>
      <c r="H20" s="228">
        <v>3.3630000000000001E-3</v>
      </c>
      <c r="M20" s="225"/>
      <c r="N20" s="225"/>
      <c r="O20" s="225"/>
    </row>
    <row r="21" spans="1:15">
      <c r="A21" s="220"/>
      <c r="F21" s="194"/>
    </row>
    <row r="22" spans="1:15">
      <c r="A22" s="220"/>
    </row>
    <row r="23" spans="1:15">
      <c r="A23" s="220"/>
    </row>
    <row r="24" spans="1:15">
      <c r="A24" s="220"/>
    </row>
    <row r="25" spans="1:15" ht="15.6">
      <c r="A25" s="220"/>
      <c r="H25" s="229"/>
      <c r="I25" s="230"/>
    </row>
    <row r="26" spans="1:15">
      <c r="A26" s="220"/>
    </row>
    <row r="27" spans="1:15" ht="15.6">
      <c r="A27" s="220"/>
      <c r="D27" s="227"/>
    </row>
    <row r="28" spans="1:15">
      <c r="A28" s="220"/>
      <c r="B28" s="194"/>
    </row>
    <row r="29" spans="1:15">
      <c r="A29" s="220"/>
    </row>
    <row r="30" spans="1:15">
      <c r="A30" s="220"/>
    </row>
    <row r="31" spans="1:15">
      <c r="A31" s="220"/>
    </row>
    <row r="32" spans="1:15">
      <c r="A32" s="220"/>
    </row>
    <row r="33" spans="1:1">
      <c r="A33" s="220"/>
    </row>
    <row r="34" spans="1:1">
      <c r="A34" s="220"/>
    </row>
    <row r="35" spans="1:1">
      <c r="A35" s="220"/>
    </row>
    <row r="36" spans="1:1">
      <c r="A36" s="220"/>
    </row>
    <row r="37" spans="1:1">
      <c r="A37" s="220"/>
    </row>
    <row r="38" spans="1:1">
      <c r="A38" s="220"/>
    </row>
    <row r="39" spans="1:1">
      <c r="A39" s="220"/>
    </row>
    <row r="40" spans="1:1">
      <c r="A40" s="220"/>
    </row>
    <row r="41" spans="1:1">
      <c r="A41" s="220"/>
    </row>
    <row r="42" spans="1:1">
      <c r="A42" s="220"/>
    </row>
    <row r="43" spans="1:1">
      <c r="A43" s="220"/>
    </row>
    <row r="44" spans="1:1">
      <c r="A44" s="220"/>
    </row>
    <row r="45" spans="1:1">
      <c r="A45" s="220"/>
    </row>
    <row r="46" spans="1:1">
      <c r="A46" s="220"/>
    </row>
    <row r="47" spans="1:1">
      <c r="A47" s="220"/>
    </row>
    <row r="48" spans="1:1">
      <c r="A48" s="220"/>
    </row>
    <row r="49" spans="1:1">
      <c r="A49" s="220"/>
    </row>
    <row r="50" spans="1:1">
      <c r="A50" s="220"/>
    </row>
  </sheetData>
  <pageMargins left="0.7" right="0.7" top="0.75" bottom="0.75" header="0.3" footer="0.3"/>
  <pageSetup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91"/>
  <sheetViews>
    <sheetView topLeftCell="D1" zoomScale="80" zoomScaleNormal="80" workbookViewId="0">
      <selection activeCell="D32" sqref="D31:D32"/>
    </sheetView>
  </sheetViews>
  <sheetFormatPr defaultColWidth="11.44140625" defaultRowHeight="15"/>
  <cols>
    <col min="1" max="1" width="7.6640625" style="1" customWidth="1"/>
    <col min="2" max="2" width="1.88671875" style="1" customWidth="1"/>
    <col min="3" max="3" width="50.33203125" style="1" customWidth="1"/>
    <col min="4" max="4" width="15.44140625" style="1" customWidth="1"/>
    <col min="5" max="5" width="18.5546875" style="1" customWidth="1"/>
    <col min="6" max="6" width="15.33203125" style="1" customWidth="1"/>
    <col min="7" max="7" width="18.109375" style="1" customWidth="1"/>
    <col min="8" max="8" width="17.88671875" style="1" customWidth="1"/>
    <col min="9" max="10" width="16.44140625" style="1" customWidth="1"/>
    <col min="11" max="11" width="17.44140625" style="1" customWidth="1"/>
    <col min="12" max="12" width="20.5546875" style="1" customWidth="1"/>
    <col min="13" max="13" width="16.44140625" style="1" customWidth="1"/>
    <col min="14" max="14" width="17.88671875" style="1" customWidth="1"/>
    <col min="15" max="15" width="2.44140625" style="1" customWidth="1"/>
    <col min="16" max="16" width="16.6640625" style="1" customWidth="1"/>
    <col min="17" max="16384" width="11.44140625" style="1"/>
  </cols>
  <sheetData>
    <row r="1" spans="1:65">
      <c r="N1" s="2"/>
    </row>
    <row r="2" spans="1:65">
      <c r="N2" s="2"/>
    </row>
    <row r="4" spans="1:65" ht="15.6">
      <c r="N4" s="3" t="s">
        <v>0</v>
      </c>
    </row>
    <row r="5" spans="1:65" ht="15.6">
      <c r="C5" s="4" t="s">
        <v>1</v>
      </c>
      <c r="D5" s="4"/>
      <c r="E5" s="4"/>
      <c r="F5" s="4"/>
      <c r="G5" s="5" t="s">
        <v>2</v>
      </c>
      <c r="H5" s="4"/>
      <c r="I5" s="4"/>
      <c r="J5" s="4"/>
      <c r="K5" s="6"/>
      <c r="M5" s="7"/>
      <c r="N5" s="8" t="s">
        <v>3</v>
      </c>
      <c r="O5" s="9"/>
      <c r="P5" s="10"/>
      <c r="Q5" s="10"/>
      <c r="R5" s="9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ht="15.6">
      <c r="C6" s="4"/>
      <c r="D6" s="4"/>
      <c r="E6" s="12" t="s">
        <v>4</v>
      </c>
      <c r="F6" s="12"/>
      <c r="G6" s="12" t="s">
        <v>5</v>
      </c>
      <c r="H6" s="12"/>
      <c r="I6" s="12"/>
      <c r="J6" s="12"/>
      <c r="K6" s="6"/>
      <c r="M6" s="7"/>
      <c r="N6" s="6"/>
      <c r="O6" s="9"/>
      <c r="P6" s="13"/>
      <c r="Q6" s="10"/>
      <c r="R6" s="9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6">
      <c r="C7" s="7"/>
      <c r="D7" s="7"/>
      <c r="E7" s="7"/>
      <c r="F7" s="7"/>
      <c r="G7" s="7"/>
      <c r="H7" s="7"/>
      <c r="I7" s="7"/>
      <c r="J7" s="7"/>
      <c r="K7" s="7"/>
      <c r="M7" s="7"/>
      <c r="N7" s="7" t="s">
        <v>6</v>
      </c>
      <c r="O7" s="9"/>
      <c r="P7" s="10"/>
      <c r="Q7" s="10"/>
      <c r="R7" s="9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5" ht="15.6">
      <c r="A8" s="14"/>
      <c r="C8" s="7"/>
      <c r="D8" s="7"/>
      <c r="E8" s="7"/>
      <c r="F8" s="15"/>
      <c r="G8" s="16" t="s">
        <v>7</v>
      </c>
      <c r="H8" s="15"/>
      <c r="I8" s="7"/>
      <c r="J8" s="7"/>
      <c r="K8" s="7"/>
      <c r="L8" s="7"/>
      <c r="M8" s="7"/>
      <c r="N8" s="7"/>
      <c r="O8" s="9"/>
      <c r="P8" s="10"/>
      <c r="Q8" s="10"/>
      <c r="R8" s="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pans="1:65" ht="15.6">
      <c r="A9" s="14"/>
      <c r="C9" s="7"/>
      <c r="D9" s="7"/>
      <c r="E9" s="7"/>
      <c r="F9" s="7"/>
      <c r="G9" s="17"/>
      <c r="H9" s="7"/>
      <c r="I9" s="7"/>
      <c r="J9" s="7"/>
      <c r="K9" s="7"/>
      <c r="L9" s="7"/>
      <c r="M9" s="7"/>
      <c r="N9" s="7"/>
      <c r="O9" s="9"/>
      <c r="P9" s="10"/>
      <c r="Q9" s="10"/>
      <c r="R9" s="9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ht="15.6">
      <c r="A10" s="14"/>
      <c r="C10" s="7" t="s">
        <v>8</v>
      </c>
      <c r="D10" s="7"/>
      <c r="E10" s="7"/>
      <c r="F10" s="7"/>
      <c r="G10" s="17"/>
      <c r="H10" s="7"/>
      <c r="I10" s="7"/>
      <c r="J10" s="7"/>
      <c r="K10" s="7"/>
      <c r="L10" s="7"/>
      <c r="M10" s="7"/>
      <c r="N10" s="7"/>
      <c r="O10" s="9"/>
      <c r="P10" s="10"/>
      <c r="Q10" s="10"/>
      <c r="R10" s="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5" ht="15.6">
      <c r="A11" s="14"/>
      <c r="C11" s="7"/>
      <c r="D11" s="7"/>
      <c r="E11" s="7"/>
      <c r="F11" s="7"/>
      <c r="G11" s="17"/>
      <c r="L11" s="7"/>
      <c r="M11" s="7"/>
      <c r="N11" s="7"/>
      <c r="O11" s="9"/>
      <c r="P11" s="9"/>
      <c r="Q11" s="9"/>
      <c r="R11" s="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ht="15.6">
      <c r="A12" s="14"/>
      <c r="C12" s="7"/>
      <c r="D12" s="7"/>
      <c r="E12" s="7"/>
      <c r="F12" s="7"/>
      <c r="G12" s="7"/>
      <c r="L12" s="18"/>
      <c r="M12" s="7"/>
      <c r="N12" s="7"/>
      <c r="O12" s="9"/>
      <c r="P12" s="9"/>
      <c r="Q12" s="9"/>
      <c r="R12" s="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ht="15.6">
      <c r="C13" s="19" t="s">
        <v>9</v>
      </c>
      <c r="D13" s="19"/>
      <c r="E13" s="19" t="s">
        <v>10</v>
      </c>
      <c r="F13" s="19"/>
      <c r="G13" s="19" t="s">
        <v>11</v>
      </c>
      <c r="L13" s="20" t="s">
        <v>12</v>
      </c>
      <c r="M13" s="12"/>
      <c r="N13" s="20"/>
      <c r="O13" s="21"/>
      <c r="P13" s="20"/>
      <c r="Q13" s="21"/>
      <c r="R13" s="2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</row>
    <row r="14" spans="1:65" ht="15.6">
      <c r="C14" s="23"/>
      <c r="D14" s="23"/>
      <c r="E14" s="24" t="s">
        <v>13</v>
      </c>
      <c r="F14" s="24"/>
      <c r="G14" s="12"/>
      <c r="M14" s="12"/>
      <c r="O14" s="21"/>
      <c r="P14" s="25"/>
      <c r="Q14" s="25"/>
      <c r="R14" s="22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</row>
    <row r="15" spans="1:65" ht="15.6">
      <c r="A15" s="14" t="s">
        <v>14</v>
      </c>
      <c r="C15" s="23"/>
      <c r="D15" s="23"/>
      <c r="E15" s="26" t="s">
        <v>15</v>
      </c>
      <c r="F15" s="26"/>
      <c r="G15" s="27" t="s">
        <v>16</v>
      </c>
      <c r="L15" s="27" t="s">
        <v>17</v>
      </c>
      <c r="M15" s="12"/>
      <c r="O15" s="9"/>
      <c r="P15" s="28"/>
      <c r="Q15" s="25"/>
      <c r="R15" s="2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spans="1:65" ht="15.6">
      <c r="A16" s="14" t="s">
        <v>18</v>
      </c>
      <c r="C16" s="29"/>
      <c r="D16" s="29"/>
      <c r="E16" s="12"/>
      <c r="F16" s="12"/>
      <c r="G16" s="12"/>
      <c r="J16" s="30"/>
      <c r="L16" s="12"/>
      <c r="M16" s="12"/>
      <c r="N16" s="12"/>
      <c r="O16" s="9"/>
      <c r="P16" s="21"/>
      <c r="Q16" s="21"/>
      <c r="R16" s="22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1:65" ht="15.6">
      <c r="A17" s="31"/>
      <c r="C17" s="23"/>
      <c r="D17" s="23"/>
      <c r="E17" s="12"/>
      <c r="F17" s="12"/>
      <c r="G17" s="12"/>
      <c r="L17" s="12"/>
      <c r="M17" s="12"/>
      <c r="N17" s="12"/>
      <c r="O17" s="9"/>
      <c r="P17" s="21"/>
      <c r="Q17" s="21"/>
      <c r="R17" s="22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ht="15.6">
      <c r="A18" s="32">
        <v>1</v>
      </c>
      <c r="C18" s="23" t="s">
        <v>19</v>
      </c>
      <c r="D18" s="23"/>
      <c r="E18" s="33" t="s">
        <v>20</v>
      </c>
      <c r="F18" s="33"/>
      <c r="G18" s="34">
        <v>1387756281</v>
      </c>
      <c r="M18" s="12"/>
      <c r="N18" s="12"/>
      <c r="O18" s="9"/>
      <c r="P18" s="21"/>
      <c r="Q18" s="21"/>
      <c r="R18" s="2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ht="15.6">
      <c r="A19" s="32">
        <v>2</v>
      </c>
      <c r="C19" s="23" t="s">
        <v>21</v>
      </c>
      <c r="D19" s="23"/>
      <c r="E19" s="33" t="s">
        <v>22</v>
      </c>
      <c r="F19" s="33"/>
      <c r="G19" s="34">
        <v>914837138</v>
      </c>
      <c r="M19" s="12"/>
      <c r="N19" s="12"/>
      <c r="O19" s="9"/>
      <c r="P19" s="21"/>
      <c r="Q19" s="21"/>
      <c r="R19" s="2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ht="15.6">
      <c r="A20" s="32"/>
      <c r="E20" s="33"/>
      <c r="F20" s="33"/>
      <c r="M20" s="12"/>
      <c r="N20" s="12"/>
      <c r="O20" s="9"/>
      <c r="P20" s="21"/>
      <c r="Q20" s="21"/>
      <c r="R20" s="22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</row>
    <row r="21" spans="1:65" ht="15.6">
      <c r="A21" s="32"/>
      <c r="C21" s="23" t="s">
        <v>23</v>
      </c>
      <c r="D21" s="23"/>
      <c r="E21" s="33"/>
      <c r="F21" s="33"/>
      <c r="G21" s="12"/>
      <c r="L21" s="12"/>
      <c r="M21" s="12"/>
      <c r="N21" s="12"/>
      <c r="O21" s="21"/>
      <c r="P21" s="21"/>
      <c r="Q21" s="21"/>
      <c r="R21" s="22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1:65" ht="15.6">
      <c r="A22" s="32">
        <v>3</v>
      </c>
      <c r="C22" s="23" t="s">
        <v>24</v>
      </c>
      <c r="D22" s="23"/>
      <c r="E22" s="33" t="s">
        <v>25</v>
      </c>
      <c r="F22" s="33"/>
      <c r="G22" s="34">
        <v>43709254</v>
      </c>
      <c r="M22" s="12"/>
      <c r="N22" s="12"/>
      <c r="O22" s="21"/>
      <c r="P22" s="21"/>
      <c r="Q22" s="21"/>
      <c r="R22" s="22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1:65" ht="15.6">
      <c r="A23" s="32">
        <v>4</v>
      </c>
      <c r="C23" s="23" t="s">
        <v>26</v>
      </c>
      <c r="D23" s="23"/>
      <c r="E23" s="33" t="s">
        <v>27</v>
      </c>
      <c r="F23" s="33"/>
      <c r="G23" s="35">
        <f>IF(G22=0,0,G22/G18)</f>
        <v>3.1496347448345653E-2</v>
      </c>
      <c r="L23" s="36">
        <f>G23</f>
        <v>3.1496347448345653E-2</v>
      </c>
      <c r="M23" s="12"/>
      <c r="N23" s="37"/>
      <c r="O23" s="38"/>
      <c r="P23" s="39"/>
      <c r="Q23" s="21"/>
      <c r="R23" s="22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5" ht="15.6">
      <c r="A24" s="32"/>
      <c r="C24" s="23"/>
      <c r="D24" s="23"/>
      <c r="E24" s="33"/>
      <c r="F24" s="33"/>
      <c r="G24" s="35"/>
      <c r="L24" s="36"/>
      <c r="M24" s="12"/>
      <c r="N24" s="37"/>
      <c r="O24" s="38"/>
      <c r="P24" s="39"/>
      <c r="Q24" s="21"/>
      <c r="R24" s="2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</row>
    <row r="25" spans="1:65" ht="15.6">
      <c r="A25" s="40"/>
      <c r="B25" s="11"/>
      <c r="C25" s="23" t="s">
        <v>28</v>
      </c>
      <c r="D25" s="23"/>
      <c r="E25" s="41"/>
      <c r="F25" s="41"/>
      <c r="G25" s="12"/>
      <c r="H25" s="11"/>
      <c r="I25" s="11"/>
      <c r="J25" s="11"/>
      <c r="K25" s="11"/>
      <c r="L25" s="12"/>
      <c r="M25" s="12"/>
      <c r="N25" s="37"/>
      <c r="O25" s="38"/>
      <c r="P25" s="39"/>
      <c r="Q25" s="21"/>
      <c r="R25" s="2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ht="15.6">
      <c r="A26" s="40" t="s">
        <v>29</v>
      </c>
      <c r="B26" s="11"/>
      <c r="C26" s="23" t="s">
        <v>30</v>
      </c>
      <c r="D26" s="23"/>
      <c r="E26" s="33" t="s">
        <v>31</v>
      </c>
      <c r="F26" s="33"/>
      <c r="G26" s="34">
        <v>2019563</v>
      </c>
      <c r="H26" s="11"/>
      <c r="I26" s="11"/>
      <c r="J26" s="11"/>
      <c r="K26" s="11"/>
      <c r="L26" s="11"/>
      <c r="M26" s="12"/>
      <c r="N26" s="37"/>
      <c r="O26" s="38"/>
      <c r="P26" s="39"/>
      <c r="Q26" s="21"/>
      <c r="R26" s="2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5" ht="15.6">
      <c r="A27" s="40" t="s">
        <v>32</v>
      </c>
      <c r="B27" s="11"/>
      <c r="C27" s="23" t="s">
        <v>33</v>
      </c>
      <c r="D27" s="23"/>
      <c r="E27" s="33" t="s">
        <v>34</v>
      </c>
      <c r="F27" s="33"/>
      <c r="G27" s="35">
        <f>IF(G26=0,0,G26/G18)</f>
        <v>1.4552721019174403E-3</v>
      </c>
      <c r="H27" s="11"/>
      <c r="I27" s="11"/>
      <c r="J27" s="11"/>
      <c r="K27" s="11"/>
      <c r="L27" s="36">
        <f>G27</f>
        <v>1.4552721019174403E-3</v>
      </c>
      <c r="M27" s="12"/>
      <c r="N27" s="37"/>
      <c r="O27" s="38"/>
      <c r="P27" s="39"/>
      <c r="Q27" s="21"/>
      <c r="R27" s="2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5" ht="15.6">
      <c r="A28" s="32"/>
      <c r="C28" s="23"/>
      <c r="D28" s="23"/>
      <c r="E28" s="33"/>
      <c r="F28" s="33"/>
      <c r="G28" s="35"/>
      <c r="L28" s="36"/>
      <c r="M28" s="12"/>
      <c r="N28" s="37"/>
      <c r="O28" s="38"/>
      <c r="P28" s="39"/>
      <c r="Q28" s="21"/>
      <c r="R28" s="2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5" ht="15.6">
      <c r="A29" s="42"/>
      <c r="C29" s="23" t="s">
        <v>35</v>
      </c>
      <c r="D29" s="23"/>
      <c r="E29" s="41"/>
      <c r="F29" s="41"/>
      <c r="G29" s="12"/>
      <c r="L29" s="12"/>
      <c r="M29" s="12"/>
      <c r="N29" s="12"/>
      <c r="O29" s="21"/>
      <c r="P29" s="12"/>
      <c r="Q29" s="21"/>
      <c r="R29" s="2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5" ht="15.6">
      <c r="A30" s="42" t="s">
        <v>36</v>
      </c>
      <c r="C30" s="23" t="s">
        <v>37</v>
      </c>
      <c r="D30" s="23"/>
      <c r="E30" s="33" t="s">
        <v>38</v>
      </c>
      <c r="F30" s="33"/>
      <c r="G30" s="34">
        <v>4414408</v>
      </c>
      <c r="M30" s="12"/>
      <c r="N30" s="43"/>
      <c r="O30" s="21"/>
      <c r="P30" s="44"/>
      <c r="Q30" s="25"/>
      <c r="R30" s="2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5" ht="15.6">
      <c r="A31" s="42" t="s">
        <v>39</v>
      </c>
      <c r="C31" s="23" t="s">
        <v>40</v>
      </c>
      <c r="D31" s="23"/>
      <c r="E31" s="33" t="s">
        <v>41</v>
      </c>
      <c r="F31" s="33"/>
      <c r="G31" s="35">
        <f>IF(G30=0,0,G30/G18)</f>
        <v>3.1809677682157794E-3</v>
      </c>
      <c r="L31" s="36">
        <f>G31</f>
        <v>3.1809677682157794E-3</v>
      </c>
      <c r="M31" s="12"/>
      <c r="N31" s="37"/>
      <c r="O31" s="21"/>
      <c r="P31" s="39"/>
      <c r="Q31" s="25"/>
      <c r="R31" s="2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65" ht="15.6">
      <c r="A32" s="42"/>
      <c r="C32" s="23"/>
      <c r="D32" s="23"/>
      <c r="E32" s="33"/>
      <c r="F32" s="33"/>
      <c r="G32" s="12"/>
      <c r="L32" s="12"/>
      <c r="M32" s="12"/>
      <c r="Q32" s="21"/>
      <c r="R32" s="2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5" ht="15.6">
      <c r="A33" s="45" t="s">
        <v>42</v>
      </c>
      <c r="B33" s="46"/>
      <c r="C33" s="29" t="s">
        <v>43</v>
      </c>
      <c r="D33" s="29"/>
      <c r="E33" s="24" t="s">
        <v>44</v>
      </c>
      <c r="F33" s="24"/>
      <c r="G33" s="47"/>
      <c r="L33" s="48">
        <f>L23+L27+L31</f>
        <v>3.6132587318478876E-2</v>
      </c>
      <c r="M33" s="12"/>
      <c r="Q33" s="21"/>
      <c r="R33" s="2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5" ht="15.6">
      <c r="A34" s="42"/>
      <c r="C34" s="23"/>
      <c r="D34" s="23"/>
      <c r="E34" s="33"/>
      <c r="F34" s="33"/>
      <c r="G34" s="12"/>
      <c r="L34" s="12"/>
      <c r="M34" s="12"/>
      <c r="N34" s="12"/>
      <c r="O34" s="21"/>
      <c r="P34" s="49"/>
      <c r="Q34" s="21"/>
      <c r="R34" s="2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ht="15.6">
      <c r="A35" s="40"/>
      <c r="B35" s="50"/>
      <c r="C35" s="12" t="s">
        <v>45</v>
      </c>
      <c r="D35" s="12"/>
      <c r="E35" s="33"/>
      <c r="F35" s="33"/>
      <c r="G35" s="12"/>
      <c r="L35" s="12"/>
      <c r="M35" s="51"/>
      <c r="N35" s="50"/>
      <c r="Q35" s="25"/>
      <c r="R35" s="21" t="s">
        <v>4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1:65" ht="15.6">
      <c r="A36" s="42" t="s">
        <v>46</v>
      </c>
      <c r="B36" s="50"/>
      <c r="C36" s="12" t="s">
        <v>47</v>
      </c>
      <c r="D36" s="12"/>
      <c r="E36" s="33" t="s">
        <v>48</v>
      </c>
      <c r="F36" s="33"/>
      <c r="G36" s="34">
        <v>32705460</v>
      </c>
      <c r="L36" s="12"/>
      <c r="M36" s="51"/>
      <c r="N36" s="50"/>
      <c r="Q36" s="25"/>
      <c r="R36" s="2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1:65" ht="15.6">
      <c r="A37" s="42" t="s">
        <v>49</v>
      </c>
      <c r="B37" s="50"/>
      <c r="C37" s="12" t="s">
        <v>50</v>
      </c>
      <c r="D37" s="12"/>
      <c r="E37" s="33" t="s">
        <v>51</v>
      </c>
      <c r="F37" s="33"/>
      <c r="G37" s="35">
        <f>IF(G36=0,0,G36/G19)</f>
        <v>3.5750035324866751E-2</v>
      </c>
      <c r="L37" s="36">
        <f>G37</f>
        <v>3.5750035324866751E-2</v>
      </c>
      <c r="M37" s="51"/>
      <c r="N37" s="50"/>
      <c r="O37" s="21"/>
      <c r="P37" s="21"/>
      <c r="Q37" s="25"/>
      <c r="R37" s="2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5" ht="15.6">
      <c r="A38" s="42"/>
      <c r="C38" s="12"/>
      <c r="D38" s="12"/>
      <c r="E38" s="33"/>
      <c r="F38" s="33"/>
      <c r="G38" s="12"/>
      <c r="L38" s="12"/>
      <c r="M38" s="12"/>
      <c r="O38" s="9"/>
      <c r="P38" s="21"/>
      <c r="Q38" s="9"/>
      <c r="R38" s="2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1:65" ht="15.6">
      <c r="A39" s="42"/>
      <c r="C39" s="23" t="s">
        <v>52</v>
      </c>
      <c r="D39" s="23"/>
      <c r="E39" s="52"/>
      <c r="F39" s="52"/>
      <c r="M39" s="12"/>
      <c r="O39" s="21"/>
      <c r="P39" s="21"/>
      <c r="Q39" s="21"/>
      <c r="R39" s="2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1:65" ht="15.6">
      <c r="A40" s="42" t="s">
        <v>53</v>
      </c>
      <c r="C40" s="23" t="s">
        <v>54</v>
      </c>
      <c r="D40" s="23"/>
      <c r="E40" s="33" t="s">
        <v>55</v>
      </c>
      <c r="F40" s="33"/>
      <c r="G40" s="34">
        <v>68868185</v>
      </c>
      <c r="L40" s="12"/>
      <c r="M40" s="12"/>
      <c r="O40" s="21"/>
      <c r="P40" s="21"/>
      <c r="Q40" s="21"/>
      <c r="R40" s="2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</row>
    <row r="41" spans="1:65" ht="15.6">
      <c r="A41" s="42" t="s">
        <v>56</v>
      </c>
      <c r="B41" s="50"/>
      <c r="C41" s="12" t="s">
        <v>57</v>
      </c>
      <c r="D41" s="12"/>
      <c r="E41" s="33" t="s">
        <v>58</v>
      </c>
      <c r="F41" s="33"/>
      <c r="G41" s="53">
        <f>IF(G40=0,0,G40/G19)</f>
        <v>7.5279174991254014E-2</v>
      </c>
      <c r="L41" s="36">
        <f>G41</f>
        <v>7.5279174991254014E-2</v>
      </c>
      <c r="M41" s="12"/>
      <c r="P41" s="54"/>
      <c r="Q41" s="25"/>
      <c r="R41" s="2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</row>
    <row r="42" spans="1:65" ht="15.6">
      <c r="A42" s="42"/>
      <c r="C42" s="23"/>
      <c r="D42" s="23"/>
      <c r="E42" s="33"/>
      <c r="F42" s="33"/>
      <c r="G42" s="12"/>
      <c r="L42" s="12"/>
      <c r="M42" s="12"/>
      <c r="N42" s="52"/>
      <c r="O42" s="21"/>
      <c r="P42" s="21"/>
      <c r="Q42" s="21"/>
      <c r="R42" s="2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ht="15.6">
      <c r="A43" s="45" t="s">
        <v>59</v>
      </c>
      <c r="B43" s="46"/>
      <c r="C43" s="29" t="s">
        <v>60</v>
      </c>
      <c r="D43" s="29"/>
      <c r="E43" s="24" t="s">
        <v>61</v>
      </c>
      <c r="F43" s="24"/>
      <c r="G43" s="47"/>
      <c r="L43" s="48">
        <f>L37+L41</f>
        <v>0.11102921031612076</v>
      </c>
      <c r="M43" s="12"/>
      <c r="N43" s="52"/>
      <c r="O43" s="21"/>
      <c r="P43" s="21"/>
      <c r="Q43" s="21"/>
      <c r="R43" s="2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ht="15.6">
      <c r="M44" s="55"/>
      <c r="N44" s="55"/>
      <c r="O44" s="21"/>
      <c r="P44" s="21"/>
      <c r="Q44" s="21"/>
      <c r="R44" s="2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1:65" ht="15.6">
      <c r="A45" s="14"/>
      <c r="C45" s="56"/>
      <c r="D45" s="56"/>
      <c r="E45" s="56"/>
      <c r="F45" s="56"/>
      <c r="G45" s="12"/>
      <c r="H45" s="56"/>
      <c r="I45" s="56"/>
      <c r="J45" s="56"/>
      <c r="K45" s="56"/>
      <c r="M45" s="12"/>
      <c r="N45" s="12"/>
      <c r="O45" s="21"/>
      <c r="P45" s="21"/>
      <c r="Q45" s="25"/>
      <c r="R45" s="21" t="s">
        <v>4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1:65" ht="15.6">
      <c r="A46" s="14"/>
      <c r="C46" s="56"/>
      <c r="D46" s="56"/>
      <c r="E46" s="56"/>
      <c r="F46" s="56"/>
      <c r="G46" s="12"/>
      <c r="H46" s="56"/>
      <c r="I46" s="56"/>
      <c r="J46" s="56"/>
      <c r="K46" s="56"/>
      <c r="M46" s="12"/>
      <c r="N46" s="2" t="str">
        <f>N4</f>
        <v>Attachment GG - Generic Company</v>
      </c>
      <c r="O46" s="21"/>
      <c r="P46" s="9"/>
      <c r="Q46" s="21"/>
      <c r="R46" s="22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1:65" ht="15.6">
      <c r="A47" s="14"/>
      <c r="C47" s="23" t="str">
        <f>C5</f>
        <v>Formula Rate calculation</v>
      </c>
      <c r="D47" s="23"/>
      <c r="E47" s="56"/>
      <c r="F47" s="56"/>
      <c r="G47" s="56" t="str">
        <f>G5</f>
        <v xml:space="preserve">     Rate Formula Template</v>
      </c>
      <c r="H47" s="56"/>
      <c r="I47" s="56"/>
      <c r="J47" s="56"/>
      <c r="K47" s="56"/>
      <c r="M47" s="12"/>
      <c r="N47" s="57" t="str">
        <f>N5</f>
        <v>For  the 12 months ended 12/31/2017</v>
      </c>
      <c r="O47" s="21"/>
      <c r="P47" s="9"/>
      <c r="Q47" s="21"/>
      <c r="R47" s="2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1:65" ht="15.6">
      <c r="A48" s="14"/>
      <c r="C48" s="23"/>
      <c r="D48" s="23"/>
      <c r="E48" s="56"/>
      <c r="F48" s="56"/>
      <c r="G48" s="56" t="str">
        <f>G6</f>
        <v xml:space="preserve"> Utilizing Attachment O Data</v>
      </c>
      <c r="H48" s="56"/>
      <c r="I48" s="56"/>
      <c r="J48" s="56"/>
      <c r="K48" s="56"/>
      <c r="L48" s="12"/>
      <c r="M48" s="12"/>
      <c r="O48" s="21"/>
      <c r="P48" s="9"/>
      <c r="Q48" s="21"/>
      <c r="R48" s="2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65" ht="14.25" customHeight="1">
      <c r="A49" s="14"/>
      <c r="C49" s="56"/>
      <c r="D49" s="56"/>
      <c r="E49" s="56"/>
      <c r="F49" s="56"/>
      <c r="G49" s="56"/>
      <c r="H49" s="56"/>
      <c r="I49" s="56"/>
      <c r="J49" s="56"/>
      <c r="K49" s="56"/>
      <c r="M49" s="12"/>
      <c r="N49" s="56" t="s">
        <v>62</v>
      </c>
      <c r="O49" s="21"/>
      <c r="P49" s="9"/>
      <c r="Q49" s="21"/>
      <c r="R49" s="22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1:65" ht="15.6">
      <c r="A50" s="14"/>
      <c r="E50" s="56"/>
      <c r="F50" s="56"/>
      <c r="G50" s="56" t="str">
        <f>G8</f>
        <v>Northern Indiana Public Service Company LLC</v>
      </c>
      <c r="H50" s="56"/>
      <c r="I50" s="56"/>
      <c r="J50" s="56"/>
      <c r="K50" s="56"/>
      <c r="L50" s="56"/>
      <c r="M50" s="12"/>
      <c r="N50" s="12"/>
      <c r="O50" s="21"/>
      <c r="P50" s="9"/>
      <c r="Q50" s="21"/>
      <c r="R50" s="22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1:65" ht="15.6">
      <c r="A51" s="14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1"/>
      <c r="P51" s="9"/>
      <c r="Q51" s="21"/>
      <c r="R51" s="22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1:65" ht="15.6">
      <c r="A52" s="14"/>
      <c r="C52" s="56"/>
      <c r="D52" s="56"/>
      <c r="E52" s="29" t="s">
        <v>63</v>
      </c>
      <c r="F52" s="29"/>
      <c r="H52" s="7"/>
      <c r="I52" s="7"/>
      <c r="J52" s="7"/>
      <c r="K52" s="7"/>
      <c r="L52" s="7"/>
      <c r="M52" s="12"/>
      <c r="N52" s="12"/>
      <c r="O52" s="21"/>
      <c r="P52" s="9"/>
      <c r="Q52" s="21"/>
      <c r="R52" s="22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1:65" ht="15.6">
      <c r="A53" s="14"/>
      <c r="C53" s="56"/>
      <c r="D53" s="56"/>
      <c r="E53" s="29"/>
      <c r="F53" s="29"/>
      <c r="H53" s="7"/>
      <c r="I53" s="7"/>
      <c r="J53" s="7"/>
      <c r="K53" s="7"/>
      <c r="L53" s="7"/>
      <c r="M53" s="12"/>
      <c r="N53" s="12"/>
      <c r="O53" s="21"/>
      <c r="P53" s="9"/>
      <c r="Q53" s="21"/>
      <c r="R53" s="22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</row>
    <row r="54" spans="1:65" ht="15.6">
      <c r="A54" s="14"/>
      <c r="C54" s="58">
        <v>-1</v>
      </c>
      <c r="D54" s="58">
        <v>-2</v>
      </c>
      <c r="E54" s="58">
        <v>-3</v>
      </c>
      <c r="F54" s="58">
        <v>-4</v>
      </c>
      <c r="G54" s="58">
        <v>-5</v>
      </c>
      <c r="H54" s="58">
        <v>-6</v>
      </c>
      <c r="I54" s="58">
        <v>-7</v>
      </c>
      <c r="J54" s="58">
        <v>-8</v>
      </c>
      <c r="K54" s="58">
        <v>-9</v>
      </c>
      <c r="L54" s="58">
        <v>-10</v>
      </c>
      <c r="M54" s="58">
        <v>-11</v>
      </c>
      <c r="N54" s="58">
        <v>-12</v>
      </c>
      <c r="O54" s="21"/>
      <c r="P54" s="9"/>
      <c r="Q54" s="21"/>
      <c r="R54" s="22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1:65" ht="62.4">
      <c r="A55" s="59" t="s">
        <v>64</v>
      </c>
      <c r="B55" s="60"/>
      <c r="C55" s="60" t="s">
        <v>65</v>
      </c>
      <c r="D55" s="61" t="s">
        <v>66</v>
      </c>
      <c r="E55" s="62" t="s">
        <v>67</v>
      </c>
      <c r="F55" s="62" t="s">
        <v>43</v>
      </c>
      <c r="G55" s="63" t="s">
        <v>68</v>
      </c>
      <c r="H55" s="62" t="s">
        <v>69</v>
      </c>
      <c r="I55" s="62" t="s">
        <v>60</v>
      </c>
      <c r="J55" s="63" t="s">
        <v>70</v>
      </c>
      <c r="K55" s="62" t="s">
        <v>71</v>
      </c>
      <c r="L55" s="64" t="s">
        <v>72</v>
      </c>
      <c r="M55" s="65" t="s">
        <v>73</v>
      </c>
      <c r="N55" s="64" t="s">
        <v>74</v>
      </c>
      <c r="O55" s="38"/>
      <c r="P55" s="9"/>
      <c r="Q55" s="21"/>
      <c r="R55" s="22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ht="46.5" customHeight="1">
      <c r="A56" s="66"/>
      <c r="B56" s="67"/>
      <c r="C56" s="67"/>
      <c r="D56" s="67"/>
      <c r="E56" s="68" t="s">
        <v>75</v>
      </c>
      <c r="F56" s="68" t="s">
        <v>76</v>
      </c>
      <c r="G56" s="69" t="s">
        <v>77</v>
      </c>
      <c r="H56" s="68" t="s">
        <v>78</v>
      </c>
      <c r="I56" s="68" t="s">
        <v>79</v>
      </c>
      <c r="J56" s="69" t="s">
        <v>80</v>
      </c>
      <c r="K56" s="68" t="s">
        <v>81</v>
      </c>
      <c r="L56" s="69" t="s">
        <v>82</v>
      </c>
      <c r="M56" s="70" t="s">
        <v>83</v>
      </c>
      <c r="N56" s="71" t="s">
        <v>84</v>
      </c>
      <c r="O56" s="21"/>
      <c r="P56" s="9"/>
      <c r="Q56" s="21"/>
      <c r="R56" s="22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1:65" ht="15.6">
      <c r="A57" s="72"/>
      <c r="B57" s="7"/>
      <c r="C57" s="7"/>
      <c r="D57" s="7"/>
      <c r="E57" s="7"/>
      <c r="F57" s="7"/>
      <c r="G57" s="73"/>
      <c r="H57" s="7"/>
      <c r="I57" s="7"/>
      <c r="J57" s="73"/>
      <c r="K57" s="7"/>
      <c r="L57" s="73"/>
      <c r="M57" s="12"/>
      <c r="N57" s="74"/>
      <c r="O57" s="21"/>
      <c r="P57" s="9"/>
      <c r="Q57" s="21"/>
      <c r="R57" s="22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</row>
    <row r="58" spans="1:65" ht="15.6">
      <c r="A58" s="75" t="s">
        <v>85</v>
      </c>
      <c r="C58" s="1" t="s">
        <v>86</v>
      </c>
      <c r="D58" s="76">
        <v>612</v>
      </c>
      <c r="E58" s="77">
        <f>ROUND(('GG_Forward Rate TO Support Data'!C23),0)</f>
        <v>5786830</v>
      </c>
      <c r="F58" s="36">
        <f>$L$33</f>
        <v>3.6132587318478876E-2</v>
      </c>
      <c r="G58" s="78">
        <f>E58*F58</f>
        <v>209093.14027219312</v>
      </c>
      <c r="H58" s="77">
        <f>ROUND(('GG_Forward Rate TO Support Data'!C56),0)</f>
        <v>4493168</v>
      </c>
      <c r="I58" s="36">
        <f>$L$43</f>
        <v>0.11102921031612076</v>
      </c>
      <c r="J58" s="78">
        <f>H58*I58</f>
        <v>498872.89485766366</v>
      </c>
      <c r="K58" s="79">
        <f>ROUND(('GG_Forward Rate TO Support Data'!C61),0)</f>
        <v>150463</v>
      </c>
      <c r="L58" s="78">
        <f>ROUND(G58+J58+K58,0)</f>
        <v>858429</v>
      </c>
      <c r="M58" s="80">
        <v>-140</v>
      </c>
      <c r="N58" s="81">
        <f>L58+M58</f>
        <v>858289</v>
      </c>
      <c r="O58" s="82"/>
      <c r="P58" s="82"/>
      <c r="Q58" s="82"/>
      <c r="R58" s="82"/>
      <c r="S58" s="82"/>
      <c r="T58" s="82"/>
      <c r="U58" s="82"/>
    </row>
    <row r="59" spans="1:65" ht="15.6">
      <c r="A59" s="75" t="s">
        <v>87</v>
      </c>
      <c r="C59" s="1" t="s">
        <v>88</v>
      </c>
      <c r="D59" s="76">
        <v>1551</v>
      </c>
      <c r="E59" s="77">
        <f>ROUND(('GG_Forward Rate TO Support Data'!D23),0)</f>
        <v>4411186</v>
      </c>
      <c r="F59" s="36">
        <f>$L$33</f>
        <v>3.6132587318478876E-2</v>
      </c>
      <c r="G59" s="78">
        <f>E59*F59</f>
        <v>159387.56332305155</v>
      </c>
      <c r="H59" s="77">
        <f>ROUND(('GG_Forward Rate TO Support Data'!D56),0)</f>
        <v>3330177</v>
      </c>
      <c r="I59" s="36">
        <f>$L$43</f>
        <v>0.11102921031612076</v>
      </c>
      <c r="J59" s="78">
        <f>H59*I59</f>
        <v>369746.92252290808</v>
      </c>
      <c r="K59" s="79">
        <f>ROUND(('GG_Forward Rate TO Support Data'!D61),0)</f>
        <v>116111</v>
      </c>
      <c r="L59" s="78">
        <f>ROUND(G59+J59+K59,0)</f>
        <v>645245</v>
      </c>
      <c r="M59" s="80">
        <v>156</v>
      </c>
      <c r="N59" s="81">
        <f>L59+M59</f>
        <v>645401</v>
      </c>
      <c r="O59" s="82"/>
      <c r="P59" s="82"/>
      <c r="Q59" s="82"/>
      <c r="R59" s="82"/>
      <c r="S59" s="82"/>
      <c r="T59" s="82"/>
      <c r="U59" s="82"/>
    </row>
    <row r="60" spans="1:65" ht="15.6">
      <c r="A60" s="75" t="s">
        <v>89</v>
      </c>
      <c r="C60" s="1" t="s">
        <v>86</v>
      </c>
      <c r="D60" s="76" t="s">
        <v>90</v>
      </c>
      <c r="E60" s="77">
        <f>ROUND(('GG_Forward Rate TO Support Data'!E23),0)</f>
        <v>1405302</v>
      </c>
      <c r="F60" s="36">
        <f>$L$33</f>
        <v>3.6132587318478876E-2</v>
      </c>
      <c r="G60" s="78">
        <f>E60*F60</f>
        <v>50777.197223832998</v>
      </c>
      <c r="H60" s="77">
        <f>ROUND(('GG_Forward Rate TO Support Data'!E56),0)</f>
        <v>1562696</v>
      </c>
      <c r="I60" s="36">
        <f>$L$43</f>
        <v>0.11102921031612076</v>
      </c>
      <c r="J60" s="78">
        <f>H60*I60</f>
        <v>173504.90284416065</v>
      </c>
      <c r="K60" s="79">
        <f>ROUND(('GG_Forward Rate TO Support Data'!E61),0)</f>
        <v>40289</v>
      </c>
      <c r="L60" s="78">
        <f>ROUND(G60+J60+K60,0)</f>
        <v>264571</v>
      </c>
      <c r="M60" s="77">
        <v>42</v>
      </c>
      <c r="N60" s="81">
        <f>L60+M60</f>
        <v>264613</v>
      </c>
      <c r="O60" s="82"/>
      <c r="P60" s="82"/>
      <c r="Q60" s="82"/>
      <c r="R60" s="82"/>
      <c r="S60" s="82"/>
      <c r="T60" s="82"/>
      <c r="U60" s="82"/>
    </row>
    <row r="61" spans="1:65" ht="15.6">
      <c r="A61" s="75" t="s">
        <v>91</v>
      </c>
      <c r="C61" s="1" t="s">
        <v>92</v>
      </c>
      <c r="D61" s="76">
        <v>2322</v>
      </c>
      <c r="E61" s="77">
        <f>ROUND(('GG_Forward Rate TO Support Data'!F23),0)</f>
        <v>9263742</v>
      </c>
      <c r="F61" s="36">
        <f>$L$33</f>
        <v>3.6132587318478876E-2</v>
      </c>
      <c r="G61" s="78">
        <f>E61*F61</f>
        <v>334722.96671086014</v>
      </c>
      <c r="H61" s="77">
        <f>ROUND(('GG_Forward Rate TO Support Data'!F56),0)</f>
        <v>7698713</v>
      </c>
      <c r="I61" s="36">
        <f>$L$43</f>
        <v>0.11102921031612076</v>
      </c>
      <c r="J61" s="78">
        <f>H61*I61</f>
        <v>854782.02484045294</v>
      </c>
      <c r="K61" s="79">
        <f>ROUND(('GG_Forward Rate TO Support Data'!F61),0)</f>
        <v>239877</v>
      </c>
      <c r="L61" s="78">
        <f>ROUND(G61+J61+K61,0)</f>
        <v>1429382</v>
      </c>
      <c r="M61" s="77">
        <v>-1251</v>
      </c>
      <c r="N61" s="81">
        <f>L61+M61</f>
        <v>1428131</v>
      </c>
      <c r="O61" s="82"/>
      <c r="P61" s="82"/>
      <c r="Q61" s="82"/>
      <c r="R61" s="82"/>
      <c r="S61" s="82"/>
      <c r="T61" s="82"/>
      <c r="U61" s="82"/>
    </row>
    <row r="62" spans="1:65">
      <c r="A62" s="75"/>
      <c r="G62" s="83"/>
      <c r="J62" s="83"/>
      <c r="L62" s="83"/>
      <c r="N62" s="83"/>
      <c r="O62" s="82"/>
      <c r="P62" s="82"/>
      <c r="Q62" s="82"/>
      <c r="R62" s="82"/>
      <c r="S62" s="82"/>
      <c r="T62" s="82"/>
      <c r="U62" s="82"/>
    </row>
    <row r="63" spans="1:65">
      <c r="A63" s="75"/>
      <c r="G63" s="83"/>
      <c r="J63" s="83"/>
      <c r="L63" s="83"/>
      <c r="N63" s="83"/>
      <c r="O63" s="82"/>
      <c r="P63" s="82"/>
      <c r="Q63" s="82"/>
      <c r="R63" s="82"/>
      <c r="S63" s="82"/>
      <c r="T63" s="82"/>
      <c r="U63" s="82"/>
    </row>
    <row r="64" spans="1:65">
      <c r="A64" s="75"/>
      <c r="G64" s="83"/>
      <c r="J64" s="83"/>
      <c r="L64" s="83"/>
      <c r="N64" s="83"/>
      <c r="O64" s="82"/>
      <c r="P64" s="82"/>
      <c r="Q64" s="82"/>
      <c r="R64" s="82"/>
      <c r="S64" s="82"/>
      <c r="T64" s="82"/>
      <c r="U64" s="82"/>
    </row>
    <row r="65" spans="1:21">
      <c r="A65" s="75"/>
      <c r="G65" s="83"/>
      <c r="J65" s="83"/>
      <c r="L65" s="83"/>
      <c r="N65" s="83"/>
      <c r="O65" s="82"/>
      <c r="P65" s="82"/>
      <c r="Q65" s="82"/>
      <c r="R65" s="82"/>
      <c r="S65" s="82"/>
      <c r="T65" s="82"/>
      <c r="U65" s="82"/>
    </row>
    <row r="66" spans="1:21">
      <c r="A66" s="75"/>
      <c r="C66" s="82"/>
      <c r="D66" s="82"/>
      <c r="E66" s="82"/>
      <c r="F66" s="82"/>
      <c r="G66" s="84"/>
      <c r="H66" s="82"/>
      <c r="I66" s="82"/>
      <c r="J66" s="84"/>
      <c r="K66" s="82"/>
      <c r="L66" s="84"/>
      <c r="M66" s="82"/>
      <c r="N66" s="84"/>
      <c r="O66" s="82"/>
      <c r="P66" s="82"/>
      <c r="Q66" s="82"/>
      <c r="R66" s="82"/>
      <c r="S66" s="82"/>
      <c r="T66" s="82"/>
      <c r="U66" s="82"/>
    </row>
    <row r="67" spans="1:21">
      <c r="A67" s="75"/>
      <c r="C67" s="82"/>
      <c r="D67" s="82"/>
      <c r="E67" s="82"/>
      <c r="F67" s="82"/>
      <c r="G67" s="84"/>
      <c r="H67" s="82"/>
      <c r="I67" s="82"/>
      <c r="J67" s="84"/>
      <c r="K67" s="82"/>
      <c r="L67" s="84"/>
      <c r="M67" s="82"/>
      <c r="N67" s="84"/>
      <c r="O67" s="82"/>
      <c r="P67" s="82"/>
      <c r="Q67" s="82"/>
      <c r="R67" s="82"/>
      <c r="S67" s="82"/>
      <c r="T67" s="82"/>
      <c r="U67" s="82"/>
    </row>
    <row r="68" spans="1:21">
      <c r="A68" s="75"/>
      <c r="C68" s="82"/>
      <c r="D68" s="82"/>
      <c r="E68" s="82"/>
      <c r="F68" s="82"/>
      <c r="G68" s="84"/>
      <c r="H68" s="82"/>
      <c r="I68" s="82"/>
      <c r="J68" s="84"/>
      <c r="K68" s="82"/>
      <c r="L68" s="84"/>
      <c r="M68" s="82"/>
      <c r="N68" s="84"/>
      <c r="O68" s="82"/>
      <c r="P68" s="82"/>
      <c r="Q68" s="82"/>
      <c r="R68" s="82"/>
      <c r="S68" s="82"/>
      <c r="T68" s="82"/>
      <c r="U68" s="82"/>
    </row>
    <row r="69" spans="1:21">
      <c r="A69" s="75"/>
      <c r="C69" s="82"/>
      <c r="D69" s="82"/>
      <c r="E69" s="82"/>
      <c r="F69" s="82"/>
      <c r="G69" s="84"/>
      <c r="H69" s="82"/>
      <c r="I69" s="82"/>
      <c r="J69" s="84"/>
      <c r="K69" s="82"/>
      <c r="L69" s="84"/>
      <c r="M69" s="82"/>
      <c r="N69" s="84"/>
      <c r="O69" s="82"/>
      <c r="P69" s="82"/>
      <c r="Q69" s="82"/>
      <c r="R69" s="82"/>
      <c r="S69" s="82"/>
      <c r="T69" s="82"/>
      <c r="U69" s="82"/>
    </row>
    <row r="70" spans="1:21">
      <c r="A70" s="75"/>
      <c r="C70" s="82"/>
      <c r="D70" s="82"/>
      <c r="E70" s="82"/>
      <c r="F70" s="82"/>
      <c r="G70" s="84"/>
      <c r="H70" s="82"/>
      <c r="I70" s="82"/>
      <c r="J70" s="84"/>
      <c r="K70" s="82"/>
      <c r="L70" s="84"/>
      <c r="M70" s="82"/>
      <c r="N70" s="84"/>
      <c r="O70" s="82"/>
      <c r="P70" s="82"/>
      <c r="Q70" s="82"/>
      <c r="R70" s="82"/>
      <c r="S70" s="82"/>
      <c r="T70" s="82"/>
      <c r="U70" s="82"/>
    </row>
    <row r="71" spans="1:21">
      <c r="A71" s="75"/>
      <c r="C71" s="82"/>
      <c r="D71" s="82"/>
      <c r="E71" s="82"/>
      <c r="F71" s="82"/>
      <c r="G71" s="84"/>
      <c r="H71" s="82"/>
      <c r="I71" s="82"/>
      <c r="J71" s="84"/>
      <c r="K71" s="82"/>
      <c r="L71" s="84"/>
      <c r="M71" s="82"/>
      <c r="N71" s="84"/>
      <c r="O71" s="82"/>
      <c r="P71" s="82"/>
      <c r="Q71" s="82"/>
      <c r="R71" s="82"/>
      <c r="S71" s="82"/>
      <c r="T71" s="82"/>
      <c r="U71" s="82"/>
    </row>
    <row r="72" spans="1:21">
      <c r="A72" s="75"/>
      <c r="C72" s="82"/>
      <c r="D72" s="82"/>
      <c r="E72" s="82"/>
      <c r="F72" s="82"/>
      <c r="G72" s="84"/>
      <c r="H72" s="82"/>
      <c r="I72" s="82"/>
      <c r="J72" s="84"/>
      <c r="K72" s="82"/>
      <c r="L72" s="84"/>
      <c r="M72" s="82"/>
      <c r="N72" s="84"/>
      <c r="O72" s="82"/>
      <c r="P72" s="82"/>
      <c r="Q72" s="82"/>
      <c r="R72" s="82"/>
      <c r="S72" s="82"/>
      <c r="T72" s="82"/>
      <c r="U72" s="82"/>
    </row>
    <row r="73" spans="1:21">
      <c r="A73" s="75"/>
      <c r="C73" s="82"/>
      <c r="D73" s="82"/>
      <c r="E73" s="82"/>
      <c r="F73" s="82"/>
      <c r="G73" s="84"/>
      <c r="H73" s="82"/>
      <c r="I73" s="82"/>
      <c r="J73" s="84"/>
      <c r="K73" s="82"/>
      <c r="L73" s="84"/>
      <c r="M73" s="82"/>
      <c r="N73" s="84"/>
      <c r="O73" s="82"/>
      <c r="P73" s="82"/>
      <c r="Q73" s="82"/>
      <c r="R73" s="82"/>
      <c r="S73" s="82"/>
      <c r="T73" s="82"/>
      <c r="U73" s="82"/>
    </row>
    <row r="74" spans="1:21">
      <c r="A74" s="75"/>
      <c r="C74" s="82"/>
      <c r="D74" s="82"/>
      <c r="E74" s="82"/>
      <c r="F74" s="82"/>
      <c r="G74" s="84"/>
      <c r="H74" s="82"/>
      <c r="I74" s="82"/>
      <c r="J74" s="84"/>
      <c r="K74" s="82"/>
      <c r="L74" s="84"/>
      <c r="M74" s="82"/>
      <c r="N74" s="84"/>
      <c r="O74" s="82"/>
      <c r="P74" s="82"/>
      <c r="Q74" s="82"/>
      <c r="R74" s="82"/>
      <c r="S74" s="82"/>
      <c r="T74" s="82"/>
      <c r="U74" s="82"/>
    </row>
    <row r="75" spans="1:21">
      <c r="A75" s="75"/>
      <c r="C75" s="82"/>
      <c r="D75" s="82"/>
      <c r="E75" s="82"/>
      <c r="F75" s="82"/>
      <c r="G75" s="84"/>
      <c r="H75" s="82"/>
      <c r="I75" s="82"/>
      <c r="J75" s="84"/>
      <c r="K75" s="82"/>
      <c r="L75" s="84"/>
      <c r="M75" s="82"/>
      <c r="N75" s="84"/>
      <c r="O75" s="82"/>
      <c r="P75" s="82"/>
      <c r="Q75" s="82"/>
      <c r="R75" s="82"/>
      <c r="S75" s="82"/>
      <c r="T75" s="82"/>
      <c r="U75" s="82"/>
    </row>
    <row r="76" spans="1:21">
      <c r="A76" s="75"/>
      <c r="C76" s="82"/>
      <c r="D76" s="82"/>
      <c r="E76" s="82"/>
      <c r="F76" s="82"/>
      <c r="G76" s="84"/>
      <c r="H76" s="82"/>
      <c r="I76" s="82"/>
      <c r="J76" s="84"/>
      <c r="K76" s="82"/>
      <c r="L76" s="84"/>
      <c r="M76" s="82"/>
      <c r="N76" s="84"/>
      <c r="O76" s="82"/>
      <c r="P76" s="82"/>
      <c r="Q76" s="82"/>
      <c r="R76" s="82"/>
      <c r="S76" s="82"/>
      <c r="T76" s="82"/>
      <c r="U76" s="82"/>
    </row>
    <row r="77" spans="1:21">
      <c r="A77" s="85"/>
      <c r="B77" s="86"/>
      <c r="C77" s="87"/>
      <c r="D77" s="87"/>
      <c r="E77" s="87"/>
      <c r="F77" s="87"/>
      <c r="G77" s="88"/>
      <c r="H77" s="87"/>
      <c r="I77" s="87"/>
      <c r="J77" s="88"/>
      <c r="K77" s="87"/>
      <c r="L77" s="88"/>
      <c r="M77" s="87"/>
      <c r="N77" s="88"/>
      <c r="O77" s="82"/>
      <c r="P77" s="82"/>
      <c r="Q77" s="82"/>
      <c r="R77" s="82"/>
      <c r="S77" s="82"/>
      <c r="T77" s="82"/>
      <c r="U77" s="82"/>
    </row>
    <row r="78" spans="1:21">
      <c r="A78" s="20" t="s">
        <v>93</v>
      </c>
      <c r="B78" s="50"/>
      <c r="C78" s="23" t="s">
        <v>94</v>
      </c>
      <c r="D78" s="23"/>
      <c r="E78" s="41"/>
      <c r="F78" s="41"/>
      <c r="G78" s="12"/>
      <c r="H78" s="12"/>
      <c r="I78" s="12"/>
      <c r="J78" s="12"/>
      <c r="K78" s="12"/>
      <c r="L78" s="89">
        <f>ROUND(SUM(L58:L77),0)</f>
        <v>3197627</v>
      </c>
      <c r="M78" s="89">
        <f>SUM(M58:M77)</f>
        <v>-1193</v>
      </c>
      <c r="N78" s="89">
        <f>SUM(N58:N77)</f>
        <v>3196434</v>
      </c>
      <c r="O78" s="82"/>
      <c r="P78" s="82"/>
      <c r="Q78" s="82"/>
      <c r="R78" s="82"/>
      <c r="S78" s="82"/>
      <c r="T78" s="82"/>
      <c r="U78" s="82"/>
    </row>
    <row r="79" spans="1:21">
      <c r="A79" s="90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91"/>
      <c r="M79" s="91"/>
      <c r="N79" s="91"/>
      <c r="O79" s="82"/>
      <c r="P79" s="82"/>
      <c r="Q79" s="82"/>
      <c r="R79" s="82"/>
      <c r="S79" s="82"/>
      <c r="T79" s="82"/>
      <c r="U79" s="82"/>
    </row>
    <row r="80" spans="1:21">
      <c r="A80" s="92">
        <v>3</v>
      </c>
      <c r="B80" s="82"/>
      <c r="C80" s="56" t="s">
        <v>95</v>
      </c>
      <c r="D80" s="82"/>
      <c r="E80" s="82"/>
      <c r="F80" s="82"/>
      <c r="G80" s="82"/>
      <c r="H80" s="82"/>
      <c r="I80" s="82"/>
      <c r="J80" s="82"/>
      <c r="K80" s="82"/>
      <c r="L80" s="93">
        <f>L78</f>
        <v>3197627</v>
      </c>
      <c r="M80" s="91"/>
      <c r="N80" s="91"/>
      <c r="O80" s="82"/>
      <c r="P80" s="82"/>
      <c r="Q80" s="82"/>
      <c r="R80" s="82"/>
      <c r="S80" s="82"/>
      <c r="T80" s="82"/>
      <c r="U80" s="82"/>
    </row>
    <row r="81" spans="1:2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>
      <c r="A83" s="56" t="s">
        <v>96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ht="15.6" thickBot="1">
      <c r="A84" s="94" t="s">
        <v>97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ht="33" customHeight="1">
      <c r="A85" s="95" t="s">
        <v>98</v>
      </c>
      <c r="B85" s="96"/>
      <c r="C85" s="232" t="s">
        <v>99</v>
      </c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82"/>
      <c r="P85" s="82"/>
      <c r="Q85" s="82"/>
      <c r="R85" s="82"/>
      <c r="S85" s="82"/>
      <c r="T85" s="82"/>
      <c r="U85" s="82"/>
    </row>
    <row r="86" spans="1:21" ht="34.5" customHeight="1">
      <c r="A86" s="95" t="s">
        <v>100</v>
      </c>
      <c r="B86" s="96"/>
      <c r="C86" s="232" t="s">
        <v>101</v>
      </c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82"/>
      <c r="P86" s="82"/>
      <c r="Q86" s="82"/>
      <c r="R86" s="82"/>
      <c r="S86" s="82"/>
      <c r="T86" s="82"/>
      <c r="U86" s="82"/>
    </row>
    <row r="87" spans="1:21" ht="34.5" customHeight="1">
      <c r="A87" s="95" t="s">
        <v>102</v>
      </c>
      <c r="B87" s="96"/>
      <c r="C87" s="233" t="s">
        <v>103</v>
      </c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82"/>
      <c r="P87" s="82"/>
      <c r="Q87" s="82"/>
      <c r="R87" s="82"/>
      <c r="S87" s="82"/>
      <c r="T87" s="82"/>
      <c r="U87" s="82"/>
    </row>
    <row r="88" spans="1:21">
      <c r="A88" s="95" t="s">
        <v>104</v>
      </c>
      <c r="B88" s="96"/>
      <c r="C88" s="235" t="s">
        <v>105</v>
      </c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82"/>
      <c r="P88" s="82"/>
      <c r="Q88" s="82"/>
      <c r="R88" s="82"/>
      <c r="S88" s="82"/>
      <c r="T88" s="82"/>
      <c r="U88" s="82"/>
    </row>
    <row r="89" spans="1:21">
      <c r="A89" s="97" t="s">
        <v>106</v>
      </c>
      <c r="B89" s="96"/>
      <c r="C89" s="236" t="s">
        <v>107</v>
      </c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82"/>
      <c r="P89" s="82"/>
      <c r="Q89" s="82"/>
      <c r="R89" s="82"/>
      <c r="S89" s="82"/>
      <c r="T89" s="82"/>
      <c r="U89" s="82"/>
    </row>
    <row r="90" spans="1:21">
      <c r="A90" s="97" t="s">
        <v>108</v>
      </c>
      <c r="B90" s="96"/>
      <c r="C90" s="237" t="s">
        <v>109</v>
      </c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82"/>
      <c r="P90" s="82"/>
      <c r="Q90" s="82"/>
      <c r="R90" s="82"/>
      <c r="S90" s="82"/>
      <c r="T90" s="82"/>
      <c r="U90" s="82"/>
    </row>
    <row r="91" spans="1:21" ht="15.6">
      <c r="A91" s="97" t="s">
        <v>110</v>
      </c>
      <c r="B91" s="96"/>
      <c r="C91" s="231" t="s">
        <v>111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82"/>
      <c r="P91" s="82"/>
      <c r="Q91" s="82"/>
      <c r="R91" s="82"/>
      <c r="S91" s="82"/>
      <c r="T91" s="82"/>
      <c r="U91" s="82"/>
    </row>
    <row r="92" spans="1:21" ht="15.6">
      <c r="A92" s="98" t="s">
        <v>112</v>
      </c>
      <c r="B92" s="11"/>
      <c r="C92" s="231" t="s">
        <v>113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82"/>
      <c r="P92" s="82"/>
      <c r="Q92" s="82"/>
      <c r="R92" s="82"/>
      <c r="S92" s="82"/>
      <c r="T92" s="82"/>
      <c r="U92" s="82"/>
    </row>
    <row r="93" spans="1:21">
      <c r="A93" s="99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</row>
    <row r="94" spans="1:21" ht="15.6">
      <c r="A94" s="100"/>
      <c r="B94" s="101"/>
      <c r="C94" s="102"/>
      <c r="D94" s="40"/>
      <c r="E94" s="41"/>
      <c r="F94" s="41"/>
      <c r="G94" s="12"/>
      <c r="H94" s="56"/>
      <c r="I94" s="56"/>
      <c r="J94" s="35"/>
      <c r="K94" s="56"/>
      <c r="M94" s="12"/>
      <c r="N94" s="103"/>
      <c r="O94" s="82"/>
      <c r="P94" s="82"/>
      <c r="Q94" s="82"/>
      <c r="R94" s="82"/>
      <c r="S94" s="82"/>
      <c r="T94" s="82"/>
      <c r="U94" s="82"/>
    </row>
    <row r="95" spans="1:21" ht="15.6">
      <c r="A95" s="100"/>
      <c r="B95" s="101"/>
      <c r="C95" s="102"/>
      <c r="D95" s="40"/>
      <c r="E95" s="41"/>
      <c r="F95" s="41"/>
      <c r="G95" s="12"/>
      <c r="H95" s="56"/>
      <c r="I95" s="56"/>
      <c r="J95" s="35"/>
      <c r="K95" s="56"/>
      <c r="M95" s="12"/>
      <c r="N95" s="37"/>
      <c r="O95" s="82"/>
      <c r="P95" s="82"/>
      <c r="Q95" s="82"/>
      <c r="R95" s="82"/>
      <c r="S95" s="82"/>
      <c r="T95" s="82"/>
      <c r="U95" s="82"/>
    </row>
    <row r="96" spans="1:21"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</row>
    <row r="97" spans="3:21"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</row>
    <row r="98" spans="3:21"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</row>
    <row r="99" spans="3:21"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</row>
    <row r="100" spans="3:21"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</row>
    <row r="101" spans="3:21"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3:21"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3:21"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3:21"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</row>
    <row r="105" spans="3:21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</row>
    <row r="106" spans="3:21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</row>
    <row r="107" spans="3:21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3:21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</row>
    <row r="109" spans="3:21"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</row>
    <row r="110" spans="3:21"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</row>
    <row r="111" spans="3:21"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</row>
    <row r="112" spans="3:21"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  <row r="113" spans="3:21"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3:21"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3:21"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3:21"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3:21"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3:21"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3:2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3:21"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3:21"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3:21"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3:21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3:21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3:21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3:21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3:21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3:21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3:21"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3:21"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3:21"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3:21"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3:21"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3:21"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3:21"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3:21"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3:21"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3:21"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3:21"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3:21"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3:21"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3:21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3:21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  <row r="144" spans="3:21"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3:21"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</row>
    <row r="146" spans="3:21"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</row>
    <row r="147" spans="3:21"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</row>
    <row r="148" spans="3:21"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</row>
    <row r="149" spans="3:21"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</row>
    <row r="150" spans="3:21"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</row>
    <row r="151" spans="3:21"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</row>
    <row r="152" spans="3:21"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</row>
    <row r="153" spans="3:21"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</row>
    <row r="154" spans="3:21"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</row>
    <row r="155" spans="3:21"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</row>
    <row r="156" spans="3:21"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</row>
    <row r="157" spans="3:21"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</row>
    <row r="158" spans="3:21"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</row>
    <row r="159" spans="3:21"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</row>
    <row r="160" spans="3:21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</row>
    <row r="161" spans="3:21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</row>
    <row r="162" spans="3:21"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</row>
    <row r="163" spans="3:21"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</row>
    <row r="164" spans="3:21"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</row>
    <row r="165" spans="3:21"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</row>
    <row r="166" spans="3:21"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</row>
    <row r="167" spans="3:21"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</row>
    <row r="168" spans="3:21"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</row>
    <row r="169" spans="3:21"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</row>
    <row r="170" spans="3:21"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</row>
    <row r="171" spans="3:21"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</row>
    <row r="172" spans="3:21"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</row>
    <row r="173" spans="3:21"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</row>
    <row r="174" spans="3:21"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</row>
    <row r="175" spans="3:21"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</row>
    <row r="176" spans="3:21"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</row>
    <row r="177" spans="3:21"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</row>
    <row r="178" spans="3:21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</row>
    <row r="179" spans="3:21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</row>
    <row r="180" spans="3:21"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</row>
    <row r="181" spans="3:21"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</row>
    <row r="182" spans="3:21"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</row>
    <row r="183" spans="3:21"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</row>
    <row r="184" spans="3:21"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</row>
    <row r="185" spans="3:21"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</row>
    <row r="186" spans="3:21"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</row>
    <row r="187" spans="3:21"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</row>
    <row r="188" spans="3:21"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</row>
    <row r="189" spans="3:21"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</row>
    <row r="190" spans="3:21"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</row>
    <row r="191" spans="3:21"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</row>
    <row r="192" spans="3:21"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</row>
    <row r="193" spans="3:21"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</row>
    <row r="194" spans="3:21"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</row>
    <row r="195" spans="3:21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</row>
    <row r="196" spans="3:21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</row>
    <row r="197" spans="3:21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</row>
    <row r="198" spans="3:21"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</row>
    <row r="199" spans="3:21"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</row>
    <row r="200" spans="3:21"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</row>
    <row r="201" spans="3:21"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</row>
    <row r="202" spans="3:21"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</row>
    <row r="203" spans="3:21"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</row>
    <row r="204" spans="3:21"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</row>
    <row r="205" spans="3:21"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</row>
    <row r="206" spans="3:21"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</row>
    <row r="207" spans="3:21"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</row>
    <row r="208" spans="3:21"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</row>
    <row r="209" spans="3:21"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</row>
    <row r="210" spans="3:21"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</row>
    <row r="211" spans="3:21"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</row>
    <row r="212" spans="3:21"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</row>
    <row r="213" spans="3:21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</row>
    <row r="214" spans="3:21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</row>
    <row r="215" spans="3:21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</row>
    <row r="216" spans="3:21"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</row>
    <row r="217" spans="3:21"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</row>
    <row r="218" spans="3:21"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</row>
    <row r="219" spans="3:21"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</row>
    <row r="220" spans="3:21"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</row>
    <row r="221" spans="3:21"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</row>
    <row r="222" spans="3:21"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</row>
    <row r="223" spans="3:21"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</row>
    <row r="224" spans="3:21"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</row>
    <row r="225" spans="3:21"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</row>
    <row r="226" spans="3:21"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</row>
    <row r="227" spans="3:21"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</row>
    <row r="228" spans="3:21"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</row>
    <row r="229" spans="3:21"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</row>
    <row r="230" spans="3:21"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</row>
    <row r="231" spans="3:21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</row>
    <row r="232" spans="3:21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</row>
    <row r="233" spans="3:21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</row>
    <row r="234" spans="3:21"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</row>
    <row r="235" spans="3:21"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</row>
    <row r="236" spans="3:21"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</row>
    <row r="237" spans="3:21"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</row>
    <row r="238" spans="3:21"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</row>
    <row r="239" spans="3:21"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</row>
    <row r="240" spans="3:21"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</row>
    <row r="241" spans="3:21"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</row>
    <row r="242" spans="3:21"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</row>
    <row r="243" spans="3:21"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</row>
    <row r="244" spans="3:21"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</row>
    <row r="245" spans="3:21"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</row>
    <row r="246" spans="3:21"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</row>
    <row r="247" spans="3:21"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</row>
    <row r="248" spans="3:21"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</row>
    <row r="249" spans="3:21"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</row>
    <row r="250" spans="3:21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</row>
    <row r="251" spans="3:21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</row>
    <row r="252" spans="3:21"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</row>
    <row r="253" spans="3:21"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</row>
    <row r="254" spans="3:21"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</row>
    <row r="255" spans="3:21"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</row>
    <row r="256" spans="3:21"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</row>
    <row r="257" spans="3:21"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</row>
    <row r="258" spans="3:21"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</row>
    <row r="259" spans="3:21"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</row>
    <row r="260" spans="3:21"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</row>
    <row r="261" spans="3:21"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</row>
    <row r="262" spans="3:21"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</row>
    <row r="263" spans="3:21"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</row>
    <row r="264" spans="3:21"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</row>
    <row r="265" spans="3:21"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</row>
    <row r="266" spans="3:21"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</row>
    <row r="267" spans="3:21"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</row>
    <row r="268" spans="3:21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</row>
    <row r="269" spans="3:21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</row>
    <row r="270" spans="3:21"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</row>
    <row r="271" spans="3:21"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</row>
    <row r="272" spans="3:21"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</row>
    <row r="273" spans="3:21"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</row>
    <row r="274" spans="3:21"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</row>
    <row r="275" spans="3:21"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</row>
    <row r="276" spans="3:21"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</row>
    <row r="277" spans="3:21"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</row>
    <row r="278" spans="3:21"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</row>
    <row r="279" spans="3:21"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</row>
    <row r="280" spans="3:21"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</row>
    <row r="281" spans="3:21"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</row>
    <row r="282" spans="3:21"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</row>
    <row r="283" spans="3:21"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</row>
    <row r="284" spans="3:21"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</row>
    <row r="285" spans="3:21"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</row>
    <row r="286" spans="3:21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</row>
    <row r="287" spans="3:21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3:21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</row>
    <row r="289" spans="3:14"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</row>
    <row r="290" spans="3:14"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</row>
    <row r="291" spans="3:14"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</row>
  </sheetData>
  <mergeCells count="8">
    <mergeCell ref="C91:N91"/>
    <mergeCell ref="C92:N92"/>
    <mergeCell ref="C85:N85"/>
    <mergeCell ref="C86:N86"/>
    <mergeCell ref="C87:N87"/>
    <mergeCell ref="C88:N88"/>
    <mergeCell ref="C89:N89"/>
    <mergeCell ref="C90:N90"/>
  </mergeCells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&amp;RV32
EFF 07.01.16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view="pageBreakPreview" topLeftCell="A4" zoomScale="85" zoomScaleNormal="100" zoomScaleSheetLayoutView="85" workbookViewId="0">
      <selection activeCell="D32" sqref="D31:D32"/>
    </sheetView>
  </sheetViews>
  <sheetFormatPr defaultColWidth="11.44140625" defaultRowHeight="13.2"/>
  <cols>
    <col min="1" max="1" width="21.33203125" style="108" customWidth="1"/>
    <col min="2" max="2" width="32.88671875" style="108" customWidth="1"/>
    <col min="3" max="4" width="14.6640625" style="108" customWidth="1"/>
    <col min="5" max="5" width="16.88671875" style="108" customWidth="1"/>
    <col min="6" max="6" width="14.6640625" style="108" customWidth="1"/>
    <col min="7" max="11" width="11" style="108" customWidth="1"/>
    <col min="12" max="12" width="11.5546875" style="108" customWidth="1"/>
    <col min="13" max="13" width="9.109375" style="109" customWidth="1"/>
    <col min="14" max="14" width="11.44140625" style="109" customWidth="1"/>
    <col min="15" max="18" width="12.6640625" style="109" bestFit="1" customWidth="1"/>
    <col min="19" max="16384" width="11.44140625" style="109"/>
  </cols>
  <sheetData>
    <row r="1" spans="1:18" s="106" customFormat="1" ht="17.399999999999999">
      <c r="A1" s="104" t="s">
        <v>114</v>
      </c>
      <c r="B1" s="105"/>
      <c r="C1" s="105"/>
      <c r="D1" s="105"/>
      <c r="E1" s="105"/>
      <c r="G1" s="105"/>
      <c r="H1" s="105"/>
      <c r="I1" s="105"/>
      <c r="J1" s="105"/>
      <c r="K1" s="105"/>
      <c r="L1" s="105"/>
    </row>
    <row r="2" spans="1:18">
      <c r="A2" s="107"/>
    </row>
    <row r="3" spans="1:18" ht="13.8">
      <c r="A3" s="110" t="s">
        <v>115</v>
      </c>
      <c r="B3" s="111">
        <v>2017</v>
      </c>
      <c r="C3" s="112"/>
      <c r="D3" s="112"/>
    </row>
    <row r="4" spans="1:18">
      <c r="A4" s="107"/>
      <c r="B4" s="112"/>
      <c r="C4" s="112"/>
      <c r="D4" s="112"/>
    </row>
    <row r="5" spans="1:18">
      <c r="A5" s="110" t="s">
        <v>116</v>
      </c>
      <c r="B5" s="113" t="s">
        <v>7</v>
      </c>
      <c r="C5" s="114"/>
      <c r="D5" s="112"/>
    </row>
    <row r="6" spans="1:18">
      <c r="A6" s="107"/>
      <c r="B6" s="112"/>
      <c r="C6" s="112"/>
      <c r="D6" s="112"/>
      <c r="E6" s="112"/>
      <c r="M6" s="115"/>
    </row>
    <row r="7" spans="1:18" ht="13.8">
      <c r="A7" s="116"/>
      <c r="B7" s="117" t="s">
        <v>117</v>
      </c>
      <c r="C7" s="118">
        <v>612</v>
      </c>
      <c r="D7" s="118">
        <v>1551</v>
      </c>
      <c r="E7" s="118" t="s">
        <v>90</v>
      </c>
      <c r="F7" s="118">
        <v>2322</v>
      </c>
      <c r="G7" s="119"/>
      <c r="H7" s="119"/>
      <c r="I7" s="119"/>
      <c r="J7" s="119"/>
      <c r="K7" s="119"/>
      <c r="L7" s="119"/>
      <c r="M7" s="120"/>
    </row>
    <row r="8" spans="1:18" ht="13.8">
      <c r="A8" s="116"/>
      <c r="B8" s="117" t="s">
        <v>118</v>
      </c>
      <c r="C8" s="119" t="s">
        <v>119</v>
      </c>
      <c r="D8" s="119" t="s">
        <v>120</v>
      </c>
      <c r="E8" s="119" t="s">
        <v>119</v>
      </c>
      <c r="F8" s="119" t="s">
        <v>120</v>
      </c>
      <c r="G8" s="119"/>
      <c r="H8" s="119"/>
      <c r="I8" s="119"/>
      <c r="J8" s="119"/>
      <c r="K8" s="119"/>
      <c r="L8" s="119"/>
    </row>
    <row r="9" spans="1:18" ht="15" customHeight="1">
      <c r="A9" s="116"/>
      <c r="B9" s="117" t="s">
        <v>121</v>
      </c>
      <c r="C9" s="119" t="s">
        <v>122</v>
      </c>
      <c r="D9" s="119" t="s">
        <v>122</v>
      </c>
      <c r="E9" s="119" t="s">
        <v>123</v>
      </c>
      <c r="F9" s="119" t="s">
        <v>122</v>
      </c>
      <c r="G9" s="119"/>
      <c r="H9" s="119"/>
      <c r="I9" s="119"/>
      <c r="J9" s="119"/>
      <c r="K9" s="119"/>
      <c r="L9" s="119"/>
    </row>
    <row r="10" spans="1:18">
      <c r="A10" s="121" t="s">
        <v>124</v>
      </c>
      <c r="B10" s="122" t="str">
        <f xml:space="preserve"> "December " &amp; B3-1</f>
        <v>December 2016</v>
      </c>
      <c r="C10" s="123">
        <v>5786829.7999999998</v>
      </c>
      <c r="D10" s="124">
        <v>4422572.79</v>
      </c>
      <c r="E10" s="123">
        <v>2075151.03</v>
      </c>
      <c r="F10" s="124">
        <v>9263742.1299999971</v>
      </c>
      <c r="G10" s="123">
        <v>0</v>
      </c>
      <c r="H10" s="124">
        <v>0</v>
      </c>
      <c r="I10" s="123">
        <v>0</v>
      </c>
      <c r="J10" s="124">
        <v>0</v>
      </c>
      <c r="K10" s="123">
        <v>0</v>
      </c>
      <c r="L10" s="124">
        <v>0</v>
      </c>
      <c r="O10" s="125"/>
      <c r="P10" s="125"/>
      <c r="Q10" s="125"/>
      <c r="R10" s="125"/>
    </row>
    <row r="11" spans="1:18">
      <c r="A11" s="126" t="s">
        <v>125</v>
      </c>
      <c r="B11" s="127" t="str">
        <f xml:space="preserve"> "January " &amp; B3</f>
        <v>January 2017</v>
      </c>
      <c r="C11" s="128">
        <v>5786829.7999999998</v>
      </c>
      <c r="D11" s="129">
        <v>4410236.8699999992</v>
      </c>
      <c r="E11" s="128">
        <v>2054325.9999999998</v>
      </c>
      <c r="F11" s="129">
        <v>9263742.1299999971</v>
      </c>
      <c r="G11" s="130">
        <v>0</v>
      </c>
      <c r="H11" s="131">
        <v>0</v>
      </c>
      <c r="I11" s="130">
        <v>0</v>
      </c>
      <c r="J11" s="131">
        <v>0</v>
      </c>
      <c r="K11" s="130">
        <v>0</v>
      </c>
      <c r="L11" s="131">
        <v>0</v>
      </c>
      <c r="O11" s="125"/>
      <c r="P11" s="125"/>
      <c r="Q11" s="125"/>
      <c r="R11" s="125"/>
    </row>
    <row r="12" spans="1:18">
      <c r="A12" s="126"/>
      <c r="B12" s="132" t="s">
        <v>126</v>
      </c>
      <c r="C12" s="128">
        <v>5786829.7999999998</v>
      </c>
      <c r="D12" s="129">
        <v>4410236.8699999992</v>
      </c>
      <c r="E12" s="128">
        <v>2054325.9999999998</v>
      </c>
      <c r="F12" s="129">
        <v>9263742.1299999971</v>
      </c>
      <c r="G12" s="130">
        <v>0</v>
      </c>
      <c r="H12" s="131">
        <v>0</v>
      </c>
      <c r="I12" s="130">
        <v>0</v>
      </c>
      <c r="J12" s="131">
        <v>0</v>
      </c>
      <c r="K12" s="130">
        <v>0</v>
      </c>
      <c r="L12" s="131">
        <v>0</v>
      </c>
      <c r="O12" s="125"/>
      <c r="P12" s="125"/>
      <c r="Q12" s="125"/>
      <c r="R12" s="125"/>
    </row>
    <row r="13" spans="1:18">
      <c r="A13" s="126"/>
      <c r="B13" s="132" t="s">
        <v>127</v>
      </c>
      <c r="C13" s="128">
        <v>5786829.7999999998</v>
      </c>
      <c r="D13" s="129">
        <v>4410236.8699999992</v>
      </c>
      <c r="E13" s="128">
        <v>2054325.9999999998</v>
      </c>
      <c r="F13" s="129">
        <v>9263742.1299999971</v>
      </c>
      <c r="G13" s="130">
        <v>0</v>
      </c>
      <c r="H13" s="131">
        <v>0</v>
      </c>
      <c r="I13" s="130">
        <v>0</v>
      </c>
      <c r="J13" s="131">
        <v>0</v>
      </c>
      <c r="K13" s="130">
        <v>0</v>
      </c>
      <c r="L13" s="131">
        <v>0</v>
      </c>
      <c r="O13" s="125"/>
      <c r="P13" s="125"/>
      <c r="Q13" s="125"/>
      <c r="R13" s="125"/>
    </row>
    <row r="14" spans="1:18">
      <c r="A14" s="126"/>
      <c r="B14" s="132" t="s">
        <v>128</v>
      </c>
      <c r="C14" s="128">
        <v>5786829.7999999998</v>
      </c>
      <c r="D14" s="129">
        <v>4410236.8699999992</v>
      </c>
      <c r="E14" s="128">
        <v>2054325.9999999998</v>
      </c>
      <c r="F14" s="129">
        <v>9263742.1299999971</v>
      </c>
      <c r="G14" s="130">
        <v>0</v>
      </c>
      <c r="H14" s="131">
        <v>0</v>
      </c>
      <c r="I14" s="130">
        <v>0</v>
      </c>
      <c r="J14" s="131">
        <v>0</v>
      </c>
      <c r="K14" s="130">
        <v>0</v>
      </c>
      <c r="L14" s="131">
        <v>0</v>
      </c>
      <c r="O14" s="125"/>
      <c r="P14" s="125"/>
      <c r="Q14" s="125"/>
      <c r="R14" s="125"/>
    </row>
    <row r="15" spans="1:18">
      <c r="A15" s="126"/>
      <c r="B15" s="132" t="s">
        <v>129</v>
      </c>
      <c r="C15" s="128">
        <v>5786829.7999999998</v>
      </c>
      <c r="D15" s="129">
        <v>4410236.8699999992</v>
      </c>
      <c r="E15" s="128">
        <v>2054325.9999999998</v>
      </c>
      <c r="F15" s="129">
        <v>9263742.1299999971</v>
      </c>
      <c r="G15" s="130">
        <v>0</v>
      </c>
      <c r="H15" s="131">
        <v>0</v>
      </c>
      <c r="I15" s="130">
        <v>0</v>
      </c>
      <c r="J15" s="131">
        <v>0</v>
      </c>
      <c r="K15" s="130">
        <v>0</v>
      </c>
      <c r="L15" s="131">
        <v>0</v>
      </c>
      <c r="O15" s="125"/>
      <c r="P15" s="125"/>
      <c r="Q15" s="125"/>
      <c r="R15" s="125"/>
    </row>
    <row r="16" spans="1:18">
      <c r="A16" s="126"/>
      <c r="B16" s="132" t="s">
        <v>130</v>
      </c>
      <c r="C16" s="128">
        <v>5786829.7999999998</v>
      </c>
      <c r="D16" s="129">
        <v>4410236.8699999992</v>
      </c>
      <c r="E16" s="128">
        <v>2054325.9999999998</v>
      </c>
      <c r="F16" s="129">
        <v>9263742.1299999971</v>
      </c>
      <c r="G16" s="130">
        <v>0</v>
      </c>
      <c r="H16" s="131">
        <v>0</v>
      </c>
      <c r="I16" s="130">
        <v>0</v>
      </c>
      <c r="J16" s="131">
        <v>0</v>
      </c>
      <c r="K16" s="130">
        <v>0</v>
      </c>
      <c r="L16" s="131">
        <v>0</v>
      </c>
      <c r="O16" s="125"/>
      <c r="P16" s="125"/>
      <c r="Q16" s="125"/>
      <c r="R16" s="125"/>
    </row>
    <row r="17" spans="1:18">
      <c r="A17" s="126"/>
      <c r="B17" s="132" t="s">
        <v>131</v>
      </c>
      <c r="C17" s="128">
        <v>5786829.7999999998</v>
      </c>
      <c r="D17" s="129">
        <v>4410236.8699999992</v>
      </c>
      <c r="E17" s="128">
        <v>644637.16999999981</v>
      </c>
      <c r="F17" s="129">
        <v>9263742.1299999971</v>
      </c>
      <c r="G17" s="130">
        <v>0</v>
      </c>
      <c r="H17" s="131">
        <v>0</v>
      </c>
      <c r="I17" s="130">
        <v>0</v>
      </c>
      <c r="J17" s="131">
        <v>0</v>
      </c>
      <c r="K17" s="130">
        <v>0</v>
      </c>
      <c r="L17" s="131">
        <v>0</v>
      </c>
      <c r="O17" s="125"/>
      <c r="P17" s="125"/>
      <c r="Q17" s="125"/>
      <c r="R17" s="125"/>
    </row>
    <row r="18" spans="1:18">
      <c r="A18" s="126"/>
      <c r="B18" s="132" t="s">
        <v>132</v>
      </c>
      <c r="C18" s="128">
        <v>5786829.7999999998</v>
      </c>
      <c r="D18" s="129">
        <v>4410236.8699999992</v>
      </c>
      <c r="E18" s="128">
        <v>644637.16999999981</v>
      </c>
      <c r="F18" s="129">
        <v>9263742.1299999971</v>
      </c>
      <c r="G18" s="130">
        <v>0</v>
      </c>
      <c r="H18" s="131">
        <v>0</v>
      </c>
      <c r="I18" s="130">
        <v>0</v>
      </c>
      <c r="J18" s="131">
        <v>0</v>
      </c>
      <c r="K18" s="130">
        <v>0</v>
      </c>
      <c r="L18" s="131">
        <v>0</v>
      </c>
      <c r="O18" s="125"/>
      <c r="P18" s="125"/>
      <c r="Q18" s="125"/>
      <c r="R18" s="125"/>
    </row>
    <row r="19" spans="1:18">
      <c r="A19" s="126"/>
      <c r="B19" s="132" t="s">
        <v>133</v>
      </c>
      <c r="C19" s="128">
        <v>5786829.7999999998</v>
      </c>
      <c r="D19" s="129">
        <v>4410236.8699999992</v>
      </c>
      <c r="E19" s="128">
        <v>644637.16999999981</v>
      </c>
      <c r="F19" s="129">
        <v>9263742.1299999971</v>
      </c>
      <c r="G19" s="130">
        <v>0</v>
      </c>
      <c r="H19" s="131">
        <v>0</v>
      </c>
      <c r="I19" s="130">
        <v>0</v>
      </c>
      <c r="J19" s="131">
        <v>0</v>
      </c>
      <c r="K19" s="130">
        <v>0</v>
      </c>
      <c r="L19" s="131">
        <v>0</v>
      </c>
      <c r="O19" s="125"/>
      <c r="P19" s="125"/>
      <c r="Q19" s="125"/>
      <c r="R19" s="125"/>
    </row>
    <row r="20" spans="1:18">
      <c r="A20" s="126"/>
      <c r="B20" s="132" t="s">
        <v>134</v>
      </c>
      <c r="C20" s="128">
        <v>5786829.7999999998</v>
      </c>
      <c r="D20" s="129">
        <v>4410236.8699999992</v>
      </c>
      <c r="E20" s="128">
        <v>644637.16999999981</v>
      </c>
      <c r="F20" s="129">
        <v>9263742.1299999971</v>
      </c>
      <c r="G20" s="130">
        <v>0</v>
      </c>
      <c r="H20" s="131">
        <v>0</v>
      </c>
      <c r="I20" s="130">
        <v>0</v>
      </c>
      <c r="J20" s="131">
        <v>0</v>
      </c>
      <c r="K20" s="130">
        <v>0</v>
      </c>
      <c r="L20" s="131">
        <v>0</v>
      </c>
      <c r="O20" s="125"/>
      <c r="P20" s="125"/>
      <c r="Q20" s="125"/>
      <c r="R20" s="125"/>
    </row>
    <row r="21" spans="1:18">
      <c r="A21" s="126"/>
      <c r="B21" s="132" t="s">
        <v>135</v>
      </c>
      <c r="C21" s="128">
        <v>5786829.7999999998</v>
      </c>
      <c r="D21" s="129">
        <v>4410236.8699999992</v>
      </c>
      <c r="E21" s="128">
        <v>644637.16999999981</v>
      </c>
      <c r="F21" s="129">
        <v>9263742.1299999971</v>
      </c>
      <c r="G21" s="130">
        <v>0</v>
      </c>
      <c r="H21" s="131">
        <v>0</v>
      </c>
      <c r="I21" s="130">
        <v>0</v>
      </c>
      <c r="J21" s="131">
        <v>0</v>
      </c>
      <c r="K21" s="130">
        <v>0</v>
      </c>
      <c r="L21" s="131">
        <v>0</v>
      </c>
      <c r="O21" s="125"/>
      <c r="P21" s="125"/>
      <c r="Q21" s="125"/>
      <c r="R21" s="125"/>
    </row>
    <row r="22" spans="1:18">
      <c r="A22" s="133"/>
      <c r="B22" s="134" t="str">
        <f xml:space="preserve"> "December " &amp; B3</f>
        <v>December 2017</v>
      </c>
      <c r="C22" s="135">
        <v>5786829.7999999998</v>
      </c>
      <c r="D22" s="136">
        <v>4410236.8699999992</v>
      </c>
      <c r="E22" s="128">
        <v>644637.16999999981</v>
      </c>
      <c r="F22" s="136">
        <v>9263742.1299999971</v>
      </c>
      <c r="G22" s="137">
        <v>0</v>
      </c>
      <c r="H22" s="138">
        <v>0</v>
      </c>
      <c r="I22" s="137">
        <v>0</v>
      </c>
      <c r="J22" s="138">
        <v>0</v>
      </c>
      <c r="K22" s="137">
        <v>0</v>
      </c>
      <c r="L22" s="138">
        <v>0</v>
      </c>
      <c r="O22" s="125"/>
      <c r="P22" s="125"/>
      <c r="Q22" s="125"/>
      <c r="R22" s="125"/>
    </row>
    <row r="23" spans="1:18">
      <c r="A23" s="139"/>
      <c r="B23" s="140" t="s">
        <v>136</v>
      </c>
      <c r="C23" s="141">
        <f>ROUND(AVERAGE(C10:C22),0)</f>
        <v>5786830</v>
      </c>
      <c r="D23" s="142">
        <f>ROUND(AVERAGE(D10:D22),0)</f>
        <v>4411186</v>
      </c>
      <c r="E23" s="141">
        <f>ROUND(AVERAGE(E10:E22),0)</f>
        <v>1405302</v>
      </c>
      <c r="F23" s="142">
        <f>ROUND(AVERAGE(F10:F22),0)</f>
        <v>9263742</v>
      </c>
      <c r="G23" s="143">
        <f t="shared" ref="G23:L23" si="0">AVERAGE(G10:G22)</f>
        <v>0</v>
      </c>
      <c r="H23" s="144">
        <f t="shared" si="0"/>
        <v>0</v>
      </c>
      <c r="I23" s="143">
        <f t="shared" si="0"/>
        <v>0</v>
      </c>
      <c r="J23" s="144">
        <f t="shared" si="0"/>
        <v>0</v>
      </c>
      <c r="K23" s="143">
        <f t="shared" si="0"/>
        <v>0</v>
      </c>
      <c r="L23" s="144">
        <f t="shared" si="0"/>
        <v>0</v>
      </c>
    </row>
    <row r="24" spans="1:18">
      <c r="A24" s="145"/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  <row r="25" spans="1:18">
      <c r="A25" s="145"/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8">
      <c r="A26" s="121" t="s">
        <v>137</v>
      </c>
      <c r="B26" s="122" t="str">
        <f>B10</f>
        <v>December 2016</v>
      </c>
      <c r="C26" s="123">
        <v>1218429.79</v>
      </c>
      <c r="D26" s="124">
        <v>1034328.29</v>
      </c>
      <c r="E26" s="123">
        <v>488562.46</v>
      </c>
      <c r="F26" s="124">
        <v>1445090.44</v>
      </c>
      <c r="G26" s="123">
        <v>0</v>
      </c>
      <c r="H26" s="124">
        <v>0</v>
      </c>
      <c r="I26" s="123">
        <v>0</v>
      </c>
      <c r="J26" s="124">
        <v>0</v>
      </c>
      <c r="K26" s="123">
        <v>0</v>
      </c>
      <c r="L26" s="124">
        <v>0</v>
      </c>
    </row>
    <row r="27" spans="1:18">
      <c r="A27" s="126" t="s">
        <v>138</v>
      </c>
      <c r="B27" s="127" t="str">
        <f>B11</f>
        <v>January 2017</v>
      </c>
      <c r="C27" s="128">
        <v>1230968.4099999999</v>
      </c>
      <c r="D27" s="129">
        <v>1031692.74</v>
      </c>
      <c r="E27" s="128">
        <v>472282.37</v>
      </c>
      <c r="F27" s="129">
        <v>1465080.21</v>
      </c>
      <c r="G27" s="130">
        <v>0</v>
      </c>
      <c r="H27" s="131">
        <v>0</v>
      </c>
      <c r="I27" s="130">
        <v>0</v>
      </c>
      <c r="J27" s="131">
        <v>0</v>
      </c>
      <c r="K27" s="130">
        <v>0</v>
      </c>
      <c r="L27" s="131">
        <v>0</v>
      </c>
    </row>
    <row r="28" spans="1:18">
      <c r="A28" s="126"/>
      <c r="B28" s="148" t="s">
        <v>126</v>
      </c>
      <c r="C28" s="128">
        <v>1243507.03</v>
      </c>
      <c r="D28" s="129">
        <v>1041366.47</v>
      </c>
      <c r="E28" s="128">
        <v>476792.48</v>
      </c>
      <c r="F28" s="129">
        <v>1485069.98</v>
      </c>
      <c r="G28" s="130">
        <v>0</v>
      </c>
      <c r="H28" s="131">
        <v>0</v>
      </c>
      <c r="I28" s="130">
        <v>0</v>
      </c>
      <c r="J28" s="131">
        <v>0</v>
      </c>
      <c r="K28" s="130">
        <v>0</v>
      </c>
      <c r="L28" s="131">
        <v>0</v>
      </c>
    </row>
    <row r="29" spans="1:18">
      <c r="A29" s="126"/>
      <c r="B29" s="148" t="s">
        <v>127</v>
      </c>
      <c r="C29" s="128">
        <v>1256045.6499999999</v>
      </c>
      <c r="D29" s="129">
        <v>1051040.21</v>
      </c>
      <c r="E29" s="128">
        <v>481302.6</v>
      </c>
      <c r="F29" s="129">
        <v>1505059.74</v>
      </c>
      <c r="G29" s="130">
        <v>0</v>
      </c>
      <c r="H29" s="131">
        <v>0</v>
      </c>
      <c r="I29" s="130">
        <v>0</v>
      </c>
      <c r="J29" s="131">
        <v>0</v>
      </c>
      <c r="K29" s="130">
        <v>0</v>
      </c>
      <c r="L29" s="131">
        <v>0</v>
      </c>
    </row>
    <row r="30" spans="1:18">
      <c r="A30" s="126"/>
      <c r="B30" s="148" t="s">
        <v>128</v>
      </c>
      <c r="C30" s="128">
        <v>1268584.27</v>
      </c>
      <c r="D30" s="129">
        <v>1060713.95</v>
      </c>
      <c r="E30" s="128">
        <v>485812.71</v>
      </c>
      <c r="F30" s="129">
        <v>1525049.51</v>
      </c>
      <c r="G30" s="130">
        <v>0</v>
      </c>
      <c r="H30" s="131">
        <v>0</v>
      </c>
      <c r="I30" s="130">
        <v>0</v>
      </c>
      <c r="J30" s="131">
        <v>0</v>
      </c>
      <c r="K30" s="130">
        <v>0</v>
      </c>
      <c r="L30" s="131">
        <v>0</v>
      </c>
    </row>
    <row r="31" spans="1:18">
      <c r="A31" s="126"/>
      <c r="B31" s="148" t="s">
        <v>129</v>
      </c>
      <c r="C31" s="128">
        <v>1281122.8799999999</v>
      </c>
      <c r="D31" s="129">
        <v>1070387.68</v>
      </c>
      <c r="E31" s="128">
        <v>490322.82</v>
      </c>
      <c r="F31" s="129">
        <v>1545039.28</v>
      </c>
      <c r="G31" s="130">
        <v>0</v>
      </c>
      <c r="H31" s="131">
        <v>0</v>
      </c>
      <c r="I31" s="130">
        <v>0</v>
      </c>
      <c r="J31" s="131">
        <v>0</v>
      </c>
      <c r="K31" s="130">
        <v>0</v>
      </c>
      <c r="L31" s="131">
        <v>0</v>
      </c>
    </row>
    <row r="32" spans="1:18">
      <c r="A32" s="126"/>
      <c r="B32" s="148" t="s">
        <v>130</v>
      </c>
      <c r="C32" s="128">
        <v>1293661.5</v>
      </c>
      <c r="D32" s="129">
        <v>1080061.42</v>
      </c>
      <c r="E32" s="128">
        <v>494832.93</v>
      </c>
      <c r="F32" s="129">
        <v>1565029.05</v>
      </c>
      <c r="G32" s="130">
        <v>0</v>
      </c>
      <c r="H32" s="131">
        <v>0</v>
      </c>
      <c r="I32" s="130">
        <v>0</v>
      </c>
      <c r="J32" s="131">
        <v>0</v>
      </c>
      <c r="K32" s="130">
        <v>0</v>
      </c>
      <c r="L32" s="131">
        <v>0</v>
      </c>
    </row>
    <row r="33" spans="1:12">
      <c r="A33" s="126"/>
      <c r="B33" s="148" t="s">
        <v>131</v>
      </c>
      <c r="C33" s="128">
        <v>1306200.1200000001</v>
      </c>
      <c r="D33" s="129">
        <v>1089735.1599999999</v>
      </c>
      <c r="E33" s="128">
        <v>-910345.78</v>
      </c>
      <c r="F33" s="129">
        <v>1585018.81</v>
      </c>
      <c r="G33" s="130">
        <v>0</v>
      </c>
      <c r="H33" s="131">
        <v>0</v>
      </c>
      <c r="I33" s="130">
        <v>0</v>
      </c>
      <c r="J33" s="131">
        <v>0</v>
      </c>
      <c r="K33" s="130">
        <v>0</v>
      </c>
      <c r="L33" s="131">
        <v>0</v>
      </c>
    </row>
    <row r="34" spans="1:12">
      <c r="A34" s="126"/>
      <c r="B34" s="148" t="s">
        <v>132</v>
      </c>
      <c r="C34" s="128">
        <v>1318738.74</v>
      </c>
      <c r="D34" s="129">
        <v>1099408.8999999999</v>
      </c>
      <c r="E34" s="128">
        <v>-908609.06</v>
      </c>
      <c r="F34" s="129">
        <v>1605008.58</v>
      </c>
      <c r="G34" s="130">
        <v>0</v>
      </c>
      <c r="H34" s="131">
        <v>0</v>
      </c>
      <c r="I34" s="130">
        <v>0</v>
      </c>
      <c r="J34" s="131">
        <v>0</v>
      </c>
      <c r="K34" s="130">
        <v>0</v>
      </c>
      <c r="L34" s="131">
        <v>0</v>
      </c>
    </row>
    <row r="35" spans="1:12">
      <c r="A35" s="126"/>
      <c r="B35" s="148" t="s">
        <v>133</v>
      </c>
      <c r="C35" s="128">
        <v>1331277.3600000001</v>
      </c>
      <c r="D35" s="129">
        <v>1109082.6299999999</v>
      </c>
      <c r="E35" s="128">
        <v>-906872.33</v>
      </c>
      <c r="F35" s="129">
        <v>1624998.35</v>
      </c>
      <c r="G35" s="130">
        <v>0</v>
      </c>
      <c r="H35" s="131">
        <v>0</v>
      </c>
      <c r="I35" s="130">
        <v>0</v>
      </c>
      <c r="J35" s="131">
        <v>0</v>
      </c>
      <c r="K35" s="130">
        <v>0</v>
      </c>
      <c r="L35" s="131">
        <v>0</v>
      </c>
    </row>
    <row r="36" spans="1:12">
      <c r="A36" s="126"/>
      <c r="B36" s="148" t="s">
        <v>134</v>
      </c>
      <c r="C36" s="128">
        <v>1343815.98</v>
      </c>
      <c r="D36" s="129">
        <v>1118756.3700000001</v>
      </c>
      <c r="E36" s="128">
        <v>-905135.61</v>
      </c>
      <c r="F36" s="129">
        <v>1644988.12</v>
      </c>
      <c r="G36" s="130">
        <v>0</v>
      </c>
      <c r="H36" s="131">
        <v>0</v>
      </c>
      <c r="I36" s="130">
        <v>0</v>
      </c>
      <c r="J36" s="131">
        <v>0</v>
      </c>
      <c r="K36" s="130">
        <v>0</v>
      </c>
      <c r="L36" s="131">
        <v>0</v>
      </c>
    </row>
    <row r="37" spans="1:12">
      <c r="A37" s="126"/>
      <c r="B37" s="148" t="s">
        <v>135</v>
      </c>
      <c r="C37" s="128">
        <v>1356354.59</v>
      </c>
      <c r="D37" s="129">
        <v>1128430.1100000001</v>
      </c>
      <c r="E37" s="128">
        <v>-903398.89</v>
      </c>
      <c r="F37" s="129">
        <v>1664977.88</v>
      </c>
      <c r="G37" s="130">
        <v>0</v>
      </c>
      <c r="H37" s="131">
        <v>0</v>
      </c>
      <c r="I37" s="130">
        <v>0</v>
      </c>
      <c r="J37" s="131">
        <v>0</v>
      </c>
      <c r="K37" s="130">
        <v>0</v>
      </c>
      <c r="L37" s="131">
        <v>0</v>
      </c>
    </row>
    <row r="38" spans="1:12">
      <c r="A38" s="133"/>
      <c r="B38" s="134" t="str">
        <f>+B22</f>
        <v>December 2017</v>
      </c>
      <c r="C38" s="135">
        <v>1368893.21</v>
      </c>
      <c r="D38" s="136">
        <v>1138103.8500000001</v>
      </c>
      <c r="E38" s="135">
        <v>-901662.16</v>
      </c>
      <c r="F38" s="136">
        <v>1684967.65</v>
      </c>
      <c r="G38" s="137">
        <v>0</v>
      </c>
      <c r="H38" s="138">
        <v>0</v>
      </c>
      <c r="I38" s="137">
        <v>0</v>
      </c>
      <c r="J38" s="138">
        <v>0</v>
      </c>
      <c r="K38" s="137">
        <v>0</v>
      </c>
      <c r="L38" s="138">
        <v>0</v>
      </c>
    </row>
    <row r="39" spans="1:12">
      <c r="A39" s="139"/>
      <c r="B39" s="140" t="s">
        <v>136</v>
      </c>
      <c r="C39" s="141">
        <f>ROUND(AVERAGE(C26:C38),0)</f>
        <v>1293662</v>
      </c>
      <c r="D39" s="142">
        <f>ROUND(AVERAGE(D26:D38),0)</f>
        <v>1081008</v>
      </c>
      <c r="E39" s="141">
        <f>ROUND(AVERAGE(E26:E38),0)</f>
        <v>-157393</v>
      </c>
      <c r="F39" s="142">
        <f>ROUND(AVERAGE(F26:F38),0)</f>
        <v>1565029</v>
      </c>
      <c r="G39" s="149">
        <f t="shared" ref="G39:L39" si="1">AVERAGE(G26:G38)</f>
        <v>0</v>
      </c>
      <c r="H39" s="144">
        <f t="shared" si="1"/>
        <v>0</v>
      </c>
      <c r="I39" s="149">
        <f t="shared" si="1"/>
        <v>0</v>
      </c>
      <c r="J39" s="144">
        <f t="shared" si="1"/>
        <v>0</v>
      </c>
      <c r="K39" s="149">
        <f t="shared" si="1"/>
        <v>0</v>
      </c>
      <c r="L39" s="144">
        <f t="shared" si="1"/>
        <v>0</v>
      </c>
    </row>
    <row r="40" spans="1:12">
      <c r="A40" s="145"/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1:12">
      <c r="A41" s="145"/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>
      <c r="A42" s="145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1:12">
      <c r="A43" s="121" t="s">
        <v>139</v>
      </c>
      <c r="B43" s="154" t="str">
        <f>B10</f>
        <v>December 2016</v>
      </c>
      <c r="C43" s="155">
        <f t="shared" ref="C43:L55" si="2">+C10-C26</f>
        <v>4568400.01</v>
      </c>
      <c r="D43" s="124">
        <f t="shared" si="2"/>
        <v>3388244.5</v>
      </c>
      <c r="E43" s="155">
        <f t="shared" si="2"/>
        <v>1586588.57</v>
      </c>
      <c r="F43" s="124">
        <f t="shared" si="2"/>
        <v>7818651.6899999976</v>
      </c>
      <c r="G43" s="123">
        <f t="shared" si="2"/>
        <v>0</v>
      </c>
      <c r="H43" s="156">
        <f t="shared" si="2"/>
        <v>0</v>
      </c>
      <c r="I43" s="123">
        <f t="shared" si="2"/>
        <v>0</v>
      </c>
      <c r="J43" s="156">
        <f t="shared" si="2"/>
        <v>0</v>
      </c>
      <c r="K43" s="123">
        <f t="shared" si="2"/>
        <v>0</v>
      </c>
      <c r="L43" s="157">
        <f t="shared" si="2"/>
        <v>0</v>
      </c>
    </row>
    <row r="44" spans="1:12">
      <c r="A44" s="126" t="s">
        <v>140</v>
      </c>
      <c r="B44" s="158" t="str">
        <f>B11</f>
        <v>January 2017</v>
      </c>
      <c r="C44" s="159">
        <f t="shared" si="2"/>
        <v>4555861.3899999997</v>
      </c>
      <c r="D44" s="131">
        <f t="shared" si="2"/>
        <v>3378544.129999999</v>
      </c>
      <c r="E44" s="159">
        <f t="shared" si="2"/>
        <v>1582043.63</v>
      </c>
      <c r="F44" s="131">
        <f t="shared" si="2"/>
        <v>7798661.9199999971</v>
      </c>
      <c r="G44" s="160">
        <f t="shared" si="2"/>
        <v>0</v>
      </c>
      <c r="H44" s="161">
        <f t="shared" si="2"/>
        <v>0</v>
      </c>
      <c r="I44" s="160">
        <f t="shared" si="2"/>
        <v>0</v>
      </c>
      <c r="J44" s="161">
        <f t="shared" si="2"/>
        <v>0</v>
      </c>
      <c r="K44" s="160">
        <f t="shared" si="2"/>
        <v>0</v>
      </c>
      <c r="L44" s="162">
        <f t="shared" si="2"/>
        <v>0</v>
      </c>
    </row>
    <row r="45" spans="1:12">
      <c r="A45" s="126"/>
      <c r="B45" s="163" t="s">
        <v>126</v>
      </c>
      <c r="C45" s="159">
        <f t="shared" si="2"/>
        <v>4543322.7699999996</v>
      </c>
      <c r="D45" s="131">
        <f t="shared" si="2"/>
        <v>3368870.3999999994</v>
      </c>
      <c r="E45" s="159">
        <f t="shared" si="2"/>
        <v>1577533.5199999998</v>
      </c>
      <c r="F45" s="131">
        <f t="shared" si="2"/>
        <v>7778672.1499999966</v>
      </c>
      <c r="G45" s="160">
        <f t="shared" si="2"/>
        <v>0</v>
      </c>
      <c r="H45" s="161">
        <f t="shared" si="2"/>
        <v>0</v>
      </c>
      <c r="I45" s="160">
        <f t="shared" si="2"/>
        <v>0</v>
      </c>
      <c r="J45" s="161">
        <f t="shared" si="2"/>
        <v>0</v>
      </c>
      <c r="K45" s="160">
        <f t="shared" si="2"/>
        <v>0</v>
      </c>
      <c r="L45" s="162">
        <f t="shared" si="2"/>
        <v>0</v>
      </c>
    </row>
    <row r="46" spans="1:12">
      <c r="A46" s="126"/>
      <c r="B46" s="163" t="s">
        <v>127</v>
      </c>
      <c r="C46" s="159">
        <f t="shared" si="2"/>
        <v>4530784.1500000004</v>
      </c>
      <c r="D46" s="131">
        <f t="shared" si="2"/>
        <v>3359196.6599999992</v>
      </c>
      <c r="E46" s="159">
        <f t="shared" si="2"/>
        <v>1573023.4</v>
      </c>
      <c r="F46" s="131">
        <f t="shared" si="2"/>
        <v>7758682.3899999969</v>
      </c>
      <c r="G46" s="160">
        <f t="shared" si="2"/>
        <v>0</v>
      </c>
      <c r="H46" s="161">
        <f>+H13-H29</f>
        <v>0</v>
      </c>
      <c r="I46" s="160">
        <f t="shared" si="2"/>
        <v>0</v>
      </c>
      <c r="J46" s="161">
        <f t="shared" si="2"/>
        <v>0</v>
      </c>
      <c r="K46" s="160">
        <f t="shared" si="2"/>
        <v>0</v>
      </c>
      <c r="L46" s="162">
        <f t="shared" si="2"/>
        <v>0</v>
      </c>
    </row>
    <row r="47" spans="1:12">
      <c r="A47" s="126"/>
      <c r="B47" s="163" t="s">
        <v>128</v>
      </c>
      <c r="C47" s="159">
        <f t="shared" si="2"/>
        <v>4518245.5299999993</v>
      </c>
      <c r="D47" s="131">
        <f t="shared" si="2"/>
        <v>3349522.919999999</v>
      </c>
      <c r="E47" s="159">
        <f t="shared" si="2"/>
        <v>1568513.2899999998</v>
      </c>
      <c r="F47" s="131">
        <f t="shared" si="2"/>
        <v>7738692.6199999973</v>
      </c>
      <c r="G47" s="160">
        <f t="shared" si="2"/>
        <v>0</v>
      </c>
      <c r="H47" s="161">
        <f t="shared" si="2"/>
        <v>0</v>
      </c>
      <c r="I47" s="160">
        <f t="shared" si="2"/>
        <v>0</v>
      </c>
      <c r="J47" s="161">
        <f t="shared" si="2"/>
        <v>0</v>
      </c>
      <c r="K47" s="160">
        <f t="shared" si="2"/>
        <v>0</v>
      </c>
      <c r="L47" s="162">
        <f t="shared" si="2"/>
        <v>0</v>
      </c>
    </row>
    <row r="48" spans="1:12">
      <c r="A48" s="126"/>
      <c r="B48" s="163" t="s">
        <v>129</v>
      </c>
      <c r="C48" s="159">
        <f t="shared" si="2"/>
        <v>4505706.92</v>
      </c>
      <c r="D48" s="131">
        <f t="shared" si="2"/>
        <v>3339849.1899999995</v>
      </c>
      <c r="E48" s="159">
        <f t="shared" si="2"/>
        <v>1564003.1799999997</v>
      </c>
      <c r="F48" s="131">
        <f t="shared" si="2"/>
        <v>7718702.8499999968</v>
      </c>
      <c r="G48" s="160">
        <f t="shared" si="2"/>
        <v>0</v>
      </c>
      <c r="H48" s="161">
        <f t="shared" si="2"/>
        <v>0</v>
      </c>
      <c r="I48" s="160">
        <f t="shared" si="2"/>
        <v>0</v>
      </c>
      <c r="J48" s="161">
        <f t="shared" si="2"/>
        <v>0</v>
      </c>
      <c r="K48" s="160">
        <f t="shared" si="2"/>
        <v>0</v>
      </c>
      <c r="L48" s="162">
        <f t="shared" si="2"/>
        <v>0</v>
      </c>
    </row>
    <row r="49" spans="1:12">
      <c r="A49" s="126"/>
      <c r="B49" s="163" t="s">
        <v>130</v>
      </c>
      <c r="C49" s="159">
        <f t="shared" si="2"/>
        <v>4493168.3</v>
      </c>
      <c r="D49" s="131">
        <f t="shared" si="2"/>
        <v>3330175.4499999993</v>
      </c>
      <c r="E49" s="159">
        <f t="shared" si="2"/>
        <v>1559493.0699999998</v>
      </c>
      <c r="F49" s="131">
        <f t="shared" si="2"/>
        <v>7698713.0799999973</v>
      </c>
      <c r="G49" s="160">
        <f t="shared" si="2"/>
        <v>0</v>
      </c>
      <c r="H49" s="161">
        <f t="shared" si="2"/>
        <v>0</v>
      </c>
      <c r="I49" s="160">
        <f t="shared" si="2"/>
        <v>0</v>
      </c>
      <c r="J49" s="161">
        <f t="shared" si="2"/>
        <v>0</v>
      </c>
      <c r="K49" s="160">
        <f t="shared" si="2"/>
        <v>0</v>
      </c>
      <c r="L49" s="162">
        <f t="shared" si="2"/>
        <v>0</v>
      </c>
    </row>
    <row r="50" spans="1:12">
      <c r="A50" s="126"/>
      <c r="B50" s="163" t="s">
        <v>131</v>
      </c>
      <c r="C50" s="159">
        <f t="shared" si="2"/>
        <v>4480629.68</v>
      </c>
      <c r="D50" s="131">
        <f t="shared" si="2"/>
        <v>3320501.709999999</v>
      </c>
      <c r="E50" s="159">
        <f t="shared" si="2"/>
        <v>1554982.9499999997</v>
      </c>
      <c r="F50" s="131">
        <f t="shared" si="2"/>
        <v>7678723.3199999966</v>
      </c>
      <c r="G50" s="160">
        <f t="shared" si="2"/>
        <v>0</v>
      </c>
      <c r="H50" s="161">
        <f t="shared" si="2"/>
        <v>0</v>
      </c>
      <c r="I50" s="160">
        <f t="shared" si="2"/>
        <v>0</v>
      </c>
      <c r="J50" s="161">
        <f t="shared" si="2"/>
        <v>0</v>
      </c>
      <c r="K50" s="160">
        <f t="shared" si="2"/>
        <v>0</v>
      </c>
      <c r="L50" s="162">
        <f t="shared" si="2"/>
        <v>0</v>
      </c>
    </row>
    <row r="51" spans="1:12">
      <c r="A51" s="126"/>
      <c r="B51" s="163" t="s">
        <v>132</v>
      </c>
      <c r="C51" s="159">
        <f t="shared" si="2"/>
        <v>4468091.0599999996</v>
      </c>
      <c r="D51" s="131">
        <f t="shared" si="2"/>
        <v>3310827.9699999993</v>
      </c>
      <c r="E51" s="159">
        <f t="shared" si="2"/>
        <v>1553246.23</v>
      </c>
      <c r="F51" s="131">
        <f t="shared" si="2"/>
        <v>7658733.549999997</v>
      </c>
      <c r="G51" s="160">
        <f t="shared" si="2"/>
        <v>0</v>
      </c>
      <c r="H51" s="161">
        <f t="shared" si="2"/>
        <v>0</v>
      </c>
      <c r="I51" s="160">
        <f t="shared" si="2"/>
        <v>0</v>
      </c>
      <c r="J51" s="161">
        <f t="shared" si="2"/>
        <v>0</v>
      </c>
      <c r="K51" s="160">
        <f t="shared" si="2"/>
        <v>0</v>
      </c>
      <c r="L51" s="162">
        <f t="shared" si="2"/>
        <v>0</v>
      </c>
    </row>
    <row r="52" spans="1:12">
      <c r="A52" s="126"/>
      <c r="B52" s="163" t="s">
        <v>133</v>
      </c>
      <c r="C52" s="159">
        <f t="shared" si="2"/>
        <v>4455552.4399999995</v>
      </c>
      <c r="D52" s="131">
        <f t="shared" si="2"/>
        <v>3301154.2399999993</v>
      </c>
      <c r="E52" s="159">
        <f t="shared" si="2"/>
        <v>1551509.4999999998</v>
      </c>
      <c r="F52" s="131">
        <f t="shared" si="2"/>
        <v>7638743.7799999975</v>
      </c>
      <c r="G52" s="160">
        <f t="shared" si="2"/>
        <v>0</v>
      </c>
      <c r="H52" s="161">
        <f t="shared" si="2"/>
        <v>0</v>
      </c>
      <c r="I52" s="160">
        <f t="shared" si="2"/>
        <v>0</v>
      </c>
      <c r="J52" s="161">
        <f t="shared" si="2"/>
        <v>0</v>
      </c>
      <c r="K52" s="160">
        <f t="shared" si="2"/>
        <v>0</v>
      </c>
      <c r="L52" s="162">
        <f t="shared" si="2"/>
        <v>0</v>
      </c>
    </row>
    <row r="53" spans="1:12">
      <c r="A53" s="126"/>
      <c r="B53" s="163" t="s">
        <v>134</v>
      </c>
      <c r="C53" s="159">
        <f t="shared" si="2"/>
        <v>4443013.82</v>
      </c>
      <c r="D53" s="131">
        <f t="shared" si="2"/>
        <v>3291480.4999999991</v>
      </c>
      <c r="E53" s="159">
        <f t="shared" si="2"/>
        <v>1549772.7799999998</v>
      </c>
      <c r="F53" s="131">
        <f t="shared" si="2"/>
        <v>7618754.009999997</v>
      </c>
      <c r="G53" s="160">
        <f t="shared" si="2"/>
        <v>0</v>
      </c>
      <c r="H53" s="161">
        <f t="shared" si="2"/>
        <v>0</v>
      </c>
      <c r="I53" s="160">
        <f t="shared" si="2"/>
        <v>0</v>
      </c>
      <c r="J53" s="161">
        <f t="shared" si="2"/>
        <v>0</v>
      </c>
      <c r="K53" s="160">
        <f t="shared" si="2"/>
        <v>0</v>
      </c>
      <c r="L53" s="162">
        <f t="shared" si="2"/>
        <v>0</v>
      </c>
    </row>
    <row r="54" spans="1:12">
      <c r="A54" s="126"/>
      <c r="B54" s="163" t="s">
        <v>135</v>
      </c>
      <c r="C54" s="159">
        <f t="shared" si="2"/>
        <v>4430475.21</v>
      </c>
      <c r="D54" s="131">
        <f t="shared" si="2"/>
        <v>3281806.7599999988</v>
      </c>
      <c r="E54" s="159">
        <f t="shared" si="2"/>
        <v>1548036.0599999998</v>
      </c>
      <c r="F54" s="131">
        <f t="shared" si="2"/>
        <v>7598764.2499999972</v>
      </c>
      <c r="G54" s="160">
        <f t="shared" si="2"/>
        <v>0</v>
      </c>
      <c r="H54" s="161">
        <f t="shared" si="2"/>
        <v>0</v>
      </c>
      <c r="I54" s="160">
        <f t="shared" si="2"/>
        <v>0</v>
      </c>
      <c r="J54" s="161">
        <f t="shared" si="2"/>
        <v>0</v>
      </c>
      <c r="K54" s="160">
        <f t="shared" si="2"/>
        <v>0</v>
      </c>
      <c r="L54" s="162">
        <f t="shared" si="2"/>
        <v>0</v>
      </c>
    </row>
    <row r="55" spans="1:12">
      <c r="A55" s="133"/>
      <c r="B55" s="164" t="str">
        <f>+B38</f>
        <v>December 2017</v>
      </c>
      <c r="C55" s="165">
        <f t="shared" si="2"/>
        <v>4417936.59</v>
      </c>
      <c r="D55" s="138">
        <f t="shared" si="2"/>
        <v>3272133.0199999991</v>
      </c>
      <c r="E55" s="165">
        <f t="shared" si="2"/>
        <v>1546299.3299999998</v>
      </c>
      <c r="F55" s="138">
        <f t="shared" si="2"/>
        <v>7578774.4799999967</v>
      </c>
      <c r="G55" s="160">
        <f t="shared" si="2"/>
        <v>0</v>
      </c>
      <c r="H55" s="161">
        <f t="shared" si="2"/>
        <v>0</v>
      </c>
      <c r="I55" s="160">
        <f t="shared" si="2"/>
        <v>0</v>
      </c>
      <c r="J55" s="161">
        <f t="shared" si="2"/>
        <v>0</v>
      </c>
      <c r="K55" s="160">
        <f t="shared" si="2"/>
        <v>0</v>
      </c>
      <c r="L55" s="162">
        <f t="shared" si="2"/>
        <v>0</v>
      </c>
    </row>
    <row r="56" spans="1:12">
      <c r="A56" s="139"/>
      <c r="B56" s="140" t="s">
        <v>136</v>
      </c>
      <c r="C56" s="141">
        <f>ROUND(AVERAGE(C43:C55),0)</f>
        <v>4493168</v>
      </c>
      <c r="D56" s="142">
        <f>ROUND(AVERAGE(D43:D55),0)</f>
        <v>3330177</v>
      </c>
      <c r="E56" s="141">
        <f>ROUND(AVERAGE(E43:E55),0)</f>
        <v>1562696</v>
      </c>
      <c r="F56" s="142">
        <f>ROUND(AVERAGE(F43:F55),0)</f>
        <v>7698713</v>
      </c>
      <c r="G56" s="141">
        <f t="shared" ref="G56:L56" si="3">AVERAGE(G43:G55)</f>
        <v>0</v>
      </c>
      <c r="H56" s="166">
        <f t="shared" si="3"/>
        <v>0</v>
      </c>
      <c r="I56" s="141">
        <f t="shared" si="3"/>
        <v>0</v>
      </c>
      <c r="J56" s="166">
        <f t="shared" si="3"/>
        <v>0</v>
      </c>
      <c r="K56" s="141">
        <f t="shared" si="3"/>
        <v>0</v>
      </c>
      <c r="L56" s="167">
        <f t="shared" si="3"/>
        <v>0</v>
      </c>
    </row>
    <row r="57" spans="1:12">
      <c r="A57" s="139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</row>
    <row r="58" spans="1:12">
      <c r="A58" s="139"/>
      <c r="B58" s="170"/>
      <c r="C58" s="171"/>
      <c r="D58" s="171"/>
      <c r="E58" s="171"/>
      <c r="F58" s="171"/>
      <c r="G58" s="172"/>
      <c r="H58" s="172"/>
      <c r="I58" s="172"/>
      <c r="J58" s="172"/>
      <c r="K58" s="172"/>
      <c r="L58" s="172"/>
    </row>
    <row r="59" spans="1:12">
      <c r="A59" s="173" t="s">
        <v>141</v>
      </c>
      <c r="B59" s="174" t="s">
        <v>71</v>
      </c>
      <c r="C59" s="175">
        <v>150463.42000000001</v>
      </c>
      <c r="D59" s="176">
        <v>116111.47338633331</v>
      </c>
      <c r="E59" s="175">
        <v>40289.24182669953</v>
      </c>
      <c r="F59" s="176">
        <v>239877.21076899997</v>
      </c>
      <c r="G59" s="177">
        <v>0</v>
      </c>
      <c r="H59" s="178">
        <v>0</v>
      </c>
      <c r="I59" s="177">
        <v>0</v>
      </c>
      <c r="J59" s="178">
        <v>0</v>
      </c>
      <c r="K59" s="177">
        <v>0</v>
      </c>
      <c r="L59" s="178">
        <v>0</v>
      </c>
    </row>
    <row r="60" spans="1:12">
      <c r="A60" s="133" t="s">
        <v>142</v>
      </c>
      <c r="B60" s="179" t="s">
        <v>143</v>
      </c>
      <c r="C60" s="165"/>
      <c r="D60" s="131"/>
      <c r="E60" s="165"/>
      <c r="F60" s="131"/>
      <c r="G60" s="149">
        <v>0</v>
      </c>
      <c r="H60" s="180">
        <v>0</v>
      </c>
      <c r="I60" s="149">
        <v>0</v>
      </c>
      <c r="J60" s="180">
        <v>0</v>
      </c>
      <c r="K60" s="149">
        <v>0</v>
      </c>
      <c r="L60" s="180">
        <v>0</v>
      </c>
    </row>
    <row r="61" spans="1:12">
      <c r="A61" s="107"/>
      <c r="B61" s="140" t="s">
        <v>144</v>
      </c>
      <c r="C61" s="181">
        <f>ROUND(+C59+C60,0)</f>
        <v>150463</v>
      </c>
      <c r="D61" s="182">
        <f t="shared" ref="D61:F61" si="4">ROUND(+D59+D60,0)</f>
        <v>116111</v>
      </c>
      <c r="E61" s="181">
        <f t="shared" si="4"/>
        <v>40289</v>
      </c>
      <c r="F61" s="182">
        <f t="shared" si="4"/>
        <v>239877</v>
      </c>
      <c r="G61" s="141">
        <f t="shared" ref="G61:L61" si="5">+G59+G60</f>
        <v>0</v>
      </c>
      <c r="H61" s="166">
        <f t="shared" si="5"/>
        <v>0</v>
      </c>
      <c r="I61" s="141">
        <f t="shared" si="5"/>
        <v>0</v>
      </c>
      <c r="J61" s="166">
        <f t="shared" si="5"/>
        <v>0</v>
      </c>
      <c r="K61" s="141">
        <f t="shared" si="5"/>
        <v>0</v>
      </c>
      <c r="L61" s="144">
        <f t="shared" si="5"/>
        <v>0</v>
      </c>
    </row>
    <row r="63" spans="1:12"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</sheetData>
  <dataValidations count="1">
    <dataValidation type="list" allowBlank="1" showInputMessage="1" showErrorMessage="1" sqref="C9:L9">
      <formula1>$M$6:$M$7</formula1>
    </dataValidation>
  </dataValidations>
  <pageMargins left="0.75" right="0.25" top="0.51" bottom="0.34" header="0.28000000000000003" footer="0.17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view="pageBreakPreview" zoomScale="85" zoomScaleNormal="100" zoomScaleSheetLayoutView="85" workbookViewId="0">
      <selection activeCell="D32" sqref="D31:D32"/>
    </sheetView>
  </sheetViews>
  <sheetFormatPr defaultColWidth="11.44140625" defaultRowHeight="13.2"/>
  <cols>
    <col min="1" max="2" width="11.44140625" style="108"/>
    <col min="3" max="3" width="11.33203125" style="108" bestFit="1" customWidth="1"/>
    <col min="4" max="4" width="118.5546875" style="108" bestFit="1" customWidth="1"/>
    <col min="5" max="16384" width="11.44140625" style="108"/>
  </cols>
  <sheetData>
    <row r="1" spans="1:4">
      <c r="A1" s="184" t="s">
        <v>145</v>
      </c>
      <c r="B1" s="184"/>
    </row>
    <row r="3" spans="1:4" ht="27.6">
      <c r="A3" s="185" t="s">
        <v>117</v>
      </c>
      <c r="B3" s="185" t="s">
        <v>146</v>
      </c>
      <c r="C3" s="185" t="s">
        <v>147</v>
      </c>
      <c r="D3" s="186" t="s">
        <v>148</v>
      </c>
    </row>
    <row r="4" spans="1:4">
      <c r="A4" s="187">
        <v>612</v>
      </c>
      <c r="B4" s="187">
        <v>1279</v>
      </c>
      <c r="C4" s="187" t="s">
        <v>86</v>
      </c>
      <c r="D4" s="188" t="s">
        <v>149</v>
      </c>
    </row>
    <row r="5" spans="1:4">
      <c r="A5" s="187">
        <v>612</v>
      </c>
      <c r="B5" s="187">
        <v>2999</v>
      </c>
      <c r="C5" s="187" t="s">
        <v>86</v>
      </c>
      <c r="D5" s="188" t="s">
        <v>150</v>
      </c>
    </row>
    <row r="6" spans="1:4">
      <c r="A6" s="189">
        <v>1551</v>
      </c>
      <c r="B6" s="189">
        <v>2650</v>
      </c>
      <c r="C6" s="189" t="s">
        <v>88</v>
      </c>
      <c r="D6" s="190" t="s">
        <v>151</v>
      </c>
    </row>
    <row r="7" spans="1:4">
      <c r="A7" s="189">
        <v>1615</v>
      </c>
      <c r="B7" s="189">
        <v>2667</v>
      </c>
      <c r="C7" s="189" t="s">
        <v>86</v>
      </c>
      <c r="D7" s="190" t="s">
        <v>152</v>
      </c>
    </row>
    <row r="8" spans="1:4">
      <c r="A8" s="189">
        <v>1615</v>
      </c>
      <c r="B8" s="189">
        <v>2668</v>
      </c>
      <c r="C8" s="189" t="s">
        <v>86</v>
      </c>
      <c r="D8" s="190" t="s">
        <v>153</v>
      </c>
    </row>
    <row r="9" spans="1:4">
      <c r="A9" s="189">
        <v>1615</v>
      </c>
      <c r="B9" s="189">
        <v>2665</v>
      </c>
      <c r="C9" s="189" t="s">
        <v>86</v>
      </c>
      <c r="D9" s="190" t="s">
        <v>154</v>
      </c>
    </row>
    <row r="10" spans="1:4">
      <c r="A10" s="189">
        <v>2322</v>
      </c>
      <c r="B10" s="189">
        <v>4248</v>
      </c>
      <c r="C10" s="189" t="s">
        <v>92</v>
      </c>
      <c r="D10" s="190" t="s">
        <v>155</v>
      </c>
    </row>
    <row r="11" spans="1:4">
      <c r="A11" s="190"/>
      <c r="B11" s="190"/>
      <c r="C11" s="190"/>
      <c r="D11" s="190"/>
    </row>
    <row r="12" spans="1:4">
      <c r="A12" s="190"/>
      <c r="B12" s="190"/>
      <c r="C12" s="190"/>
      <c r="D12" s="190"/>
    </row>
    <row r="13" spans="1:4">
      <c r="A13" s="190"/>
      <c r="B13" s="190"/>
      <c r="C13" s="190"/>
      <c r="D13" s="190"/>
    </row>
    <row r="14" spans="1:4">
      <c r="A14" s="190"/>
      <c r="B14" s="190"/>
      <c r="C14" s="190"/>
      <c r="D14" s="190"/>
    </row>
    <row r="15" spans="1:4">
      <c r="A15" s="190"/>
      <c r="B15" s="190"/>
      <c r="C15" s="190"/>
      <c r="D15" s="190"/>
    </row>
    <row r="16" spans="1:4">
      <c r="A16" s="190"/>
      <c r="B16" s="190"/>
      <c r="C16" s="190"/>
      <c r="D16" s="190"/>
    </row>
    <row r="17" spans="1:4">
      <c r="A17" s="190"/>
      <c r="B17" s="190"/>
      <c r="C17" s="190"/>
      <c r="D17" s="190"/>
    </row>
    <row r="18" spans="1:4">
      <c r="A18" s="190"/>
      <c r="B18" s="190"/>
      <c r="C18" s="190"/>
      <c r="D18" s="190"/>
    </row>
    <row r="19" spans="1:4">
      <c r="A19" s="190"/>
      <c r="B19" s="190"/>
      <c r="C19" s="190"/>
      <c r="D19" s="190"/>
    </row>
    <row r="20" spans="1:4">
      <c r="A20" s="190"/>
      <c r="B20" s="190"/>
      <c r="C20" s="190"/>
      <c r="D20" s="190"/>
    </row>
    <row r="21" spans="1:4">
      <c r="A21" s="190"/>
      <c r="B21" s="190"/>
      <c r="C21" s="190"/>
      <c r="D21" s="190"/>
    </row>
    <row r="22" spans="1:4">
      <c r="A22" s="190"/>
      <c r="B22" s="190"/>
      <c r="C22" s="190"/>
      <c r="D22" s="190"/>
    </row>
    <row r="23" spans="1:4">
      <c r="A23" s="190"/>
      <c r="B23" s="190"/>
      <c r="C23" s="190"/>
      <c r="D23" s="190"/>
    </row>
    <row r="24" spans="1:4">
      <c r="A24" s="190"/>
      <c r="B24" s="190"/>
      <c r="C24" s="190"/>
      <c r="D24" s="190"/>
    </row>
    <row r="25" spans="1:4">
      <c r="A25" s="190"/>
      <c r="B25" s="190"/>
      <c r="C25" s="190"/>
      <c r="D25" s="190"/>
    </row>
    <row r="26" spans="1:4">
      <c r="A26" s="190"/>
      <c r="B26" s="190"/>
      <c r="C26" s="190"/>
      <c r="D26" s="190"/>
    </row>
    <row r="27" spans="1:4">
      <c r="A27" s="190"/>
      <c r="B27" s="190"/>
      <c r="C27" s="190"/>
      <c r="D27" s="190"/>
    </row>
    <row r="28" spans="1:4">
      <c r="A28" s="190"/>
      <c r="B28" s="190"/>
      <c r="C28" s="190"/>
      <c r="D28" s="190"/>
    </row>
    <row r="29" spans="1:4">
      <c r="A29" s="190"/>
      <c r="B29" s="190"/>
      <c r="C29" s="190"/>
      <c r="D29" s="190"/>
    </row>
    <row r="30" spans="1:4">
      <c r="A30" s="190"/>
      <c r="B30" s="190"/>
      <c r="C30" s="190"/>
      <c r="D30" s="190"/>
    </row>
    <row r="31" spans="1:4">
      <c r="A31" s="190"/>
      <c r="B31" s="190"/>
      <c r="C31" s="190"/>
      <c r="D31" s="190"/>
    </row>
    <row r="32" spans="1:4">
      <c r="A32" s="190"/>
      <c r="B32" s="190"/>
      <c r="C32" s="190"/>
      <c r="D32" s="190"/>
    </row>
    <row r="33" spans="1:4">
      <c r="A33" s="190"/>
      <c r="B33" s="190"/>
      <c r="C33" s="190"/>
      <c r="D33" s="190"/>
    </row>
    <row r="34" spans="1:4">
      <c r="A34" s="190"/>
      <c r="B34" s="190"/>
      <c r="C34" s="190"/>
      <c r="D34" s="190"/>
    </row>
    <row r="35" spans="1:4">
      <c r="A35" s="190"/>
      <c r="B35" s="190"/>
      <c r="C35" s="190"/>
      <c r="D35" s="190"/>
    </row>
    <row r="36" spans="1:4">
      <c r="A36" s="190"/>
      <c r="B36" s="190"/>
      <c r="C36" s="190"/>
      <c r="D36" s="190"/>
    </row>
    <row r="37" spans="1:4">
      <c r="A37" s="190"/>
      <c r="B37" s="190"/>
      <c r="C37" s="190"/>
      <c r="D37" s="190"/>
    </row>
    <row r="38" spans="1:4">
      <c r="A38" s="190"/>
      <c r="B38" s="190"/>
      <c r="C38" s="190"/>
      <c r="D38" s="190"/>
    </row>
    <row r="39" spans="1:4">
      <c r="A39" s="190"/>
      <c r="B39" s="190"/>
      <c r="C39" s="190"/>
      <c r="D39" s="190"/>
    </row>
    <row r="40" spans="1:4">
      <c r="A40" s="190"/>
      <c r="B40" s="190"/>
      <c r="C40" s="190"/>
      <c r="D40" s="190"/>
    </row>
    <row r="41" spans="1:4">
      <c r="A41" s="190"/>
      <c r="B41" s="190"/>
      <c r="C41" s="190"/>
      <c r="D41" s="190"/>
    </row>
    <row r="42" spans="1:4">
      <c r="A42" s="190"/>
      <c r="B42" s="190"/>
      <c r="C42" s="190"/>
      <c r="D42" s="190"/>
    </row>
  </sheetData>
  <pageMargins left="0.7" right="0.7" top="0.75" bottom="0.75" header="0.3" footer="0.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 Attachment GG</vt:lpstr>
      <vt:lpstr>Attach GG</vt:lpstr>
      <vt:lpstr>GG_Forward Rate TO Support Data</vt:lpstr>
      <vt:lpstr>GG_Project Descriptions</vt:lpstr>
      <vt:lpstr>'Attach GG'!Print_Area</vt:lpstr>
      <vt:lpstr>'GG_Forward Rate TO Support Data'!Print_Area</vt:lpstr>
      <vt:lpstr>'Summary Attachment GG'!Print_Area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Meece \ Erin \ K</dc:creator>
  <cp:lastModifiedBy>Kimmet \ Susan \ M</cp:lastModifiedBy>
  <cp:lastPrinted>2018-11-29T14:51:21Z</cp:lastPrinted>
  <dcterms:created xsi:type="dcterms:W3CDTF">2018-09-27T20:18:07Z</dcterms:created>
  <dcterms:modified xsi:type="dcterms:W3CDTF">2018-11-29T14:51:23Z</dcterms:modified>
</cp:coreProperties>
</file>