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userName="Nisource" algorithmName="SHA-512" hashValue="48D13JO06rYcWWXfM8l52IbJ+UNq1tp9uUqgzQIVCR+VGiZ9yRiRwVu50wqbqbrQNvZu5R1CfS1dXG8Gjnt4KQ==" saltValue="Dy6O2IpHs5f1mty9SJoYww==" spinCount="100000"/>
  <workbookPr codeName="ThisWorkbook" defaultThemeVersion="124226"/>
  <mc:AlternateContent xmlns:mc="http://schemas.openxmlformats.org/markup-compatibility/2006">
    <mc:Choice Requires="x15">
      <x15ac:absPath xmlns:x15ac="http://schemas.microsoft.com/office/spreadsheetml/2010/11/ac" url="U:\FERC Filings\OMMGG Forecasted 123115\Revised Forecast\Excel Version\"/>
    </mc:Choice>
  </mc:AlternateContent>
  <bookViews>
    <workbookView xWindow="-30" yWindow="-225" windowWidth="13875" windowHeight="12825" tabRatio="749"/>
  </bookViews>
  <sheets>
    <sheet name="Attach O " sheetId="24" r:id="rId1"/>
    <sheet name="Workpapers (Pages 1 to 5)" sheetId="25" r:id="rId2"/>
    <sheet name="Workpapers (Pages 6 and 7)" sheetId="26" r:id="rId3"/>
    <sheet name="Workpapers (Page 8)" sheetId="27" r:id="rId4"/>
    <sheet name="Workpapers (Page 9)" sheetId="28" r:id="rId5"/>
    <sheet name="Workpapers (Page 10)" sheetId="29" r:id="rId6"/>
    <sheet name="Workpapers (Page 11)" sheetId="30" r:id="rId7"/>
  </sheets>
  <externalReferences>
    <externalReference r:id="rId8"/>
    <externalReference r:id="rId9"/>
    <externalReference r:id="rId10"/>
    <externalReference r:id="rId11"/>
    <externalReference r:id="rId12"/>
    <externalReference r:id="rId13"/>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#REF!</definedName>
    <definedName name="_xlnm.Print_Area" localSheetId="0">'Attach O '!$A$1:$L$338</definedName>
    <definedName name="_xlnm.Print_Area" localSheetId="5">'Workpapers (Page 10)'!$A$1:$F$25</definedName>
    <definedName name="_xlnm.Print_Area" localSheetId="6">'Workpapers (Page 11)'!$A$1:$D$33</definedName>
    <definedName name="_xlnm.Print_Area" localSheetId="3">'Workpapers (Page 8)'!$A$1:$H$19</definedName>
    <definedName name="_xlnm.Print_Area" localSheetId="4">'Workpapers (Page 9)'!$A$1:$H$71</definedName>
    <definedName name="_xlnm.Print_Area" localSheetId="1">'Workpapers (Pages 1 to 5)'!$A$1:$I$194</definedName>
    <definedName name="_xlnm.Print_Area" localSheetId="2">'Workpapers (Pages 6 and 7)'!$A$1:$G$91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#REF!</definedName>
    <definedName name="Xcel">'[4]Data Entry and Forecaster'!#REF!</definedName>
    <definedName name="Xcel_COS">#REF!</definedName>
  </definedNames>
  <calcPr calcId="152511"/>
</workbook>
</file>

<file path=xl/calcChain.xml><?xml version="1.0" encoding="utf-8"?>
<calcChain xmlns="http://schemas.openxmlformats.org/spreadsheetml/2006/main">
  <c r="E159" i="24" l="1"/>
  <c r="E158" i="24"/>
  <c r="C30" i="30" l="1"/>
  <c r="C29" i="30"/>
  <c r="C25" i="30"/>
  <c r="C24" i="30"/>
  <c r="C23" i="30"/>
  <c r="J283" i="24"/>
  <c r="E331" i="24" l="1"/>
  <c r="E333" i="24" s="1"/>
  <c r="C45" i="28" l="1"/>
  <c r="C61" i="28" s="1"/>
  <c r="C49" i="28"/>
  <c r="C65" i="28" s="1"/>
  <c r="C53" i="28"/>
  <c r="C69" i="28" s="1"/>
  <c r="C27" i="28"/>
  <c r="C43" i="28" s="1"/>
  <c r="C59" i="28" s="1"/>
  <c r="C28" i="28"/>
  <c r="C44" i="28" s="1"/>
  <c r="C60" i="28" s="1"/>
  <c r="C29" i="28"/>
  <c r="C30" i="28"/>
  <c r="C46" i="28" s="1"/>
  <c r="C62" i="28" s="1"/>
  <c r="C31" i="28"/>
  <c r="C47" i="28" s="1"/>
  <c r="C63" i="28" s="1"/>
  <c r="C32" i="28"/>
  <c r="C48" i="28" s="1"/>
  <c r="C64" i="28" s="1"/>
  <c r="C33" i="28"/>
  <c r="C34" i="28"/>
  <c r="C50" i="28" s="1"/>
  <c r="C66" i="28" s="1"/>
  <c r="C35" i="28"/>
  <c r="C51" i="28" s="1"/>
  <c r="C67" i="28" s="1"/>
  <c r="C36" i="28"/>
  <c r="C52" i="28" s="1"/>
  <c r="C68" i="28" s="1"/>
  <c r="C37" i="28"/>
  <c r="C38" i="28"/>
  <c r="C54" i="28" s="1"/>
  <c r="C70" i="28" s="1"/>
  <c r="C26" i="28"/>
  <c r="C42" i="28" s="1"/>
  <c r="C58" i="28" s="1"/>
  <c r="E17" i="27" l="1"/>
  <c r="E155" i="24" l="1"/>
  <c r="F23" i="26" l="1"/>
  <c r="B55" i="25" l="1"/>
  <c r="B78" i="25" s="1"/>
  <c r="B96" i="25" s="1"/>
  <c r="B121" i="25" s="1"/>
  <c r="B149" i="25" s="1"/>
  <c r="B180" i="25" s="1"/>
  <c r="B30" i="25"/>
  <c r="B56" i="25" s="1"/>
  <c r="B79" i="25" s="1"/>
  <c r="B97" i="25" s="1"/>
  <c r="B122" i="25" s="1"/>
  <c r="B150" i="25" s="1"/>
  <c r="B181" i="25" s="1"/>
  <c r="B31" i="25"/>
  <c r="B57" i="25" s="1"/>
  <c r="B80" i="25" s="1"/>
  <c r="B98" i="25" s="1"/>
  <c r="B123" i="25" s="1"/>
  <c r="B151" i="25" s="1"/>
  <c r="B182" i="25" s="1"/>
  <c r="B32" i="25"/>
  <c r="B58" i="25" s="1"/>
  <c r="B81" i="25" s="1"/>
  <c r="B99" i="25" s="1"/>
  <c r="B124" i="25" s="1"/>
  <c r="B152" i="25" s="1"/>
  <c r="B183" i="25" s="1"/>
  <c r="B33" i="25"/>
  <c r="B59" i="25" s="1"/>
  <c r="B82" i="25" s="1"/>
  <c r="B100" i="25" s="1"/>
  <c r="B125" i="25" s="1"/>
  <c r="B153" i="25" s="1"/>
  <c r="B184" i="25" s="1"/>
  <c r="B34" i="25"/>
  <c r="B60" i="25" s="1"/>
  <c r="B83" i="25" s="1"/>
  <c r="B101" i="25" s="1"/>
  <c r="B126" i="25" s="1"/>
  <c r="B154" i="25" s="1"/>
  <c r="B185" i="25" s="1"/>
  <c r="B35" i="25"/>
  <c r="B61" i="25" s="1"/>
  <c r="B84" i="25" s="1"/>
  <c r="B102" i="25" s="1"/>
  <c r="B127" i="25" s="1"/>
  <c r="B155" i="25" s="1"/>
  <c r="B186" i="25" s="1"/>
  <c r="B36" i="25"/>
  <c r="B62" i="25" s="1"/>
  <c r="B85" i="25" s="1"/>
  <c r="B103" i="25" s="1"/>
  <c r="B128" i="25" s="1"/>
  <c r="B156" i="25" s="1"/>
  <c r="B187" i="25" s="1"/>
  <c r="B37" i="25"/>
  <c r="B63" i="25" s="1"/>
  <c r="B86" i="25" s="1"/>
  <c r="B104" i="25" s="1"/>
  <c r="B129" i="25" s="1"/>
  <c r="B157" i="25" s="1"/>
  <c r="B188" i="25" s="1"/>
  <c r="B38" i="25"/>
  <c r="B64" i="25" s="1"/>
  <c r="B87" i="25" s="1"/>
  <c r="B105" i="25" s="1"/>
  <c r="B130" i="25" s="1"/>
  <c r="B158" i="25" s="1"/>
  <c r="B189" i="25" s="1"/>
  <c r="B39" i="25"/>
  <c r="B65" i="25" s="1"/>
  <c r="B88" i="25" s="1"/>
  <c r="B106" i="25" s="1"/>
  <c r="B131" i="25" s="1"/>
  <c r="B159" i="25" s="1"/>
  <c r="B190" i="25" s="1"/>
  <c r="B40" i="25"/>
  <c r="B66" i="25" s="1"/>
  <c r="B89" i="25" s="1"/>
  <c r="B107" i="25" s="1"/>
  <c r="B132" i="25" s="1"/>
  <c r="B160" i="25" s="1"/>
  <c r="B191" i="25" s="1"/>
  <c r="B41" i="25"/>
  <c r="B67" i="25" s="1"/>
  <c r="B90" i="25" s="1"/>
  <c r="B108" i="25" s="1"/>
  <c r="B133" i="25" s="1"/>
  <c r="B161" i="25" s="1"/>
  <c r="B192" i="25" s="1"/>
  <c r="B29" i="25"/>
  <c r="F44" i="26" l="1"/>
  <c r="A42" i="26"/>
  <c r="A74" i="26" s="1"/>
  <c r="A83" i="26" s="1"/>
  <c r="H43" i="25" l="1"/>
  <c r="F43" i="25"/>
  <c r="E43" i="25"/>
  <c r="D43" i="25"/>
  <c r="C43" i="25"/>
  <c r="H22" i="25"/>
  <c r="F22" i="25"/>
  <c r="E22" i="25"/>
  <c r="D22" i="25"/>
  <c r="C22" i="25"/>
  <c r="E252" i="24" l="1"/>
  <c r="E251" i="24"/>
  <c r="E250" i="24"/>
  <c r="E67" i="25" l="1"/>
  <c r="E61" i="25"/>
  <c r="E60" i="25"/>
  <c r="E59" i="25"/>
  <c r="E66" i="25"/>
  <c r="E65" i="25"/>
  <c r="E64" i="25"/>
  <c r="E63" i="25"/>
  <c r="E62" i="25"/>
  <c r="E58" i="25"/>
  <c r="E57" i="25"/>
  <c r="E56" i="25"/>
  <c r="E55" i="25"/>
  <c r="H67" i="25"/>
  <c r="H66" i="25"/>
  <c r="H65" i="25"/>
  <c r="H64" i="25"/>
  <c r="H63" i="25"/>
  <c r="H62" i="25"/>
  <c r="H61" i="25"/>
  <c r="H60" i="25"/>
  <c r="H59" i="25"/>
  <c r="H58" i="25"/>
  <c r="H57" i="25"/>
  <c r="H56" i="25"/>
  <c r="H55" i="25"/>
  <c r="H68" i="25" l="1"/>
  <c r="E68" i="25"/>
  <c r="F63" i="25"/>
  <c r="I60" i="25"/>
  <c r="F62" i="25"/>
  <c r="F64" i="25"/>
  <c r="F56" i="25"/>
  <c r="I61" i="25"/>
  <c r="I56" i="25"/>
  <c r="I62" i="25"/>
  <c r="I63" i="25"/>
  <c r="I64" i="25"/>
  <c r="F58" i="25"/>
  <c r="F57" i="25"/>
  <c r="F66" i="25"/>
  <c r="F65" i="25"/>
  <c r="F61" i="25"/>
  <c r="F59" i="25"/>
  <c r="F67" i="25"/>
  <c r="I65" i="25"/>
  <c r="F60" i="25"/>
  <c r="I58" i="25"/>
  <c r="I66" i="25"/>
  <c r="I59" i="25"/>
  <c r="I67" i="25"/>
  <c r="I57" i="25"/>
  <c r="C55" i="25" l="1"/>
  <c r="B30" i="30" l="1"/>
  <c r="F62" i="26" l="1"/>
  <c r="F76" i="26" s="1"/>
  <c r="F84" i="26" s="1"/>
  <c r="H110" i="25" l="1"/>
  <c r="C110" i="25"/>
  <c r="G112" i="25"/>
  <c r="D110" i="25" l="1"/>
  <c r="E110" i="25" l="1"/>
  <c r="F110" i="25"/>
  <c r="F22" i="29" l="1"/>
  <c r="F24" i="29" s="1"/>
  <c r="F25" i="29" s="1"/>
  <c r="J31" i="24" s="1"/>
  <c r="D22" i="29"/>
  <c r="D24" i="29" s="1"/>
  <c r="D25" i="29" s="1"/>
  <c r="J29" i="24" s="1"/>
  <c r="J258" i="24" l="1"/>
  <c r="F55" i="28"/>
  <c r="E268" i="24" s="1"/>
  <c r="F66" i="26" l="1"/>
  <c r="F19" i="28" l="1"/>
  <c r="F71" i="28"/>
  <c r="J256" i="24"/>
  <c r="J117" i="24"/>
  <c r="J263" i="24" l="1"/>
  <c r="E267" i="24"/>
  <c r="C57" i="25"/>
  <c r="C56" i="25"/>
  <c r="J261" i="24"/>
  <c r="C58" i="25" l="1"/>
  <c r="C59" i="25"/>
  <c r="C60" i="25" l="1"/>
  <c r="C61" i="25" l="1"/>
  <c r="C62" i="25" l="1"/>
  <c r="C63" i="25" l="1"/>
  <c r="C64" i="25" l="1"/>
  <c r="C65" i="25" l="1"/>
  <c r="C66" i="25" l="1"/>
  <c r="C67" i="25" l="1"/>
  <c r="C68" i="25" s="1"/>
  <c r="D92" i="25"/>
  <c r="D112" i="25" s="1"/>
  <c r="E113" i="24" s="1"/>
  <c r="E85" i="24"/>
  <c r="D161" i="25" l="1"/>
  <c r="E161" i="25"/>
  <c r="E92" i="25" l="1"/>
  <c r="E112" i="25" s="1"/>
  <c r="E114" i="24" s="1"/>
  <c r="F92" i="25"/>
  <c r="F112" i="25" s="1"/>
  <c r="E115" i="24" s="1"/>
  <c r="H92" i="25"/>
  <c r="H112" i="25" s="1"/>
  <c r="E116" i="24" s="1"/>
  <c r="C92" i="25"/>
  <c r="C112" i="25" s="1"/>
  <c r="E112" i="24" s="1"/>
  <c r="E169" i="24" l="1"/>
  <c r="E168" i="24"/>
  <c r="E166" i="24"/>
  <c r="J234" i="24" l="1"/>
  <c r="E156" i="24"/>
  <c r="E244" i="24"/>
  <c r="E245" i="24"/>
  <c r="E246" i="24"/>
  <c r="E243" i="24"/>
  <c r="F59" i="26" l="1"/>
  <c r="C135" i="25" l="1"/>
  <c r="E179" i="24"/>
  <c r="E177" i="24"/>
  <c r="E178" i="24" l="1"/>
  <c r="E174" i="24"/>
  <c r="J22" i="24" l="1"/>
  <c r="E86" i="24" l="1"/>
  <c r="C163" i="25" l="1"/>
  <c r="D163" i="25" s="1"/>
  <c r="E95" i="24"/>
  <c r="E87" i="24"/>
  <c r="F163" i="25"/>
  <c r="C194" i="25"/>
  <c r="E125" i="24" s="1"/>
  <c r="E93" i="24"/>
  <c r="E101" i="24" s="1"/>
  <c r="E97" i="24"/>
  <c r="E96" i="24"/>
  <c r="E94" i="24"/>
  <c r="E102" i="24" s="1"/>
  <c r="E89" i="24"/>
  <c r="E88" i="24"/>
  <c r="E104" i="24" l="1"/>
  <c r="E103" i="24"/>
  <c r="E105" i="24"/>
  <c r="E106" i="24" l="1"/>
  <c r="E157" i="24" l="1"/>
  <c r="J36" i="24" l="1"/>
  <c r="F36" i="26"/>
  <c r="E154" i="24" l="1"/>
  <c r="E120" i="24"/>
  <c r="E109" i="24" l="1"/>
  <c r="J109" i="24" s="1"/>
  <c r="E118" i="24"/>
  <c r="E14" i="24"/>
  <c r="G15" i="24" l="1"/>
  <c r="G16" i="24" s="1"/>
  <c r="G17" i="24" s="1"/>
  <c r="J47" i="24"/>
  <c r="J48" i="24"/>
  <c r="L76" i="24"/>
  <c r="E79" i="24"/>
  <c r="E90" i="24"/>
  <c r="C93" i="24"/>
  <c r="C101" i="24" s="1"/>
  <c r="G93" i="24"/>
  <c r="H93" i="24"/>
  <c r="C94" i="24"/>
  <c r="C102" i="24" s="1"/>
  <c r="G94" i="24"/>
  <c r="G120" i="24" s="1"/>
  <c r="C95" i="24"/>
  <c r="C103" i="24" s="1"/>
  <c r="G95" i="24"/>
  <c r="H95" i="24"/>
  <c r="C96" i="24"/>
  <c r="C104" i="24" s="1"/>
  <c r="G96" i="24"/>
  <c r="C97" i="24"/>
  <c r="C105" i="24" s="1"/>
  <c r="G97" i="24"/>
  <c r="E98" i="24"/>
  <c r="G112" i="24"/>
  <c r="G178" i="24" s="1"/>
  <c r="G115" i="24"/>
  <c r="L146" i="24"/>
  <c r="I218" i="24" s="1"/>
  <c r="E149" i="24"/>
  <c r="J155" i="24"/>
  <c r="G158" i="24"/>
  <c r="G159" i="24" s="1"/>
  <c r="G160" i="24"/>
  <c r="D161" i="24"/>
  <c r="J162" i="24"/>
  <c r="E163" i="24"/>
  <c r="E123" i="24" s="1"/>
  <c r="C166" i="24"/>
  <c r="C169" i="24"/>
  <c r="E170" i="24"/>
  <c r="D175" i="24"/>
  <c r="G175" i="24"/>
  <c r="D179" i="24"/>
  <c r="E181" i="24"/>
  <c r="G179" i="24"/>
  <c r="E184" i="24"/>
  <c r="E188" i="24" s="1"/>
  <c r="E192" i="24" s="1"/>
  <c r="E221" i="24"/>
  <c r="J225" i="24"/>
  <c r="J233" i="24"/>
  <c r="H243" i="24"/>
  <c r="H245" i="24"/>
  <c r="H246" i="24"/>
  <c r="J249" i="24"/>
  <c r="E253" i="24"/>
  <c r="H251" i="24" s="1"/>
  <c r="J262" i="24"/>
  <c r="H267" i="24"/>
  <c r="H268" i="24"/>
  <c r="J277" i="24"/>
  <c r="L291" i="24"/>
  <c r="E293" i="24"/>
  <c r="J23" i="24"/>
  <c r="J235" i="24" l="1"/>
  <c r="J237" i="24" s="1"/>
  <c r="J228" i="24"/>
  <c r="J230" i="24" s="1"/>
  <c r="J264" i="24"/>
  <c r="E269" i="24" s="1"/>
  <c r="E270" i="24" s="1"/>
  <c r="F269" i="24" s="1"/>
  <c r="E247" i="24"/>
  <c r="J269" i="24" l="1"/>
  <c r="H86" i="24"/>
  <c r="J86" i="24" s="1"/>
  <c r="F267" i="24"/>
  <c r="F268" i="24"/>
  <c r="J268" i="24" s="1"/>
  <c r="J238" i="24"/>
  <c r="H14" i="24"/>
  <c r="J14" i="24" s="1"/>
  <c r="J167" i="24"/>
  <c r="F244" i="24"/>
  <c r="H244" i="24" s="1"/>
  <c r="H247" i="24" s="1"/>
  <c r="J247" i="24" s="1"/>
  <c r="J267" i="24" l="1"/>
  <c r="J270" i="24" s="1"/>
  <c r="J239" i="24"/>
  <c r="H124" i="24" s="1"/>
  <c r="J251" i="24"/>
  <c r="L251" i="24" s="1"/>
  <c r="H88" i="24"/>
  <c r="H94" i="24"/>
  <c r="J94" i="24" s="1"/>
  <c r="H15" i="24"/>
  <c r="J102" i="24" l="1"/>
  <c r="H96" i="24"/>
  <c r="J96" i="24" s="1"/>
  <c r="J88" i="24"/>
  <c r="H154" i="24"/>
  <c r="H156" i="24" s="1"/>
  <c r="J156" i="24" s="1"/>
  <c r="E185" i="24"/>
  <c r="H89" i="24"/>
  <c r="H16" i="24"/>
  <c r="J16" i="24" s="1"/>
  <c r="H120" i="24"/>
  <c r="J120" i="24" l="1"/>
  <c r="J104" i="24"/>
  <c r="H97" i="24"/>
  <c r="J97" i="24" s="1"/>
  <c r="J98" i="24" s="1"/>
  <c r="J89" i="24"/>
  <c r="H160" i="24"/>
  <c r="J160" i="24" s="1"/>
  <c r="J154" i="24"/>
  <c r="H166" i="24"/>
  <c r="J166" i="24" s="1"/>
  <c r="H17" i="24"/>
  <c r="J17" i="24" s="1"/>
  <c r="H157" i="24"/>
  <c r="H161" i="24" l="1"/>
  <c r="H169" i="24" s="1"/>
  <c r="J169" i="24" s="1"/>
  <c r="J105" i="24"/>
  <c r="J106" i="24" s="1"/>
  <c r="H106" i="24" s="1"/>
  <c r="E163" i="25" s="1"/>
  <c r="J90" i="24"/>
  <c r="H168" i="24"/>
  <c r="H158" i="24"/>
  <c r="J157" i="24"/>
  <c r="J161" i="24" l="1"/>
  <c r="H90" i="24"/>
  <c r="H113" i="24"/>
  <c r="J113" i="24" s="1"/>
  <c r="H192" i="24"/>
  <c r="J192" i="24" s="1"/>
  <c r="J158" i="24"/>
  <c r="H159" i="24"/>
  <c r="J159" i="24" s="1"/>
  <c r="H174" i="24"/>
  <c r="J168" i="24"/>
  <c r="H177" i="24" l="1"/>
  <c r="J177" i="24" s="1"/>
  <c r="H125" i="24"/>
  <c r="J170" i="24"/>
  <c r="H114" i="24"/>
  <c r="J114" i="24" s="1"/>
  <c r="J163" i="24"/>
  <c r="H175" i="24"/>
  <c r="J175" i="24" s="1"/>
  <c r="J174" i="24"/>
  <c r="J123" i="24" l="1"/>
  <c r="H180" i="24"/>
  <c r="J180" i="24" s="1"/>
  <c r="H179" i="24"/>
  <c r="J179" i="24" s="1"/>
  <c r="J125" i="24"/>
  <c r="H115" i="24"/>
  <c r="J115" i="24" s="1"/>
  <c r="H116" i="24"/>
  <c r="J116" i="24" s="1"/>
  <c r="J181" i="24" l="1"/>
  <c r="J118" i="24"/>
  <c r="H163" i="25" l="1"/>
  <c r="E124" i="24" s="1"/>
  <c r="J124" i="24" s="1"/>
  <c r="E126" i="24" l="1"/>
  <c r="E128" i="24" s="1"/>
  <c r="E195" i="24" s="1"/>
  <c r="E191" i="24" s="1"/>
  <c r="E193" i="24" l="1"/>
  <c r="E198" i="24" s="1"/>
  <c r="J126" i="24"/>
  <c r="J128" i="24" l="1"/>
  <c r="J195" i="24" l="1"/>
  <c r="J191" i="24" l="1"/>
  <c r="J193" i="24" s="1"/>
  <c r="J198" i="24" l="1"/>
  <c r="C12" i="30" l="1"/>
  <c r="C28" i="30" s="1"/>
  <c r="C11" i="30" l="1"/>
  <c r="C27" i="30" s="1"/>
  <c r="C15" i="30"/>
  <c r="C21" i="30" s="1"/>
  <c r="J282" i="24" s="1"/>
  <c r="J285" i="24"/>
  <c r="E206" i="24"/>
  <c r="E202" i="24" l="1"/>
  <c r="J202" i="24" s="1"/>
  <c r="J284" i="24"/>
  <c r="J286" i="24"/>
  <c r="J206" i="24"/>
  <c r="E207" i="24"/>
  <c r="C32" i="30"/>
  <c r="J207" i="24" l="1"/>
  <c r="E15" i="24"/>
  <c r="J15" i="24" s="1"/>
  <c r="J18" i="24" l="1"/>
  <c r="J11" i="24"/>
  <c r="J26" i="24" l="1"/>
  <c r="E38" i="24" l="1"/>
  <c r="E43" i="24" l="1"/>
  <c r="E42" i="24"/>
  <c r="E39" i="24"/>
  <c r="J44" i="24"/>
  <c r="J42" i="24"/>
  <c r="E44" i="24"/>
  <c r="J43" i="24"/>
</calcChain>
</file>

<file path=xl/sharedStrings.xml><?xml version="1.0" encoding="utf-8"?>
<sst xmlns="http://schemas.openxmlformats.org/spreadsheetml/2006/main" count="709" uniqueCount="533">
  <si>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</si>
  <si>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</si>
  <si>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</si>
  <si>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</si>
  <si>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</si>
  <si>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</si>
  <si>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</si>
  <si>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</si>
  <si>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</si>
  <si>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</si>
  <si>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</si>
  <si>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</si>
  <si>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</si>
  <si>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</si>
  <si>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</si>
  <si>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</si>
  <si>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 xml:space="preserve">REVENUE CREDITS </t>
  </si>
  <si>
    <t>(Note T)</t>
  </si>
  <si>
    <t>Allocator</t>
  </si>
  <si>
    <t xml:space="preserve">  Account No. 454</t>
  </si>
  <si>
    <t>TP</t>
  </si>
  <si>
    <t xml:space="preserve">  Account No. 456.1</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</si>
  <si>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</si>
  <si>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</si>
  <si>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</si>
  <si>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</si>
  <si>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</si>
  <si>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</si>
  <si>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</si>
  <si>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</si>
  <si>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</si>
  <si>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</si>
  <si>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</si>
  <si>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</si>
  <si>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</si>
  <si>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</si>
  <si>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</si>
  <si>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</si>
  <si>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</si>
  <si>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</si>
  <si>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</si>
  <si>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</si>
  <si>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</si>
  <si>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</si>
  <si>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</si>
  <si>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</si>
  <si>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</si>
  <si>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</si>
  <si>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</si>
  <si>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</si>
  <si>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</si>
  <si>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</si>
  <si>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</si>
  <si>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</si>
  <si>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</si>
  <si>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</si>
  <si>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</si>
  <si>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</si>
  <si>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</si>
  <si>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</si>
  <si>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</si>
  <si>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</si>
  <si>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</si>
  <si>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</si>
  <si>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</si>
  <si>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</si>
  <si>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</si>
  <si>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</si>
  <si>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</si>
  <si>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</si>
  <si>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</si>
  <si>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</si>
  <si>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</si>
  <si>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</si>
  <si>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</si>
  <si>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</si>
  <si>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</si>
  <si>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</si>
  <si>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</si>
  <si>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</si>
  <si>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</si>
  <si>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</si>
  <si>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</si>
  <si>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</si>
  <si>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</si>
  <si>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</si>
  <si>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CE</t>
  </si>
  <si>
    <t>TOTAL GROSS PLANT  (sum lines 1-5)</t>
  </si>
  <si>
    <t>GP=</t>
  </si>
  <si>
    <t>219.20-24.c</t>
  </si>
  <si>
    <t>219.25.c</t>
  </si>
  <si>
    <t>219.26.c</t>
  </si>
  <si>
    <t>TOTAL ACCUM. DEPRECIATION  (sum lines 7-11)</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</si>
  <si>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</si>
  <si>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</si>
  <si>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</si>
  <si>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</si>
  <si>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</si>
  <si>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</si>
  <si>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</si>
  <si>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</si>
  <si>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</si>
  <si>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</si>
  <si>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</si>
  <si>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</si>
  <si>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</si>
  <si>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</si>
  <si>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</si>
  <si>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</si>
  <si>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</si>
  <si>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</si>
  <si>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</si>
  <si>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</si>
  <si>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</si>
  <si>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</si>
  <si>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(Note Y, Note Z)</t>
  </si>
  <si>
    <t xml:space="preserve">  Unamortized Balance of Abandoned Plant</t>
  </si>
  <si>
    <t>214.x.d  (Note G)</t>
  </si>
  <si>
    <t>WORKING CAPITAL  (Note H)</t>
  </si>
  <si>
    <t xml:space="preserve">  CWC  </t>
  </si>
  <si>
    <t>227.8.c &amp; .16.c</t>
  </si>
  <si>
    <t>TE</t>
  </si>
  <si>
    <t>111.57.c</t>
  </si>
  <si>
    <t>GP</t>
  </si>
  <si>
    <t>TOTAL WORKING CAPITAL  (sum lines 26 - 28)</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</si>
  <si>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</si>
  <si>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</si>
  <si>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</si>
  <si>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</si>
  <si>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</si>
  <si>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</si>
  <si>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</si>
  <si>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</si>
  <si>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</si>
  <si>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</si>
  <si>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</si>
  <si>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</si>
  <si>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</si>
  <si>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</si>
  <si>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</si>
  <si>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</si>
  <si>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</si>
  <si>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</si>
  <si>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(Note Y)</t>
  </si>
  <si>
    <t xml:space="preserve">  Abandoned Plant Amortization</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</si>
  <si>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</si>
  <si>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</si>
  <si>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</si>
  <si>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</si>
  <si>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</si>
  <si>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</si>
  <si>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</si>
  <si>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</si>
  <si>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</si>
  <si>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</si>
  <si>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</si>
  <si>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</si>
  <si>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</si>
  <si>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</si>
  <si>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</si>
  <si>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</si>
  <si>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</si>
  <si>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</si>
  <si>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</si>
  <si>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</si>
  <si>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</si>
  <si>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</si>
  <si>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</si>
  <si>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</si>
  <si>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</si>
  <si>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</si>
  <si>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</si>
  <si>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</si>
  <si>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</si>
  <si>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</si>
  <si>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</si>
  <si>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</si>
  <si>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</si>
  <si>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</si>
  <si>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</si>
  <si>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</si>
  <si>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</si>
  <si>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</si>
  <si>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</si>
  <si>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</si>
  <si>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</si>
  <si>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</si>
  <si>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</si>
  <si>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</si>
  <si>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</si>
  <si>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</si>
  <si>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</si>
  <si>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</si>
  <si>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</si>
  <si>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</si>
  <si>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</si>
  <si>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</si>
  <si>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</si>
  <si>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</si>
  <si>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</si>
  <si>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</si>
  <si>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</si>
  <si>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</si>
  <si>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</si>
  <si>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</si>
  <si>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</si>
  <si>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</si>
  <si>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</si>
  <si>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</si>
  <si>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</si>
  <si>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</si>
  <si>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</si>
  <si>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t>
  </si>
  <si>
    <t xml:space="preserve">  Water</t>
  </si>
  <si>
    <t xml:space="preserve">  Total  (sum lines 17 - 19)</t>
  </si>
  <si>
    <t>RETURN (R)</t>
  </si>
  <si>
    <t>Preferred Dividends (118.29c) (positive number)</t>
  </si>
  <si>
    <t xml:space="preserve">                                          Development of Common Stock:</t>
  </si>
  <si>
    <t>Common Stock</t>
  </si>
  <si>
    <t>(sum lines 23-25)</t>
  </si>
  <si>
    <t>%</t>
  </si>
  <si>
    <t>(Note P)</t>
  </si>
  <si>
    <t>Weighted</t>
  </si>
  <si>
    <t>=WCLTD</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</si>
  <si>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</si>
  <si>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</si>
  <si>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</si>
  <si>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</si>
  <si>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</si>
  <si>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</si>
  <si>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</si>
  <si>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</si>
  <si>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</si>
  <si>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</si>
  <si>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</si>
  <si>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</si>
  <si>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</si>
  <si>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</si>
  <si>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</si>
  <si>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</si>
  <si>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</si>
  <si>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</si>
  <si>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</si>
  <si>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</si>
  <si>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</si>
  <si>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</si>
  <si>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</si>
  <si>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</si>
  <si>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</si>
  <si>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</si>
  <si>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</si>
  <si>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</si>
  <si>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</si>
  <si>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</si>
  <si>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</si>
  <si>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</si>
  <si>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</si>
  <si>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</si>
  <si>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</si>
  <si>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</si>
  <si>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</si>
  <si>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</si>
  <si>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</si>
  <si>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</si>
  <si>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</si>
  <si>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</si>
  <si>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</si>
  <si>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</si>
  <si>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</si>
  <si>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</si>
  <si>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</si>
  <si>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</si>
  <si>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</si>
  <si>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</si>
  <si>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</si>
  <si>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</si>
  <si>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</si>
  <si>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</si>
  <si>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</si>
  <si>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</si>
  <si>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</si>
  <si>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</si>
  <si>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</si>
  <si>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</si>
  <si>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</si>
  <si>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</si>
  <si>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</si>
  <si>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</si>
  <si>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</si>
  <si>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</si>
  <si>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</si>
  <si>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</si>
  <si>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</si>
  <si>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</si>
  <si>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</si>
  <si>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</si>
  <si>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</si>
  <si>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</si>
  <si>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</si>
  <si>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</si>
  <si>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</si>
  <si>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</si>
  <si>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</si>
  <si>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</si>
  <si>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</si>
  <si>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</si>
  <si>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30a</t>
  </si>
  <si>
    <t>included in Attachment MM]</t>
  </si>
  <si>
    <t>(line 29 - line 30 - line30a)</t>
  </si>
  <si>
    <t>36b</t>
  </si>
  <si>
    <t xml:space="preserve">  Total of (a)-(b)-(c)-(d)</t>
  </si>
  <si>
    <t>CC</t>
  </si>
  <si>
    <t>DD</t>
  </si>
  <si>
    <t>219.28.c &amp; 200.21.c</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</si>
  <si>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</si>
  <si>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</si>
  <si>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</si>
  <si>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</si>
  <si>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</si>
  <si>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</si>
  <si>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</si>
  <si>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</si>
  <si>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</si>
  <si>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</si>
  <si>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</si>
  <si>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Northern Indiana Public Service Company</t>
  </si>
  <si>
    <t xml:space="preserve">  Prepayments (Account 165, Note AA)</t>
  </si>
  <si>
    <t>Plant in Service</t>
  </si>
  <si>
    <t>Gross Plant in Service</t>
  </si>
  <si>
    <t>Production</t>
  </si>
  <si>
    <t>Distribution</t>
  </si>
  <si>
    <t>General &amp;Intangible</t>
  </si>
  <si>
    <t>Common</t>
  </si>
  <si>
    <t>13 month Average</t>
  </si>
  <si>
    <t>Accumulated Depreciation &amp; Amortization</t>
  </si>
  <si>
    <t>Adjustments to Rate Base</t>
  </si>
  <si>
    <t>Average of Beginning and End of Year Balance</t>
  </si>
  <si>
    <t>BOY/EOY Average</t>
  </si>
  <si>
    <t>Land Held for Future Use  (Balances at beginning of year and end of year)</t>
  </si>
  <si>
    <t>Account 105*</t>
  </si>
  <si>
    <t>Source: Footnote to FERC Form 1, 227.8.c &amp; .16.c</t>
  </si>
  <si>
    <t>FERC 154</t>
  </si>
  <si>
    <t>FERC 163</t>
  </si>
  <si>
    <t>Prepayments</t>
  </si>
  <si>
    <t>Working Capital  (Balances at beginning of year and end of year)</t>
  </si>
  <si>
    <t>Source: Footnote to FERC Form 1, 111.57.c</t>
  </si>
  <si>
    <t>Account Number</t>
  </si>
  <si>
    <t>OPERATION</t>
  </si>
  <si>
    <t>Supervision and Engineering</t>
  </si>
  <si>
    <t>Load Dispatching - Reliability</t>
  </si>
  <si>
    <t>Load Dispatching -Monitor &amp; Operate Transmission System</t>
  </si>
  <si>
    <t>Load Dispatching- Transmission Service &amp; Scheduling</t>
  </si>
  <si>
    <t>Scheduling, System Control &amp; Dispatch Service</t>
  </si>
  <si>
    <t>Station Expense</t>
  </si>
  <si>
    <t>Overhead Line Expense</t>
  </si>
  <si>
    <t>Miscellaneous Transmission Expenses</t>
  </si>
  <si>
    <t>Rents</t>
  </si>
  <si>
    <t>Total Operation</t>
  </si>
  <si>
    <t>MAINTENANCE</t>
  </si>
  <si>
    <t>Structures</t>
  </si>
  <si>
    <t>Computer Hardware</t>
  </si>
  <si>
    <t>Computer Software</t>
  </si>
  <si>
    <t>Communication Equipment</t>
  </si>
  <si>
    <t>Station Equipment</t>
  </si>
  <si>
    <t>Overhead Lines</t>
  </si>
  <si>
    <t>Total Maintenance</t>
  </si>
  <si>
    <t>Total Operations and Maintenance</t>
  </si>
  <si>
    <t xml:space="preserve">ADMINISTRATIVE AND GENERAL EXPENSES </t>
  </si>
  <si>
    <t>Administrative and General Salaries</t>
  </si>
  <si>
    <t>Office Supplies and Expenses</t>
  </si>
  <si>
    <t>Less</t>
  </si>
  <si>
    <t>Administrative Expenses Transferred- Credit</t>
  </si>
  <si>
    <t>Outside Services Employed</t>
  </si>
  <si>
    <t>Property Insurance</t>
  </si>
  <si>
    <t>Injuries and Damages</t>
  </si>
  <si>
    <t>Employees Pensions and Benefits</t>
  </si>
  <si>
    <t xml:space="preserve">Regulatory Commission Expenses </t>
  </si>
  <si>
    <t>Miscellaneous General Expenses</t>
  </si>
  <si>
    <t>Maintenances of General Plant</t>
  </si>
  <si>
    <t>Total Administrative and General</t>
  </si>
  <si>
    <t>DEPRECIATION EXPENSE</t>
  </si>
  <si>
    <t>General</t>
  </si>
  <si>
    <t>Property</t>
  </si>
  <si>
    <t>Gross Receipts</t>
  </si>
  <si>
    <t>Wages and Salary / Common Plant Allocator</t>
  </si>
  <si>
    <t xml:space="preserve">COMMON PLANT ALLOCATOR </t>
  </si>
  <si>
    <t>Capital Structure</t>
  </si>
  <si>
    <t>Long-Term Debt</t>
  </si>
  <si>
    <t>Common Equity</t>
  </si>
  <si>
    <t>Monthly Peaks and Output in (Mw)</t>
  </si>
  <si>
    <t>DIVISOR</t>
  </si>
  <si>
    <t>Account 456.1 (Other Electric Revenues)</t>
  </si>
  <si>
    <t>Transmission of Electricity for Others (Account 456.1)</t>
  </si>
  <si>
    <t>Miscellaneous Transmission Plant</t>
  </si>
  <si>
    <t>Reliability, Planning and Standards Development Services</t>
  </si>
  <si>
    <t>Transmission Service Studies</t>
  </si>
  <si>
    <t>Reliability, Planning and Standards Development</t>
  </si>
  <si>
    <t>Transmission of Electricity by Others</t>
  </si>
  <si>
    <t>General Advertising Expense</t>
  </si>
  <si>
    <t>(Less) Dupiclate Charges - Cr</t>
  </si>
  <si>
    <t>Payroll</t>
  </si>
  <si>
    <t>Other</t>
  </si>
  <si>
    <t>Unappropriated Undistributed Susidiary Earnings</t>
  </si>
  <si>
    <t>Reynolds to Burr Oak to Hiple 345 kV transmission line (MISO Project 12)</t>
  </si>
  <si>
    <t>Reynolds to Greentown 765 kV transmission line (MISO Project 14)</t>
  </si>
  <si>
    <t>Transmission Expenses</t>
  </si>
  <si>
    <t>Attachment O</t>
  </si>
  <si>
    <t>Total CWIP</t>
  </si>
  <si>
    <t>Monthly Budgeted CapEx</t>
  </si>
  <si>
    <t>Materials &amp; Supplies</t>
  </si>
  <si>
    <t>Allocated to Electric</t>
  </si>
  <si>
    <t>Transmission Plant</t>
  </si>
  <si>
    <t>Load Dispatching</t>
  </si>
  <si>
    <t>General Interconnection Studies</t>
  </si>
  <si>
    <t>NIPSCO Internal</t>
  </si>
  <si>
    <t>Wholesale</t>
  </si>
  <si>
    <t>Electric Plant</t>
  </si>
  <si>
    <t>FERC APPROVED CWIP</t>
  </si>
  <si>
    <t xml:space="preserve">Taxes Other than Income Allocated to Electric </t>
  </si>
  <si>
    <t>ELECTRIC WAGES &amp; SALARY ALLOCATOR   (W&amp;S)</t>
  </si>
  <si>
    <t>Common 
Electric &amp; Gas</t>
  </si>
  <si>
    <t>Annualized Long-Term Debt Interest Expense</t>
  </si>
  <si>
    <t xml:space="preserve">Long Term Interest (117, sum of 62.c through 67.c)  </t>
  </si>
  <si>
    <t>Proprietary Capital (112.16.c)   (Note AA)</t>
  </si>
  <si>
    <t>Less Preferred Stock (line 28)  (Note AA)</t>
  </si>
  <si>
    <t>Less Account 216.1 (112.12.c)  (enter negative)  (Note AA)</t>
  </si>
  <si>
    <t xml:space="preserve">  Long Term Debt (112, sum of  18.c through 21.c)   (Note AA)</t>
  </si>
  <si>
    <t xml:space="preserve">  Preferred Stock  (112.3.c)   (Note AA)</t>
  </si>
  <si>
    <t xml:space="preserve">  Common Stock  (line 26)   (Note AA)</t>
  </si>
  <si>
    <t>Preferred Stock</t>
  </si>
  <si>
    <t>Preferred Dividends</t>
  </si>
  <si>
    <t>Interest &amp; Preferred Dividend Expense</t>
  </si>
  <si>
    <t>January</t>
  </si>
  <si>
    <t>February</t>
  </si>
  <si>
    <t>March</t>
  </si>
  <si>
    <t>April</t>
  </si>
  <si>
    <t>May</t>
  </si>
  <si>
    <t>June</t>
  </si>
  <si>
    <t>July</t>
  </si>
  <si>
    <t>August</t>
  </si>
  <si>
    <t>September</t>
  </si>
  <si>
    <t>October</t>
  </si>
  <si>
    <t>November</t>
  </si>
  <si>
    <t>December</t>
  </si>
  <si>
    <t xml:space="preserve">  Total</t>
  </si>
  <si>
    <t>Average (Mw)</t>
  </si>
  <si>
    <t>Average (kWh)</t>
  </si>
  <si>
    <t xml:space="preserve">    </t>
  </si>
  <si>
    <t>FAS109 Regulatory Assets or Liabilities</t>
  </si>
  <si>
    <t>Sum of BOY/EOY Averages</t>
  </si>
  <si>
    <t>Common Allocated
to Electric (a)</t>
  </si>
  <si>
    <t>(a) allocated using Ratio O&amp;M reported on page 356.1 of FERC Form 1</t>
  </si>
  <si>
    <t>Electric Allocated to Transmission (b)</t>
  </si>
  <si>
    <t>* Only Land Held for Future Use that is Transmission Related. Excludes Land Held for Future Use for MVP projects, as balance is included in FERC Approved CWIP</t>
  </si>
  <si>
    <t>Gross Accumulated Deferred Income Taxes</t>
  </si>
  <si>
    <t>GROSS REVENUE REQUIREMENT  (page 3, line 31, column 5)</t>
  </si>
  <si>
    <t>(page 4, line 34, column 5)</t>
  </si>
  <si>
    <t>(page 4, line 37, column 5)</t>
  </si>
  <si>
    <t>line 16 / 8,760 times 1,000)</t>
  </si>
  <si>
    <t>LAND HELD FOR FUTURE USE    (Note AA)</t>
  </si>
  <si>
    <t xml:space="preserve">RATE BASE  </t>
  </si>
  <si>
    <t>(sum lines 18, 18a, 24, 25, &amp; 29)</t>
  </si>
  <si>
    <t>LESS ATTACHMENT MM ADJUSTMENT [Attachment MM, page 2, line 3, column 14]   (Note CC)</t>
  </si>
  <si>
    <t>1/8 page 3, line 8, column 3 &amp; 5</t>
  </si>
  <si>
    <t xml:space="preserve">TOTAL ADJUSTMENTS </t>
  </si>
  <si>
    <t xml:space="preserve"> (sum lines 19- 23a)</t>
  </si>
  <si>
    <t xml:space="preserve">TOTAL DEPRECIATION </t>
  </si>
  <si>
    <t xml:space="preserve"> (sum lines 9 - 11)</t>
  </si>
  <si>
    <t>O&amp;M (Note EE)</t>
  </si>
  <si>
    <t>Transmission Charges for Transmission Transactions</t>
  </si>
  <si>
    <t xml:space="preserve">Midwest ISO (Schedule 7&amp;8) </t>
  </si>
  <si>
    <t xml:space="preserve">Midwest ISO (Schedule 9) </t>
  </si>
  <si>
    <t xml:space="preserve">Midwest ISO (Schedule 26) </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</si>
  <si>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</si>
  <si>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</si>
  <si>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</si>
  <si>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</si>
  <si>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</si>
  <si>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</si>
  <si>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</si>
  <si>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</si>
  <si>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Less: Schedule 26</t>
  </si>
  <si>
    <t>Total Revenue Credit</t>
  </si>
  <si>
    <t xml:space="preserve">Midwest ISO (Schedule 26-a) </t>
  </si>
  <si>
    <t>Less: Schedule 26-a</t>
  </si>
  <si>
    <t>Wabash Valley Power Authority</t>
  </si>
  <si>
    <t>Regulatory Commission Expenses</t>
  </si>
  <si>
    <t>Electric Power  Research Institute</t>
  </si>
  <si>
    <t>Non-safety Advertisement</t>
  </si>
  <si>
    <t>a</t>
  </si>
  <si>
    <t>a - Listed in Form 1 at 353.f</t>
  </si>
  <si>
    <t>928.0, b</t>
  </si>
  <si>
    <t>c</t>
  </si>
  <si>
    <t>b - only amounts directly related to tranmission service, ISO filings, or transmission siting</t>
  </si>
  <si>
    <t>Depreciation and Amortization</t>
  </si>
  <si>
    <t>Administrative and General Expenses</t>
  </si>
  <si>
    <t>Ref</t>
  </si>
  <si>
    <t>EPRI, REG COMMISSION EXPENSE &amp; NON SAFETY ADVERTISING</t>
  </si>
  <si>
    <t>Capped at weekly and daily rates</t>
  </si>
  <si>
    <t xml:space="preserve">NET PLANT IN SERVICE  </t>
  </si>
  <si>
    <t xml:space="preserve">Page 2, line 23a includes any unamortized balances related to the recovery of abandoned plant costs approved by FERC.  Page 3, line 9a includes the Amortization expense of abandonment plant costs approved by FERC.  These are shown in the workpapers required pursuant to the Annual Rate Calculation and True-Up Procedures. </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</si>
  <si>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</si>
  <si>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 xml:space="preserve">  Account No. 190                               (Note F,  Note AA)</t>
  </si>
  <si>
    <t xml:space="preserve">Includes only transmission related balances. </t>
  </si>
  <si>
    <t>Peak as would be reported on page 401b, column d of Form 1 at the time of the applicable pricing zone coincident monthly peaks.</t>
  </si>
  <si>
    <t>GROSS PLANT IN SERVICE     (Note Z, Note GG)</t>
  </si>
  <si>
    <t>ACCUMULATED DEPRECIATION  (Note Z, Note GG)</t>
  </si>
  <si>
    <t>356.1 (Note O)</t>
  </si>
  <si>
    <t>DEPRECIATION AND AMORTIZATION EXPENSE  (Note GG)</t>
  </si>
  <si>
    <t>336.11.f (Note O)</t>
  </si>
  <si>
    <t>(b) allocated using the Net Plant (NP) allocator reported on page 2 line 18 column 4</t>
  </si>
  <si>
    <t>Stores Expense Undistributed (Account 163) will be the average of the beginning of the year and the end of year balances, multiplied by the "Ratio O&amp;M" percentage for electric, as reported on page(s) 356 of the Form 1, multiplied by the Net Plant (NP) Allocator, as calculated on page 2, line 18, column 4 of this Attachment O.</t>
  </si>
  <si>
    <t>GG</t>
  </si>
  <si>
    <t>c - included in account 930.1</t>
  </si>
  <si>
    <t xml:space="preserve">  Materials &amp; Supplies  (Note G, Note FF)</t>
  </si>
  <si>
    <t xml:space="preserve">NIPSCO is a combined gas and electric company and does have common plant assets.  As all common plant balances and related depreciation expenses are allocated to either gas or electric plant on page(s) 356 of FERC Form 1 using ratios approved by the state jurisdiction, NIPSCO has not included a balance for gas assets in lines 5 and 11 of page 2 nor gas expenses in lines 6 and 11 of page 3.  Therefore, there is no need to populate line 18 on page 4 as the gas plant balances and expenses have been eliminated from amounts reported in this Attachment O.  </t>
  </si>
  <si>
    <t xml:space="preserve">  c. Transmission charges from Schedules associated with Attachment GG (Note X)</t>
  </si>
  <si>
    <t xml:space="preserve">  d. Transmission charges from Schedules associated with Attachment MM (Note DD)</t>
  </si>
  <si>
    <t>Pursuant to Attachment GG of the Midwest ISO Tariff, removes dollar amount of revenue requirements calculated pursuant to Attachment GG.</t>
  </si>
  <si>
    <r>
      <t xml:space="preserve">Removes from revenue credits revenues that are distributed pursuant to Schedules associated with Attachment GG </t>
    </r>
    <r>
      <rPr>
        <sz val="12"/>
        <rFont val="Times New Roman"/>
        <family val="1"/>
      </rPr>
      <t xml:space="preserve">of the Midwest ISO Tariff, since the Transmission Owner's Attachment O revenue requirements have already been reduced by the Attachment GG revenue requirements.  </t>
    </r>
  </si>
  <si>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</si>
  <si>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(line 16 / 4,160 times 1000;</t>
  </si>
  <si>
    <t>Indiana Municipal Power Agency</t>
  </si>
  <si>
    <t>Budgeted for the period ending December 31, 2014 and December 2015</t>
  </si>
  <si>
    <t>Budgeted for the period ending December 31, 2015</t>
  </si>
  <si>
    <t>Budgeted for the period ending December 31, 2014 and December 31, 2015</t>
  </si>
  <si>
    <t>Pre 12/31/2011 to 12/31/2015 Projected Capital Expenditures</t>
  </si>
  <si>
    <t>RECB Network Upgrade Charges</t>
  </si>
  <si>
    <t>Year ended December 31, 2015</t>
  </si>
  <si>
    <t>For the 12 months ended 12/31/15</t>
  </si>
  <si>
    <t xml:space="preserve">(c) FERC 163 and 154 are based on 2013 EOY Balance, which is the most current information </t>
  </si>
  <si>
    <t>Other Account 456.1Charges</t>
  </si>
  <si>
    <t>Pursuant to Attachment MM of the Midwest ISO Tariff, removes dollar amount of revenue requirements calculated pursuant to Attachment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</si>
</sst>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409]mmmm\-yy;@"/>
    <numFmt numFmtId="181" formatCode="0.0000%"/>
    <numFmt numFmtId="182" formatCode="_(* #,##0.0_);_(* \(#,##0.0\);_(* &quot;-&quot;??_);_(@_)"/>
    <numFmt numFmtId="183" formatCode="_(* #,##0.0,_);_(* \(#,##0.0,\);_(* &quot;-   &quot;_);_(@_)"/>
    <numFmt numFmtId="184" formatCode="&quot;$&quot;#,##0.0000"/>
    <numFmt numFmtId="185" formatCode="0.0%"/>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_);\(0.0,\)"/>
    <numFmt numFmtId="200" formatCode="0.00,_);\(0.00,\)"/>
    <numFmt numFmtId="201" formatCode="#,##0.000_);\(#,##0.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_);\(&quot;$&quot;0.0,\)"/>
    <numFmt numFmtId="219" formatCode="&quot;$&quot;0.00,_);\(&quot;$&quot;0.00,\)"/>
    <numFmt numFmtId="220" formatCode="&quot;$&quot;#,##0.000_);\(&quot;$&quot;#,##0.000\)"/>
    <numFmt numFmtId="221" formatCode="_(* dd\-mmm\-yy_)_%"/>
    <numFmt numFmtId="222" formatCode="_(* dd\ mmmm\ yyyy_)_%"/>
    <numFmt numFmtId="223" formatCode="_(* mmmm\ dd\,\ yyyy_)_%"/>
    <numFmt numFmtId="224" formatCode="_(* dd\.mm\.yyyy_)_%"/>
    <numFmt numFmtId="225" formatCode="_(* mm/dd/yyyy_)_%"/>
    <numFmt numFmtId="226" formatCode="m/d/yy;@"/>
    <numFmt numFmtId="227" formatCode="#,##0.0\x_);\(#,##0.0\x\)"/>
    <numFmt numFmtId="228" formatCode="#,##0.00\x_);\(#,##0.00\x\)"/>
    <numFmt numFmtId="229" formatCode="[$€-2]\ #,##0_);\([$€-2]\ #,##0\)"/>
    <numFmt numFmtId="230" formatCode="[$€-2]\ #,##0.0_);\([$€-2]\ #,##0.0\)"/>
    <numFmt numFmtId="231" formatCode="_([$€-2]* #,##0.00_);_([$€-2]* \(#,##0.00\);_([$€-2]* &quot;-&quot;??_)"/>
    <numFmt numFmtId="232" formatCode="General_)_%"/>
    <numFmt numFmtId="233" formatCode="_(_(#0_)_%;[Red]_(_(\-#0\)_%;[Green]_(_(#0_)_%;_(_(@_)_%"/>
    <numFmt numFmtId="234" formatCode="_(_(_•_ #0_)_%;[Red]_(_(_•_ \-#0\)_%;[Green]_(_(_•_ #0_)_%;_(_(_•_ @_)_%"/>
    <numFmt numFmtId="235" formatCode="_(_(_•_ _•_ #0_)_%;[Red]_(_(_•_ _•_ \-#0\)_%;[Green]_(_(_•_ _•_ #0_)_%;_(_(_•_ _•_ @_)_%"/>
    <numFmt numFmtId="236" formatCode="_(_(_•_ _•_ _•_ #0_)_%;[Red]_(_(_•_ _•_ _•_ \-#0\)_%;[Green]_(_(_•_ _•_ _•_ #0_)_%;_(_(_•_ _•_ _•_ @_)_%"/>
    <numFmt numFmtId="237" formatCode="0.0\x;\(0.0\x\)"/>
    <numFmt numFmtId="238" formatCode="#,##0.00\x;\(#,##0.00\x\)"/>
    <numFmt numFmtId="239" formatCode="#,##0.000\x;\(#,##0.000\x\)"/>
    <numFmt numFmtId="240" formatCode="0.0_);\(0.0\)"/>
    <numFmt numFmtId="241" formatCode="0%;\(0%\)"/>
    <numFmt numFmtId="242" formatCode="0.00\ \x_);\(0.00\ \x\)"/>
    <numFmt numFmtId="243" formatCode="_(* #,##0_);_(* \(#,##0\);_(* &quot;-&quot;????_);_(@_)"/>
    <numFmt numFmtId="244" formatCode="0__"/>
    <numFmt numFmtId="245" formatCode="h:mmAM/PM"/>
    <numFmt numFmtId="246" formatCode="0&quot; E&quot;"/>
    <numFmt numFmtId="247" formatCode="yyyy"/>
    <numFmt numFmtId="248" formatCode="&quot;$&quot;#,##0.0"/>
    <numFmt numFmtId="249" formatCode="0.0%;\(0.0%\)"/>
    <numFmt numFmtId="250" formatCode="0.00%_);\(0.00%\)"/>
    <numFmt numFmtId="251" formatCode="0.000%_);\(0.000%\)"/>
    <numFmt numFmtId="252" formatCode="_(0_)%;\(0\)%;\ \ ?_)%"/>
    <numFmt numFmtId="253" formatCode="_._._(* 0_)%;_._.* \(0\)%;_._._(* \ ?_)%"/>
    <numFmt numFmtId="254" formatCode="0%_);\(0%\)"/>
    <numFmt numFmtId="255" formatCode="_(* #,##0_)_%;[Red]_(* \(#,##0\)_%;[Green]_(* 0_)_%;_(@_)_%"/>
    <numFmt numFmtId="256" formatCode="_(* #,##0.0%_);[Red]_(* \-#,##0.0%_);[Green]_(* 0.0%_);_(@_)_%"/>
    <numFmt numFmtId="257" formatCode="_(* #,##0.000%_);[Red]_(* \-#,##0.000%_);[Green]_(* 0.000%_);_(@_)_%"/>
    <numFmt numFmtId="258" formatCode="_(0.0_)%;\(0.0\)%;\ \ ?_)%"/>
    <numFmt numFmtId="259" formatCode="_._._(* 0.0_)%;_._.* \(0.0\)%;_._._(* \ ?_)%"/>
    <numFmt numFmtId="260" formatCode="_(0.00_)%;\(0.00\)%;\ \ ?_)%"/>
    <numFmt numFmtId="261" formatCode="_._._(* 0.00_)%;_._.* \(0.00\)%;_._._(* \ ?_)%"/>
    <numFmt numFmtId="262" formatCode="_(0.000_)%;\(0.000\)%;\ \ ?_)%"/>
    <numFmt numFmtId="263" formatCode="_._._(* 0.000_)%;_._.* \(0.000\)%;_._._(* \ ?_)%"/>
    <numFmt numFmtId="264" formatCode="_(0.0000_)%;\(0.0000\)%;\ \ ?_)%"/>
    <numFmt numFmtId="265" formatCode="_._._(* 0.0000_)%;_._.* \(0.0000\)%;_._._(* \ ?_)%"/>
    <numFmt numFmtId="266" formatCode="mmmm\ dd\,\ yy"/>
    <numFmt numFmtId="267" formatCode="0.0\x"/>
    <numFmt numFmtId="268" formatCode="_(* #,##0_);_(* \(#,##0\);_(* \ ?_)"/>
    <numFmt numFmtId="269" formatCode="_(* #,##0.0_);_(* \(#,##0.0\);_(* \ ?_)"/>
    <numFmt numFmtId="270" formatCode="_(* #,##0.00_);_(* \(#,##0.00\);_(* \ ?_)"/>
    <numFmt numFmtId="271" formatCode="_(* #,##0.000_);_(* \(#,##0.000\);_(* \ ?_)"/>
    <numFmt numFmtId="272" formatCode="_(&quot;$&quot;* #,##0_);_(&quot;$&quot;* \(#,##0\);_(&quot;$&quot;* \ ?_)"/>
    <numFmt numFmtId="273" formatCode="_(&quot;$&quot;* #,##0.0_);_(&quot;$&quot;* \(#,##0.0\);_(&quot;$&quot;* \ ?_)"/>
    <numFmt numFmtId="274" formatCode="_(&quot;$&quot;* #,##0.00_);_(&quot;$&quot;* \(#,##0.00\);_(&quot;$&quot;* \ ?_)"/>
    <numFmt numFmtId="275" formatCode="_(&quot;$&quot;* #,##0.000_);_(&quot;$&quot;* \(#,##0.000\);_(&quot;$&quot;* \ ?_)"/>
    <numFmt numFmtId="276" formatCode="0000&quot;A&quot;"/>
    <numFmt numFmtId="277" formatCode="0&quot;E&quot;"/>
    <numFmt numFmtId="278" formatCode="0000&quot;E&quot;"/>
    <numFmt numFmtId="279" formatCode="_(* #,##0.000000_);_(* \(#,##0.000000\);_(* &quot;-&quot;??_);_(@_)"/>
    <numFmt numFmtId="280" formatCode="_(&quot;$&quot;* #,##0.000_);_(&quot;$&quot;* \(#,##0.000\);_(&quot;$&quot;* &quot;-&quot;??_);_(@_)"/>
    <numFmt numFmtId="281" formatCode="_(&quot;$&quot;* #,##0.0000_);_(&quot;$&quot;* \(#,##0.0000\);_(&quot;$&quot;* &quot;-&quot;??_);_(@_)"/>
  </numFmts>
  <fonts count="97">
    <font>
      <sz val="12"/>
      <name val="Arial MT"/>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b/>
      <sz val="14"/>
      <name val="Century Gothic"/>
      <family val="2"/>
    </font>
    <font>
      <sz val="12"/>
      <name val="Century Gothic"/>
      <family val="2"/>
    </font>
    <font>
      <b/>
      <sz val="12"/>
      <name val="Century Gothic"/>
      <family val="2"/>
    </font>
    <font>
      <b/>
      <i/>
      <sz val="12"/>
      <color indexed="10"/>
      <name val="Century Gothic"/>
      <family val="2"/>
    </font>
    <font>
      <i/>
      <sz val="12"/>
      <name val="Century Gothic"/>
      <family val="2"/>
    </font>
    <font>
      <sz val="12"/>
      <color theme="3"/>
      <name val="Century Gothic"/>
      <family val="2"/>
    </font>
    <font>
      <sz val="12"/>
      <color theme="3"/>
      <name val="Times New Roman"/>
      <family val="1"/>
    </font>
    <font>
      <sz val="10"/>
      <name val="Times New Roman"/>
      <family val="1"/>
    </font>
    <font>
      <sz val="11"/>
      <color theme="1"/>
      <name val="Calibri"/>
      <family val="2"/>
      <scheme val="minor"/>
    </font>
    <font>
      <sz val="9"/>
      <name val="Century Gothic"/>
      <family val="2"/>
    </font>
    <font>
      <b/>
      <sz val="12"/>
      <color indexed="10"/>
      <name val="Century Gothic"/>
      <family val="2"/>
    </font>
    <font>
      <sz val="10"/>
      <name val="C Helvetica Condensed"/>
    </font>
    <font>
      <sz val="10"/>
      <color indexed="12"/>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1"/>
      <name val="Century Gothic"/>
      <family val="2"/>
    </font>
    <font>
      <sz val="12"/>
      <color theme="0"/>
      <name val="Times New Roman"/>
      <family val="1"/>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rgb="FFFF0000"/>
        <bgColor indexed="64"/>
      </patternFill>
    </fill>
  </fills>
  <borders count="16">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bottom style="hair">
        <color indexed="20"/>
      </bottom>
      <diagonal/>
    </border>
  </borders>
  <cellStyleXfs count="342">
    <xf numFmtId="0" fontId="0" fillId="0" borderId="0"/>
    <xf numFmtId="172" fontId="12" fillId="0" borderId="0" applyFill="0"/>
    <xf numFmtId="172" fontId="12" fillId="0" borderId="0">
      <alignment horizontal="center"/>
    </xf>
    <xf numFmtId="0" fontId="12" fillId="0" borderId="0" applyFill="0">
      <alignment horizontal="center"/>
    </xf>
    <xf numFmtId="172" fontId="17" fillId="0" borderId="1" applyFill="0"/>
    <xf numFmtId="0" fontId="3" fillId="0" borderId="0" applyFont="0" applyAlignment="0"/>
    <xf numFmtId="0" fontId="18" fillId="0" borderId="0" applyFill="0">
      <alignment vertical="top"/>
    </xf>
    <xf numFmtId="0" fontId="17" fillId="0" borderId="0" applyFill="0">
      <alignment horizontal="left" vertical="top"/>
    </xf>
    <xf numFmtId="172" fontId="13" fillId="0" borderId="2" applyFill="0"/>
    <xf numFmtId="0" fontId="3" fillId="0" borderId="0" applyNumberFormat="0" applyFont="0" applyAlignment="0"/>
    <xf numFmtId="0" fontId="18" fillId="0" borderId="0" applyFill="0">
      <alignment wrapText="1"/>
    </xf>
    <xf numFmtId="0" fontId="17"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3" fillId="0" borderId="0" applyFill="0">
      <alignment horizontal="left" vertical="top" wrapText="1"/>
    </xf>
    <xf numFmtId="172" fontId="3" fillId="0" borderId="0" applyFill="0"/>
    <xf numFmtId="0" fontId="20" fillId="0" borderId="0" applyNumberFormat="0" applyFont="0" applyAlignment="0">
      <alignment horizontal="center"/>
    </xf>
    <xf numFmtId="0" fontId="22" fillId="0" borderId="0" applyFill="0">
      <alignment vertical="center" wrapText="1"/>
    </xf>
    <xf numFmtId="0" fontId="2" fillId="0" borderId="0">
      <alignment horizontal="left" vertical="center" wrapText="1"/>
    </xf>
    <xf numFmtId="172" fontId="23" fillId="0" borderId="0" applyFill="0"/>
    <xf numFmtId="0" fontId="20" fillId="0" borderId="0" applyNumberFormat="0" applyFont="0" applyAlignment="0">
      <alignment horizontal="center"/>
    </xf>
    <xf numFmtId="0" fontId="24" fillId="0" borderId="0" applyFill="0">
      <alignment horizontal="center" vertical="center" wrapText="1"/>
    </xf>
    <xf numFmtId="0" fontId="3" fillId="0" borderId="0" applyFill="0">
      <alignment horizontal="center" vertical="center" wrapText="1"/>
    </xf>
    <xf numFmtId="172" fontId="25" fillId="0" borderId="0" applyFill="0"/>
    <xf numFmtId="0" fontId="20"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0" fillId="0" borderId="0" applyNumberFormat="0" applyFont="0" applyAlignment="0">
      <alignment horizontal="center"/>
    </xf>
    <xf numFmtId="0" fontId="29" fillId="0" borderId="0">
      <alignment horizontal="center" wrapText="1"/>
    </xf>
    <xf numFmtId="0" fontId="25" fillId="0" borderId="0" applyFill="0">
      <alignment horizontal="center" wrapText="1"/>
    </xf>
    <xf numFmtId="166" fontId="5" fillId="0" borderId="0" applyFill="0" applyBorder="0" applyAlignment="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3" fontId="3" fillId="0" borderId="0" applyFont="0" applyFill="0" applyBorder="0" applyAlignment="0" applyProtection="0"/>
    <xf numFmtId="0" fontId="10" fillId="0" borderId="0" applyNumberFormat="0" applyAlignment="0">
      <alignment horizontal="left"/>
    </xf>
    <xf numFmtId="0" fontId="7" fillId="0" borderId="0"/>
    <xf numFmtId="44" fontId="6"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0" fontId="11" fillId="0" borderId="0" applyNumberFormat="0" applyAlignment="0">
      <alignment horizontal="left"/>
    </xf>
    <xf numFmtId="2" fontId="3" fillId="0" borderId="0" applyFont="0" applyFill="0" applyBorder="0" applyAlignment="0" applyProtection="0"/>
    <xf numFmtId="38" fontId="12" fillId="2"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1" fillId="0" borderId="0" applyFont="0" applyFill="0" applyBorder="0" applyAlignment="0" applyProtection="0"/>
    <xf numFmtId="0" fontId="13" fillId="0" borderId="0" applyFont="0" applyFill="0" applyBorder="0" applyAlignment="0" applyProtection="0"/>
    <xf numFmtId="0" fontId="32" fillId="0" borderId="5"/>
    <xf numFmtId="0" fontId="33" fillId="0" borderId="0"/>
    <xf numFmtId="10" fontId="12" fillId="3" borderId="6" applyNumberFormat="0" applyBorder="0" applyAlignment="0" applyProtection="0"/>
    <xf numFmtId="167" fontId="6" fillId="0" borderId="0"/>
    <xf numFmtId="0" fontId="8" fillId="0" borderId="0"/>
    <xf numFmtId="0" fontId="1" fillId="0" borderId="0"/>
    <xf numFmtId="0" fontId="3" fillId="0" borderId="0"/>
    <xf numFmtId="0" fontId="8" fillId="0" borderId="0"/>
    <xf numFmtId="0" fontId="2" fillId="0" borderId="0"/>
    <xf numFmtId="0" fontId="5" fillId="0" borderId="0"/>
    <xf numFmtId="39" fontId="1" fillId="0" borderId="0"/>
    <xf numFmtId="0" fontId="1" fillId="0" borderId="0"/>
    <xf numFmtId="0" fontId="8" fillId="0" borderId="0"/>
    <xf numFmtId="172" fontId="1" fillId="0" borderId="0" applyProtection="0"/>
    <xf numFmtId="9" fontId="1" fillId="0" borderId="0" applyFont="0" applyFill="0" applyBorder="0" applyAlignment="0" applyProtection="0"/>
    <xf numFmtId="10" fontId="6"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 fontId="3" fillId="0" borderId="0">
      <alignment horizontal="left" vertical="top"/>
    </xf>
    <xf numFmtId="0" fontId="34" fillId="0" borderId="5">
      <alignment horizontal="center"/>
    </xf>
    <xf numFmtId="3" fontId="30" fillId="0" borderId="0" applyFont="0" applyFill="0" applyBorder="0" applyAlignment="0" applyProtection="0"/>
    <xf numFmtId="0" fontId="30" fillId="4" borderId="0" applyNumberFormat="0" applyFont="0" applyBorder="0" applyAlignment="0" applyProtection="0"/>
    <xf numFmtId="3" fontId="3" fillId="0" borderId="0">
      <alignment horizontal="right" vertical="top"/>
    </xf>
    <xf numFmtId="41" fontId="2" fillId="2" borderId="7" applyFill="0"/>
    <xf numFmtId="0" fontId="35" fillId="0" borderId="0">
      <alignment horizontal="left" indent="7"/>
    </xf>
    <xf numFmtId="41" fontId="2" fillId="0" borderId="7" applyFill="0">
      <alignment horizontal="left" indent="2"/>
    </xf>
    <xf numFmtId="172" fontId="36" fillId="0" borderId="8" applyFill="0">
      <alignment horizontal="right"/>
    </xf>
    <xf numFmtId="0" fontId="4" fillId="0" borderId="6" applyNumberFormat="0" applyFont="0" applyBorder="0">
      <alignment horizontal="right"/>
    </xf>
    <xf numFmtId="0" fontId="37" fillId="0" borderId="0" applyFill="0"/>
    <xf numFmtId="0" fontId="13" fillId="0" borderId="0" applyFill="0"/>
    <xf numFmtId="4" fontId="36" fillId="0" borderId="8" applyFill="0"/>
    <xf numFmtId="0" fontId="3" fillId="0" borderId="0" applyNumberFormat="0" applyFont="0" applyBorder="0" applyAlignment="0"/>
    <xf numFmtId="0" fontId="21" fillId="0" borderId="0" applyFill="0">
      <alignment horizontal="left" indent="1"/>
    </xf>
    <xf numFmtId="0" fontId="38" fillId="0" borderId="0" applyFill="0">
      <alignment horizontal="left" indent="1"/>
    </xf>
    <xf numFmtId="4" fontId="23" fillId="0" borderId="0" applyFill="0"/>
    <xf numFmtId="0" fontId="3" fillId="0" borderId="0" applyNumberFormat="0" applyFont="0" applyFill="0" applyBorder="0" applyAlignment="0"/>
    <xf numFmtId="0" fontId="21" fillId="0" borderId="0" applyFill="0">
      <alignment horizontal="left" indent="2"/>
    </xf>
    <xf numFmtId="0" fontId="13" fillId="0" borderId="0" applyFill="0">
      <alignment horizontal="left" indent="2"/>
    </xf>
    <xf numFmtId="4" fontId="23" fillId="0" borderId="0" applyFill="0"/>
    <xf numFmtId="0" fontId="3" fillId="0" borderId="0" applyNumberFormat="0" applyFont="0" applyBorder="0" applyAlignment="0"/>
    <xf numFmtId="0" fontId="39" fillId="0" borderId="0">
      <alignment horizontal="left" indent="3"/>
    </xf>
    <xf numFmtId="0" fontId="40" fillId="0" borderId="0" applyFill="0">
      <alignment horizontal="left" indent="3"/>
    </xf>
    <xf numFmtId="4" fontId="23" fillId="0" borderId="0" applyFill="0"/>
    <xf numFmtId="0" fontId="3" fillId="0" borderId="0" applyNumberFormat="0" applyFont="0" applyBorder="0" applyAlignment="0"/>
    <xf numFmtId="0" fontId="24" fillId="0" borderId="0">
      <alignment horizontal="left" indent="4"/>
    </xf>
    <xf numFmtId="0" fontId="3" fillId="0" borderId="0" applyFill="0">
      <alignment horizontal="left" indent="4"/>
    </xf>
    <xf numFmtId="4" fontId="25" fillId="0" borderId="0" applyFill="0"/>
    <xf numFmtId="0" fontId="3"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3" fillId="0" borderId="0" applyNumberFormat="0" applyFont="0" applyFill="0" applyBorder="0" applyAlignment="0"/>
    <xf numFmtId="0" fontId="29" fillId="0" borderId="0" applyFill="0">
      <alignment horizontal="left" indent="6"/>
    </xf>
    <xf numFmtId="0" fontId="25" fillId="0" borderId="0" applyFill="0">
      <alignment horizontal="left" indent="6"/>
    </xf>
    <xf numFmtId="168" fontId="14" fillId="0" borderId="0" applyNumberFormat="0" applyFill="0" applyBorder="0" applyAlignment="0" applyProtection="0">
      <alignment horizontal="left"/>
    </xf>
    <xf numFmtId="40" fontId="15" fillId="0" borderId="0" applyBorder="0">
      <alignment horizontal="right"/>
    </xf>
    <xf numFmtId="0" fontId="3" fillId="0" borderId="0" applyFont="0" applyFill="0" applyBorder="0" applyAlignment="0" applyProtection="0"/>
    <xf numFmtId="172" fontId="1" fillId="0" borderId="0" applyProtection="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3" fontId="3" fillId="0" borderId="0"/>
    <xf numFmtId="0" fontId="59" fillId="0" borderId="0"/>
    <xf numFmtId="43" fontId="59" fillId="0" borderId="0" applyFont="0" applyFill="0" applyBorder="0" applyAlignment="0" applyProtection="0"/>
    <xf numFmtId="44" fontId="3" fillId="0" borderId="0" applyFont="0" applyFill="0" applyBorder="0" applyAlignment="0" applyProtection="0"/>
    <xf numFmtId="44" fontId="59" fillId="0" borderId="0" applyFont="0" applyFill="0" applyBorder="0" applyAlignment="0" applyProtection="0"/>
    <xf numFmtId="9" fontId="59" fillId="0" borderId="0" applyFont="0" applyFill="0" applyBorder="0" applyAlignment="0" applyProtection="0"/>
    <xf numFmtId="0" fontId="3" fillId="0" borderId="0"/>
    <xf numFmtId="186" fontId="62" fillId="0" borderId="0" applyFont="0" applyFill="0" applyBorder="0" applyAlignment="0" applyProtection="0"/>
    <xf numFmtId="187" fontId="62" fillId="0" borderId="0" applyFont="0" applyFill="0" applyBorder="0" applyAlignment="0" applyProtection="0"/>
    <xf numFmtId="188" fontId="62" fillId="0" borderId="0" applyFont="0" applyFill="0" applyBorder="0" applyAlignment="0" applyProtection="0"/>
    <xf numFmtId="189" fontId="62" fillId="0" borderId="0" applyFont="0" applyFill="0" applyBorder="0" applyAlignment="0" applyProtection="0"/>
    <xf numFmtId="190" fontId="62" fillId="0" borderId="0" applyFont="0" applyFill="0" applyBorder="0" applyAlignment="0" applyProtection="0"/>
    <xf numFmtId="191" fontId="62" fillId="0" borderId="0" applyFont="0" applyFill="0" applyBorder="0" applyAlignment="0" applyProtection="0"/>
    <xf numFmtId="0" fontId="23" fillId="0" borderId="0"/>
    <xf numFmtId="192" fontId="3" fillId="6" borderId="0" applyNumberFormat="0" applyFill="0" applyBorder="0" applyAlignment="0" applyProtection="0">
      <alignment horizontal="right" vertical="center"/>
    </xf>
    <xf numFmtId="192" fontId="63" fillId="0" borderId="0" applyNumberFormat="0" applyFill="0" applyBorder="0" applyAlignment="0" applyProtection="0"/>
    <xf numFmtId="0" fontId="3" fillId="0" borderId="8" applyNumberFormat="0" applyFont="0" applyFill="0" applyAlignment="0" applyProtection="0"/>
    <xf numFmtId="193" fontId="41" fillId="0" borderId="0" applyFont="0" applyFill="0" applyBorder="0" applyAlignment="0" applyProtection="0"/>
    <xf numFmtId="194" fontId="62" fillId="0" borderId="0" applyFont="0" applyFill="0" applyBorder="0" applyProtection="0">
      <alignment horizontal="left"/>
    </xf>
    <xf numFmtId="195" fontId="62" fillId="0" borderId="0" applyFont="0" applyFill="0" applyBorder="0" applyProtection="0">
      <alignment horizontal="left"/>
    </xf>
    <xf numFmtId="196" fontId="62" fillId="0" borderId="0" applyFont="0" applyFill="0" applyBorder="0" applyProtection="0">
      <alignment horizontal="left"/>
    </xf>
    <xf numFmtId="37" fontId="64" fillId="0" borderId="0" applyFont="0" applyFill="0" applyBorder="0" applyAlignment="0" applyProtection="0">
      <alignment vertical="center"/>
      <protection locked="0"/>
    </xf>
    <xf numFmtId="197" fontId="58" fillId="0" borderId="0" applyFont="0" applyFill="0" applyBorder="0" applyAlignment="0" applyProtection="0"/>
    <xf numFmtId="0" fontId="65" fillId="0" borderId="0"/>
    <xf numFmtId="0" fontId="65" fillId="0" borderId="0"/>
    <xf numFmtId="198" fontId="66" fillId="0" borderId="0" applyFont="0" applyFill="0" applyBorder="0" applyAlignment="0" applyProtection="0">
      <protection locked="0"/>
    </xf>
    <xf numFmtId="199" fontId="66" fillId="0" borderId="0" applyFont="0" applyFill="0" applyBorder="0" applyAlignment="0" applyProtection="0">
      <protection locked="0"/>
    </xf>
    <xf numFmtId="39" fontId="3" fillId="0" borderId="0" applyFont="0" applyFill="0" applyBorder="0" applyAlignment="0" applyProtection="0"/>
    <xf numFmtId="200" fontId="67" fillId="0" borderId="0" applyFont="0" applyFill="0" applyBorder="0" applyAlignment="0" applyProtection="0"/>
    <xf numFmtId="201" fontId="58" fillId="0" borderId="0" applyFont="0" applyFill="0" applyBorder="0" applyAlignment="0" applyProtection="0"/>
    <xf numFmtId="0" fontId="3" fillId="0" borderId="8" applyNumberFormat="0" applyFont="0" applyFill="0" applyBorder="0" applyProtection="0">
      <alignment horizontal="centerContinuous" vertical="center"/>
    </xf>
    <xf numFmtId="0" fontId="36" fillId="0" borderId="0" applyFill="0" applyBorder="0" applyProtection="0">
      <alignment horizontal="center"/>
      <protection locked="0"/>
    </xf>
    <xf numFmtId="0" fontId="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202" fontId="62"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69" fillId="0" borderId="0" applyFont="0" applyFill="0" applyBorder="0" applyAlignment="0" applyProtection="0"/>
    <xf numFmtId="206" fontId="70" fillId="0" borderId="0" applyFont="0" applyFill="0" applyBorder="0" applyAlignment="0" applyProtection="0"/>
    <xf numFmtId="207" fontId="70" fillId="0" borderId="0" applyFont="0" applyFill="0" applyBorder="0" applyAlignment="0" applyProtection="0"/>
    <xf numFmtId="208" fontId="19" fillId="0" borderId="0" applyFont="0" applyFill="0" applyBorder="0" applyAlignment="0" applyProtection="0">
      <protection locked="0"/>
    </xf>
    <xf numFmtId="37" fontId="71" fillId="0" borderId="0" applyFill="0" applyBorder="0" applyAlignment="0" applyProtection="0"/>
    <xf numFmtId="0" fontId="17" fillId="0" borderId="0" applyFill="0" applyBorder="0" applyAlignment="0" applyProtection="0">
      <protection locked="0"/>
    </xf>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70" fillId="0" borderId="0" applyFont="0" applyFill="0" applyBorder="0" applyAlignment="0" applyProtection="0"/>
    <xf numFmtId="213" fontId="70" fillId="0" borderId="0" applyFont="0" applyFill="0" applyBorder="0" applyAlignment="0" applyProtection="0"/>
    <xf numFmtId="214" fontId="70" fillId="0" borderId="0" applyFont="0" applyFill="0" applyBorder="0" applyAlignment="0" applyProtection="0"/>
    <xf numFmtId="215" fontId="19" fillId="0" borderId="0" applyFont="0" applyFill="0" applyBorder="0" applyAlignment="0" applyProtection="0">
      <protection locked="0"/>
    </xf>
    <xf numFmtId="44" fontId="3" fillId="0" borderId="0" applyFont="0" applyFill="0" applyBorder="0" applyAlignment="0" applyProtection="0"/>
    <xf numFmtId="5" fontId="71" fillId="0" borderId="0" applyFill="0" applyBorder="0" applyAlignment="0" applyProtection="0"/>
    <xf numFmtId="5" fontId="3" fillId="0" borderId="0" applyFont="0" applyFill="0" applyBorder="0" applyAlignment="0" applyProtection="0"/>
    <xf numFmtId="216" fontId="58" fillId="0" borderId="0" applyFont="0" applyFill="0" applyBorder="0" applyAlignment="0" applyProtection="0"/>
    <xf numFmtId="217" fontId="3" fillId="0" borderId="0" applyFont="0" applyFill="0" applyBorder="0" applyAlignment="0" applyProtection="0"/>
    <xf numFmtId="218" fontId="66" fillId="0" borderId="0" applyFont="0" applyFill="0" applyBorder="0" applyAlignment="0" applyProtection="0">
      <protection locked="0"/>
    </xf>
    <xf numFmtId="7" fontId="12" fillId="0" borderId="0" applyFont="0" applyFill="0" applyBorder="0" applyAlignment="0" applyProtection="0"/>
    <xf numFmtId="219" fontId="67" fillId="0" borderId="0" applyFont="0" applyFill="0" applyBorder="0" applyAlignment="0" applyProtection="0"/>
    <xf numFmtId="220" fontId="72" fillId="0" borderId="0" applyFont="0" applyFill="0" applyBorder="0" applyAlignment="0" applyProtection="0"/>
    <xf numFmtId="0" fontId="73" fillId="7" borderId="14" applyNumberFormat="0" applyFont="0" applyFill="0" applyAlignment="0" applyProtection="0">
      <alignment horizontal="left" indent="1"/>
    </xf>
    <xf numFmtId="221" fontId="62" fillId="0" borderId="0" applyFont="0" applyFill="0" applyBorder="0" applyProtection="0"/>
    <xf numFmtId="222" fontId="62" fillId="0" borderId="0" applyFont="0" applyFill="0" applyBorder="0" applyProtection="0"/>
    <xf numFmtId="223" fontId="62" fillId="0" borderId="0" applyFont="0" applyFill="0" applyBorder="0" applyAlignment="0" applyProtection="0"/>
    <xf numFmtId="224" fontId="62" fillId="0" borderId="0" applyFont="0" applyFill="0" applyBorder="0" applyAlignment="0" applyProtection="0"/>
    <xf numFmtId="225" fontId="62" fillId="0" borderId="0" applyFont="0" applyFill="0" applyBorder="0" applyAlignment="0" applyProtection="0"/>
    <xf numFmtId="226" fontId="74" fillId="0" borderId="0" applyFont="0" applyFill="0" applyBorder="0" applyAlignment="0" applyProtection="0"/>
    <xf numFmtId="5" fontId="75" fillId="0" borderId="0" applyBorder="0"/>
    <xf numFmtId="217" fontId="75" fillId="0" borderId="0" applyBorder="0"/>
    <xf numFmtId="7" fontId="75" fillId="0" borderId="0" applyBorder="0"/>
    <xf numFmtId="37" fontId="75" fillId="0" borderId="0" applyBorder="0"/>
    <xf numFmtId="198" fontId="75" fillId="0" borderId="0" applyBorder="0"/>
    <xf numFmtId="227" fontId="75" fillId="0" borderId="0" applyBorder="0"/>
    <xf numFmtId="39" fontId="75" fillId="0" borderId="0" applyBorder="0"/>
    <xf numFmtId="228" fontId="75" fillId="0" borderId="0" applyBorder="0"/>
    <xf numFmtId="7" fontId="3" fillId="0" borderId="0" applyFont="0" applyFill="0" applyBorder="0" applyAlignment="0" applyProtection="0"/>
    <xf numFmtId="229" fontId="58" fillId="0" borderId="0" applyFont="0" applyFill="0" applyBorder="0" applyAlignment="0" applyProtection="0"/>
    <xf numFmtId="230" fontId="58" fillId="0" borderId="0" applyFont="0" applyFill="0" applyAlignment="0" applyProtection="0"/>
    <xf numFmtId="229" fontId="58" fillId="0" borderId="0" applyFont="0" applyFill="0" applyBorder="0" applyAlignment="0" applyProtection="0"/>
    <xf numFmtId="231" fontId="12" fillId="0" borderId="0" applyFont="0" applyFill="0" applyBorder="0" applyAlignment="0" applyProtection="0"/>
    <xf numFmtId="0" fontId="76" fillId="0" borderId="0"/>
    <xf numFmtId="198" fontId="77" fillId="0" borderId="0" applyNumberFormat="0" applyFill="0" applyBorder="0" applyAlignment="0" applyProtection="0"/>
    <xf numFmtId="0" fontId="12" fillId="0" borderId="0" applyFont="0" applyFill="0" applyBorder="0" applyAlignment="0" applyProtection="0"/>
    <xf numFmtId="0" fontId="62" fillId="0" borderId="0" applyFont="0" applyFill="0" applyBorder="0" applyProtection="0">
      <alignment horizontal="center" wrapText="1"/>
    </xf>
    <xf numFmtId="232" fontId="62" fillId="0" borderId="0" applyFont="0" applyFill="0" applyBorder="0" applyProtection="0">
      <alignment horizontal="right"/>
    </xf>
    <xf numFmtId="0" fontId="77" fillId="0" borderId="0" applyNumberFormat="0" applyFill="0" applyBorder="0" applyAlignment="0" applyProtection="0"/>
    <xf numFmtId="14" fontId="4" fillId="8" borderId="5">
      <alignment horizontal="center" vertical="center" wrapText="1"/>
    </xf>
    <xf numFmtId="0" fontId="36" fillId="0" borderId="0" applyFill="0" applyAlignment="0" applyProtection="0">
      <protection locked="0"/>
    </xf>
    <xf numFmtId="0" fontId="36" fillId="0" borderId="8" applyFill="0" applyAlignment="0" applyProtection="0">
      <protection locked="0"/>
    </xf>
    <xf numFmtId="0" fontId="78" fillId="0" borderId="8" applyNumberFormat="0" applyFill="0" applyAlignment="0" applyProtection="0"/>
    <xf numFmtId="0" fontId="74" fillId="9" borderId="0" applyNumberFormat="0" applyFont="0" applyBorder="0" applyAlignment="0" applyProtection="0"/>
    <xf numFmtId="0" fontId="79" fillId="10" borderId="6" applyNumberFormat="0" applyAlignment="0" applyProtection="0"/>
    <xf numFmtId="233" fontId="62" fillId="0" borderId="0" applyFont="0" applyFill="0" applyBorder="0" applyProtection="0">
      <alignment horizontal="left"/>
    </xf>
    <xf numFmtId="234" fontId="62" fillId="0" borderId="0" applyFont="0" applyFill="0" applyBorder="0" applyProtection="0">
      <alignment horizontal="left"/>
    </xf>
    <xf numFmtId="235" fontId="62" fillId="0" borderId="0" applyFont="0" applyFill="0" applyBorder="0" applyProtection="0">
      <alignment horizontal="left"/>
    </xf>
    <xf numFmtId="236" fontId="62" fillId="0" borderId="0" applyFont="0" applyFill="0" applyBorder="0" applyProtection="0">
      <alignment horizontal="left"/>
    </xf>
    <xf numFmtId="5" fontId="80" fillId="0" borderId="0" applyBorder="0"/>
    <xf numFmtId="217" fontId="80" fillId="0" borderId="0" applyBorder="0"/>
    <xf numFmtId="7" fontId="80" fillId="0" borderId="0" applyBorder="0"/>
    <xf numFmtId="37" fontId="80" fillId="0" borderId="0" applyBorder="0"/>
    <xf numFmtId="198" fontId="80" fillId="0" borderId="0" applyBorder="0"/>
    <xf numFmtId="227" fontId="80" fillId="0" borderId="0" applyBorder="0"/>
    <xf numFmtId="39" fontId="80" fillId="0" borderId="0" applyBorder="0"/>
    <xf numFmtId="228" fontId="80" fillId="0" borderId="0" applyBorder="0"/>
    <xf numFmtId="0" fontId="74" fillId="0" borderId="9" applyNumberFormat="0" applyFont="0" applyFill="0" applyAlignment="0" applyProtection="0"/>
    <xf numFmtId="0" fontId="81" fillId="0" borderId="0"/>
    <xf numFmtId="237" fontId="3" fillId="0" borderId="0" applyFont="0" applyFill="0" applyBorder="0" applyAlignment="0" applyProtection="0"/>
    <xf numFmtId="238" fontId="3" fillId="0" borderId="0" applyFont="0" applyFill="0" applyBorder="0" applyAlignment="0" applyProtection="0"/>
    <xf numFmtId="239" fontId="3" fillId="0" borderId="0" applyFont="0" applyFill="0" applyBorder="0" applyAlignment="0" applyProtection="0"/>
    <xf numFmtId="0" fontId="3" fillId="0" borderId="0" applyFont="0" applyFill="0" applyBorder="0" applyAlignment="0" applyProtection="0">
      <alignment horizontal="right"/>
    </xf>
    <xf numFmtId="240" fontId="3" fillId="0" borderId="0" applyFont="0" applyFill="0" applyBorder="0" applyAlignment="0" applyProtection="0"/>
    <xf numFmtId="37" fontId="82" fillId="0" borderId="0"/>
    <xf numFmtId="0" fontId="3" fillId="0" borderId="0"/>
    <xf numFmtId="0" fontId="3" fillId="0" borderId="0"/>
    <xf numFmtId="0" fontId="3" fillId="0" borderId="0"/>
    <xf numFmtId="0" fontId="41" fillId="11" borderId="0" applyNumberFormat="0" applyFont="0" applyBorder="0" applyAlignment="0"/>
    <xf numFmtId="241" fontId="3" fillId="0" borderId="0" applyFont="0" applyFill="0" applyBorder="0" applyAlignment="0" applyProtection="0"/>
    <xf numFmtId="242" fontId="83" fillId="0" borderId="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3" fontId="3" fillId="0" borderId="0"/>
    <xf numFmtId="244" fontId="58" fillId="0" borderId="0"/>
    <xf numFmtId="244" fontId="58" fillId="0" borderId="0"/>
    <xf numFmtId="242" fontId="83" fillId="0" borderId="0"/>
    <xf numFmtId="0" fontId="58" fillId="0" borderId="0"/>
    <xf numFmtId="242" fontId="71" fillId="0" borderId="0"/>
    <xf numFmtId="243" fontId="3" fillId="0" borderId="0"/>
    <xf numFmtId="244" fontId="58" fillId="0" borderId="0"/>
    <xf numFmtId="244" fontId="58" fillId="0" borderId="0"/>
    <xf numFmtId="0" fontId="58" fillId="0" borderId="0"/>
    <xf numFmtId="0" fontId="58" fillId="0" borderId="0"/>
    <xf numFmtId="245" fontId="58" fillId="0" borderId="0"/>
    <xf numFmtId="171" fontId="58" fillId="0" borderId="0"/>
    <xf numFmtId="246" fontId="58" fillId="0" borderId="0"/>
    <xf numFmtId="245" fontId="58" fillId="0" borderId="0"/>
    <xf numFmtId="171" fontId="58" fillId="0" borderId="0"/>
    <xf numFmtId="247" fontId="58" fillId="0" borderId="0"/>
    <xf numFmtId="247" fontId="58" fillId="0" borderId="0"/>
    <xf numFmtId="248" fontId="58" fillId="0" borderId="0"/>
    <xf numFmtId="246" fontId="58" fillId="0" borderId="0"/>
    <xf numFmtId="177" fontId="58" fillId="0" borderId="0"/>
    <xf numFmtId="248" fontId="58" fillId="0" borderId="0"/>
    <xf numFmtId="248" fontId="58" fillId="0" borderId="0"/>
    <xf numFmtId="0" fontId="58" fillId="0" borderId="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2" fontId="83" fillId="0" borderId="0"/>
    <xf numFmtId="242" fontId="83" fillId="0" borderId="0"/>
    <xf numFmtId="241" fontId="3" fillId="0" borderId="0" applyFont="0" applyFill="0" applyBorder="0" applyAlignment="0" applyProtection="0"/>
    <xf numFmtId="242" fontId="83" fillId="0" borderId="0"/>
    <xf numFmtId="242" fontId="83" fillId="0" borderId="0"/>
    <xf numFmtId="245" fontId="58" fillId="0" borderId="0"/>
    <xf numFmtId="171" fontId="58" fillId="0" borderId="0"/>
    <xf numFmtId="246" fontId="58" fillId="0" borderId="0"/>
    <xf numFmtId="245" fontId="58" fillId="0" borderId="0"/>
    <xf numFmtId="171" fontId="58" fillId="0" borderId="0"/>
    <xf numFmtId="247" fontId="58" fillId="0" borderId="0"/>
    <xf numFmtId="247" fontId="58" fillId="0" borderId="0"/>
    <xf numFmtId="248" fontId="58" fillId="0" borderId="0"/>
    <xf numFmtId="246" fontId="58" fillId="0" borderId="0"/>
    <xf numFmtId="177" fontId="58" fillId="0" borderId="0"/>
    <xf numFmtId="248" fontId="58" fillId="0" borderId="0"/>
    <xf numFmtId="248" fontId="58" fillId="0" borderId="0"/>
    <xf numFmtId="249" fontId="23" fillId="5" borderId="0" applyFont="0" applyFill="0" applyBorder="0" applyAlignment="0" applyProtection="0"/>
    <xf numFmtId="250" fontId="23" fillId="5" borderId="0" applyFont="0" applyFill="0" applyBorder="0" applyAlignment="0" applyProtection="0"/>
    <xf numFmtId="251" fontId="3" fillId="0" borderId="0" applyFont="0" applyFill="0" applyBorder="0" applyAlignment="0" applyProtection="0"/>
    <xf numFmtId="252" fontId="70" fillId="0" borderId="0" applyFont="0" applyFill="0" applyBorder="0" applyAlignment="0" applyProtection="0"/>
    <xf numFmtId="253" fontId="69" fillId="0" borderId="0" applyFont="0" applyFill="0" applyBorder="0" applyAlignment="0" applyProtection="0"/>
    <xf numFmtId="254" fontId="3" fillId="0" borderId="0" applyFont="0" applyFill="0" applyBorder="0" applyAlignment="0" applyProtection="0"/>
    <xf numFmtId="255" fontId="62" fillId="0" borderId="0" applyFont="0" applyFill="0" applyBorder="0" applyAlignment="0" applyProtection="0"/>
    <xf numFmtId="256" fontId="62" fillId="0" borderId="0" applyFont="0" applyFill="0" applyBorder="0" applyAlignment="0" applyProtection="0"/>
    <xf numFmtId="257" fontId="62" fillId="0" borderId="0" applyFont="0" applyFill="0" applyBorder="0" applyAlignment="0" applyProtection="0"/>
    <xf numFmtId="258" fontId="70" fillId="0" borderId="0" applyFont="0" applyFill="0" applyBorder="0" applyAlignment="0" applyProtection="0"/>
    <xf numFmtId="259" fontId="69" fillId="0" borderId="0" applyFont="0" applyFill="0" applyBorder="0" applyAlignment="0" applyProtection="0"/>
    <xf numFmtId="260" fontId="70" fillId="0" borderId="0" applyFont="0" applyFill="0" applyBorder="0" applyAlignment="0" applyProtection="0"/>
    <xf numFmtId="261" fontId="69" fillId="0" borderId="0" applyFont="0" applyFill="0" applyBorder="0" applyAlignment="0" applyProtection="0"/>
    <xf numFmtId="262" fontId="70" fillId="0" borderId="0" applyFont="0" applyFill="0" applyBorder="0" applyAlignment="0" applyProtection="0"/>
    <xf numFmtId="263" fontId="69" fillId="0" borderId="0" applyFont="0" applyFill="0" applyBorder="0" applyAlignment="0" applyProtection="0"/>
    <xf numFmtId="264" fontId="19" fillId="0" borderId="0" applyFont="0" applyFill="0" applyBorder="0" applyAlignment="0" applyProtection="0">
      <protection locked="0"/>
    </xf>
    <xf numFmtId="265" fontId="6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92" fontId="71" fillId="0" borderId="0" applyFill="0" applyBorder="0" applyAlignment="0" applyProtection="0"/>
    <xf numFmtId="9" fontId="75" fillId="0" borderId="0" applyBorder="0"/>
    <xf numFmtId="185" fontId="75" fillId="0" borderId="0" applyBorder="0"/>
    <xf numFmtId="10" fontId="75" fillId="0" borderId="0" applyBorder="0"/>
    <xf numFmtId="0" fontId="74" fillId="0" borderId="10" applyNumberFormat="0" applyFont="0" applyFill="0" applyAlignment="0" applyProtection="0"/>
    <xf numFmtId="0" fontId="84" fillId="0" borderId="0" applyNumberFormat="0" applyFill="0" applyBorder="0" applyAlignment="0" applyProtection="0"/>
    <xf numFmtId="0" fontId="85" fillId="0" borderId="0"/>
    <xf numFmtId="0" fontId="85" fillId="0" borderId="0"/>
    <xf numFmtId="0" fontId="86" fillId="0" borderId="5">
      <alignment horizontal="right"/>
    </xf>
    <xf numFmtId="266" fontId="72" fillId="0" borderId="0">
      <alignment horizontal="center"/>
    </xf>
    <xf numFmtId="267" fontId="87" fillId="0" borderId="0">
      <alignment horizontal="center"/>
    </xf>
    <xf numFmtId="0" fontId="88" fillId="0" borderId="0" applyNumberFormat="0" applyFill="0" applyBorder="0" applyAlignment="0" applyProtection="0"/>
    <xf numFmtId="0" fontId="5" fillId="0" borderId="0" applyNumberFormat="0" applyBorder="0" applyAlignment="0"/>
    <xf numFmtId="0" fontId="89" fillId="0" borderId="0" applyNumberFormat="0" applyBorder="0" applyAlignment="0"/>
    <xf numFmtId="0" fontId="74" fillId="7" borderId="0" applyNumberFormat="0" applyFont="0" applyBorder="0" applyAlignment="0" applyProtection="0"/>
    <xf numFmtId="249" fontId="90" fillId="0" borderId="4" applyNumberFormat="0" applyFont="0" applyFill="0" applyAlignment="0" applyProtection="0"/>
    <xf numFmtId="0" fontId="91" fillId="0" borderId="0" applyFill="0" applyBorder="0" applyProtection="0">
      <alignment horizontal="left" vertical="top"/>
    </xf>
    <xf numFmtId="0" fontId="92" fillId="0" borderId="0" applyAlignment="0">
      <alignment horizontal="centerContinuous"/>
    </xf>
    <xf numFmtId="0" fontId="3" fillId="0" borderId="2" applyNumberFormat="0" applyFont="0" applyFill="0" applyAlignment="0" applyProtection="0"/>
    <xf numFmtId="0" fontId="93" fillId="0" borderId="0" applyNumberFormat="0" applyFill="0" applyBorder="0" applyAlignment="0" applyProtection="0"/>
    <xf numFmtId="268" fontId="69" fillId="0" borderId="0" applyFont="0" applyFill="0" applyBorder="0" applyAlignment="0" applyProtection="0"/>
    <xf numFmtId="269" fontId="69" fillId="0" borderId="0" applyFont="0" applyFill="0" applyBorder="0" applyAlignment="0" applyProtection="0"/>
    <xf numFmtId="270" fontId="69" fillId="0" borderId="0" applyFont="0" applyFill="0" applyBorder="0" applyAlignment="0" applyProtection="0"/>
    <xf numFmtId="271" fontId="69" fillId="0" borderId="0" applyFont="0" applyFill="0" applyBorder="0" applyAlignment="0" applyProtection="0"/>
    <xf numFmtId="272" fontId="69" fillId="0" borderId="0" applyFont="0" applyFill="0" applyBorder="0" applyAlignment="0" applyProtection="0"/>
    <xf numFmtId="273" fontId="69" fillId="0" borderId="0" applyFont="0" applyFill="0" applyBorder="0" applyAlignment="0" applyProtection="0"/>
    <xf numFmtId="274" fontId="69" fillId="0" borderId="0" applyFont="0" applyFill="0" applyBorder="0" applyAlignment="0" applyProtection="0"/>
    <xf numFmtId="275" fontId="69" fillId="0" borderId="0" applyFont="0" applyFill="0" applyBorder="0" applyAlignment="0" applyProtection="0"/>
    <xf numFmtId="276" fontId="94" fillId="7" borderId="15" applyFont="0" applyFill="0" applyBorder="0" applyAlignment="0" applyProtection="0"/>
    <xf numFmtId="276" fontId="58" fillId="0" borderId="0" applyFont="0" applyFill="0" applyBorder="0" applyAlignment="0" applyProtection="0"/>
    <xf numFmtId="277" fontId="67" fillId="0" borderId="0" applyFont="0" applyFill="0" applyBorder="0" applyAlignment="0" applyProtection="0"/>
    <xf numFmtId="278" fontId="72" fillId="0" borderId="4" applyFont="0" applyFill="0" applyBorder="0" applyAlignment="0" applyProtection="0">
      <alignment horizontal="right"/>
      <protection locked="0"/>
    </xf>
  </cellStyleXfs>
  <cellXfs count="333">
    <xf numFmtId="0" fontId="0" fillId="0" borderId="0" xfId="0"/>
    <xf numFmtId="0" fontId="41" fillId="0" borderId="0" xfId="70" applyNumberFormat="1" applyFont="1" applyFill="1" applyAlignment="1" applyProtection="1">
      <alignment horizontal="right"/>
      <protection locked="0"/>
    </xf>
    <xf numFmtId="0" fontId="41" fillId="0" borderId="0" xfId="70" applyNumberFormat="1" applyFont="1" applyFill="1"/>
    <xf numFmtId="3" fontId="41" fillId="0" borderId="0" xfId="70" applyNumberFormat="1" applyFont="1" applyFill="1" applyAlignment="1"/>
    <xf numFmtId="3" fontId="41" fillId="0" borderId="0" xfId="70" applyNumberFormat="1" applyFont="1" applyFill="1" applyBorder="1"/>
    <xf numFmtId="0" fontId="41" fillId="0" borderId="0" xfId="70" applyNumberFormat="1" applyFont="1" applyFill="1" applyAlignment="1" applyProtection="1">
      <alignment horizontal="center"/>
      <protection locked="0"/>
    </xf>
    <xf numFmtId="172" fontId="41" fillId="0" borderId="0" xfId="70" applyFont="1" applyFill="1" applyAlignment="1"/>
    <xf numFmtId="174" fontId="41" fillId="0" borderId="0" xfId="70" applyNumberFormat="1" applyFont="1" applyFill="1" applyAlignment="1"/>
    <xf numFmtId="172" fontId="41" fillId="0" borderId="0" xfId="70" applyFont="1" applyFill="1" applyBorder="1" applyAlignment="1"/>
    <xf numFmtId="172" fontId="1" fillId="0" borderId="0" xfId="70" applyFill="1" applyBorder="1" applyAlignment="1"/>
    <xf numFmtId="171" fontId="1" fillId="0" borderId="0" xfId="70" applyNumberFormat="1" applyFill="1" applyBorder="1" applyAlignment="1"/>
    <xf numFmtId="0" fontId="41" fillId="0" borderId="0" xfId="70" applyNumberFormat="1" applyFont="1" applyFill="1" applyProtection="1">
      <protection locked="0"/>
    </xf>
    <xf numFmtId="0" fontId="43" fillId="0" borderId="0" xfId="70" applyNumberFormat="1" applyFont="1" applyFill="1"/>
    <xf numFmtId="172" fontId="44" fillId="0" borderId="0" xfId="70" applyFont="1" applyFill="1" applyBorder="1" applyAlignment="1"/>
    <xf numFmtId="172" fontId="1" fillId="0" borderId="0" xfId="70" applyFont="1" applyFill="1" applyBorder="1" applyAlignment="1"/>
    <xf numFmtId="0" fontId="1" fillId="0" borderId="0" xfId="70" applyNumberFormat="1" applyFont="1" applyFill="1" applyBorder="1"/>
    <xf numFmtId="0" fontId="45" fillId="0" borderId="0" xfId="70" applyNumberFormat="1" applyFont="1" applyFill="1" applyBorder="1"/>
    <xf numFmtId="172" fontId="1" fillId="0" borderId="0" xfId="70" applyFont="1" applyFill="1" applyBorder="1" applyAlignment="1">
      <alignment horizontal="center"/>
    </xf>
    <xf numFmtId="164" fontId="45" fillId="0" borderId="0" xfId="33" applyNumberFormat="1" applyFont="1" applyFill="1" applyBorder="1"/>
    <xf numFmtId="171" fontId="1" fillId="0" borderId="0" xfId="70" applyNumberFormat="1" applyFont="1" applyFill="1" applyBorder="1" applyAlignment="1"/>
    <xf numFmtId="3" fontId="1" fillId="0" borderId="0" xfId="70" applyNumberFormat="1" applyFont="1" applyFill="1" applyBorder="1"/>
    <xf numFmtId="172" fontId="1" fillId="0" borderId="0" xfId="70" applyFont="1" applyFill="1" applyBorder="1" applyAlignment="1">
      <alignment horizontal="right"/>
    </xf>
    <xf numFmtId="0" fontId="41" fillId="0" borderId="0" xfId="70" applyNumberFormat="1" applyFont="1" applyFill="1" applyAlignment="1">
      <alignment horizontal="left"/>
    </xf>
    <xf numFmtId="179" fontId="41" fillId="0" borderId="0" xfId="70" applyNumberFormat="1" applyFont="1" applyFill="1" applyAlignment="1"/>
    <xf numFmtId="179" fontId="41" fillId="0" borderId="0" xfId="70" applyNumberFormat="1" applyFont="1" applyFill="1" applyProtection="1">
      <protection locked="0"/>
    </xf>
    <xf numFmtId="3" fontId="41" fillId="0" borderId="0" xfId="70" applyNumberFormat="1" applyFont="1" applyFill="1" applyAlignment="1">
      <alignment horizontal="right"/>
    </xf>
    <xf numFmtId="0" fontId="41" fillId="0" borderId="0" xfId="70" applyNumberFormat="1" applyFont="1" applyFill="1" applyAlignment="1">
      <alignment horizontal="center"/>
    </xf>
    <xf numFmtId="169" fontId="41" fillId="0" borderId="0" xfId="70" applyNumberFormat="1" applyFont="1" applyFill="1" applyAlignment="1">
      <alignment horizontal="center"/>
    </xf>
    <xf numFmtId="0" fontId="41" fillId="0" borderId="0" xfId="70" applyNumberFormat="1" applyFont="1" applyFill="1" applyAlignment="1" applyProtection="1">
      <protection locked="0"/>
    </xf>
    <xf numFmtId="170" fontId="41" fillId="0" borderId="0" xfId="70" applyNumberFormat="1" applyFont="1" applyFill="1" applyAlignment="1">
      <alignment horizontal="right"/>
    </xf>
    <xf numFmtId="170" fontId="41" fillId="0" borderId="0" xfId="70" applyNumberFormat="1" applyFont="1" applyFill="1" applyAlignment="1"/>
    <xf numFmtId="38" fontId="41" fillId="0" borderId="0" xfId="33" applyNumberFormat="1" applyFont="1" applyFill="1" applyAlignment="1">
      <alignment horizontal="center"/>
    </xf>
    <xf numFmtId="0" fontId="43" fillId="0" borderId="0" xfId="70" applyNumberFormat="1" applyFont="1" applyFill="1" applyAlignment="1" applyProtection="1">
      <alignment horizontal="center"/>
      <protection locked="0"/>
    </xf>
    <xf numFmtId="178" fontId="41" fillId="0" borderId="0" xfId="70" applyNumberFormat="1" applyFont="1" applyFill="1" applyAlignment="1">
      <alignment horizontal="left"/>
    </xf>
    <xf numFmtId="174" fontId="41" fillId="0" borderId="0" xfId="70" applyNumberFormat="1" applyFont="1" applyFill="1" applyAlignment="1">
      <alignment horizontal="right"/>
    </xf>
    <xf numFmtId="3" fontId="43" fillId="0" borderId="0" xfId="70" applyNumberFormat="1" applyFont="1" applyFill="1" applyAlignment="1"/>
    <xf numFmtId="3" fontId="41" fillId="0" borderId="0" xfId="70" applyNumberFormat="1" applyFont="1" applyFill="1" applyAlignment="1">
      <alignment horizontal="left"/>
    </xf>
    <xf numFmtId="3" fontId="41" fillId="0" borderId="0" xfId="70" applyNumberFormat="1" applyFont="1" applyFill="1" applyBorder="1" applyAlignment="1"/>
    <xf numFmtId="3" fontId="41" fillId="0" borderId="11" xfId="70" applyNumberFormat="1" applyFont="1" applyFill="1" applyBorder="1" applyAlignment="1"/>
    <xf numFmtId="0" fontId="41" fillId="0" borderId="5" xfId="70" applyNumberFormat="1" applyFont="1" applyFill="1" applyBorder="1" applyProtection="1">
      <protection locked="0"/>
    </xf>
    <xf numFmtId="0" fontId="41" fillId="0" borderId="5" xfId="70" applyNumberFormat="1" applyFont="1" applyFill="1" applyBorder="1"/>
    <xf numFmtId="3" fontId="41" fillId="0" borderId="0" xfId="70" applyNumberFormat="1" applyFont="1" applyFill="1" applyAlignment="1">
      <alignment horizontal="center"/>
    </xf>
    <xf numFmtId="49" fontId="41" fillId="0" borderId="0" xfId="70" applyNumberFormat="1" applyFont="1" applyFill="1"/>
    <xf numFmtId="49" fontId="41" fillId="0" borderId="0" xfId="70" applyNumberFormat="1" applyFont="1" applyFill="1" applyBorder="1" applyAlignment="1"/>
    <xf numFmtId="49" fontId="41" fillId="0" borderId="0" xfId="70" applyNumberFormat="1" applyFont="1" applyFill="1" applyAlignment="1"/>
    <xf numFmtId="49" fontId="41" fillId="0" borderId="0" xfId="70" applyNumberFormat="1" applyFont="1" applyFill="1" applyAlignment="1">
      <alignment horizontal="center"/>
    </xf>
    <xf numFmtId="0" fontId="41" fillId="0" borderId="0" xfId="70" applyNumberFormat="1" applyFont="1" applyFill="1" applyBorder="1"/>
    <xf numFmtId="170" fontId="41" fillId="0" borderId="0" xfId="70" applyNumberFormat="1" applyFont="1" applyFill="1"/>
    <xf numFmtId="172" fontId="41" fillId="0" borderId="0" xfId="70" applyFont="1" applyFill="1" applyAlignment="1" applyProtection="1"/>
    <xf numFmtId="38" fontId="41" fillId="0" borderId="0" xfId="70" applyNumberFormat="1" applyFont="1" applyFill="1" applyBorder="1" applyProtection="1"/>
    <xf numFmtId="171" fontId="41" fillId="0" borderId="0" xfId="70" applyNumberFormat="1" applyFont="1" applyFill="1" applyBorder="1" applyProtection="1"/>
    <xf numFmtId="1" fontId="41" fillId="0" borderId="0" xfId="70" applyNumberFormat="1" applyFont="1" applyFill="1" applyProtection="1"/>
    <xf numFmtId="1" fontId="41" fillId="0" borderId="0" xfId="70" applyNumberFormat="1" applyFont="1" applyFill="1" applyAlignment="1" applyProtection="1"/>
    <xf numFmtId="1" fontId="43" fillId="0" borderId="0" xfId="70" applyNumberFormat="1" applyFont="1" applyFill="1" applyAlignment="1" applyProtection="1"/>
    <xf numFmtId="3" fontId="41" fillId="0" borderId="0" xfId="70" applyNumberFormat="1" applyFont="1" applyFill="1" applyAlignment="1" applyProtection="1">
      <alignment horizontal="right"/>
      <protection locked="0"/>
    </xf>
    <xf numFmtId="0" fontId="41" fillId="0" borderId="5" xfId="70" applyNumberFormat="1" applyFont="1" applyFill="1" applyBorder="1" applyAlignment="1" applyProtection="1">
      <protection locked="0"/>
    </xf>
    <xf numFmtId="171" fontId="41" fillId="0" borderId="0" xfId="70" applyNumberFormat="1" applyFont="1" applyFill="1" applyBorder="1" applyAlignment="1" applyProtection="1"/>
    <xf numFmtId="3" fontId="41" fillId="0" borderId="0" xfId="70" applyNumberFormat="1" applyFont="1" applyFill="1" applyAlignment="1" applyProtection="1"/>
    <xf numFmtId="0" fontId="41" fillId="0" borderId="0" xfId="70" applyNumberFormat="1" applyFont="1" applyFill="1" applyAlignment="1" applyProtection="1">
      <alignment horizontal="left" vertical="top" wrapText="1" indent="8"/>
      <protection locked="0"/>
    </xf>
    <xf numFmtId="172" fontId="41" fillId="0" borderId="0" xfId="70" applyFont="1" applyFill="1" applyAlignment="1">
      <alignment horizontal="center" vertical="top" wrapText="1"/>
    </xf>
    <xf numFmtId="0" fontId="41" fillId="0" borderId="0" xfId="70" applyNumberFormat="1" applyFont="1" applyFill="1" applyAlignment="1"/>
    <xf numFmtId="0" fontId="41" fillId="0" borderId="0" xfId="70" applyNumberFormat="1" applyFont="1" applyFill="1" applyBorder="1" applyAlignment="1" applyProtection="1">
      <protection locked="0"/>
    </xf>
    <xf numFmtId="0" fontId="1" fillId="0" borderId="0" xfId="64" applyNumberFormat="1" applyFont="1" applyFill="1"/>
    <xf numFmtId="172" fontId="51" fillId="0" borderId="0" xfId="117" applyNumberFormat="1" applyFont="1" applyFill="1" applyAlignment="1"/>
    <xf numFmtId="172" fontId="52" fillId="0" borderId="0" xfId="117" applyNumberFormat="1" applyFont="1" applyFill="1" applyAlignment="1"/>
    <xf numFmtId="172" fontId="52" fillId="0" borderId="8" xfId="117" applyNumberFormat="1" applyFont="1" applyFill="1" applyBorder="1" applyAlignment="1"/>
    <xf numFmtId="172" fontId="52" fillId="0" borderId="0" xfId="117" applyNumberFormat="1" applyFont="1" applyFill="1" applyBorder="1" applyAlignment="1"/>
    <xf numFmtId="180" fontId="52" fillId="0" borderId="0" xfId="117" applyNumberFormat="1" applyFont="1" applyFill="1" applyAlignment="1"/>
    <xf numFmtId="173" fontId="52" fillId="0" borderId="0" xfId="118" applyNumberFormat="1" applyFont="1" applyFill="1" applyAlignment="1"/>
    <xf numFmtId="172" fontId="52" fillId="0" borderId="0" xfId="117" applyNumberFormat="1" applyFont="1" applyFill="1" applyAlignment="1">
      <alignment horizontal="right"/>
    </xf>
    <xf numFmtId="171" fontId="52" fillId="0" borderId="0" xfId="119" applyNumberFormat="1" applyFont="1" applyFill="1" applyAlignment="1"/>
    <xf numFmtId="181" fontId="52" fillId="0" borderId="0" xfId="71" applyNumberFormat="1" applyFont="1" applyFill="1" applyAlignment="1"/>
    <xf numFmtId="0" fontId="52" fillId="0" borderId="0" xfId="117" applyNumberFormat="1" applyFont="1" applyFill="1"/>
    <xf numFmtId="164" fontId="52" fillId="0" borderId="0" xfId="119" applyNumberFormat="1" applyFont="1" applyFill="1" applyBorder="1" applyAlignment="1"/>
    <xf numFmtId="164" fontId="52" fillId="0" borderId="0" xfId="119" applyNumberFormat="1" applyFont="1" applyFill="1" applyAlignment="1"/>
    <xf numFmtId="172" fontId="52" fillId="0" borderId="0" xfId="117" applyNumberFormat="1" applyFont="1" applyFill="1" applyBorder="1" applyAlignment="1">
      <alignment horizontal="right"/>
    </xf>
    <xf numFmtId="42" fontId="52" fillId="0" borderId="0" xfId="117" applyNumberFormat="1" applyFont="1" applyFill="1" applyAlignment="1"/>
    <xf numFmtId="172" fontId="52" fillId="0" borderId="2" xfId="117" applyNumberFormat="1" applyFont="1" applyFill="1" applyBorder="1" applyAlignment="1"/>
    <xf numFmtId="172" fontId="52" fillId="0" borderId="8" xfId="117" applyNumberFormat="1" applyFont="1" applyFill="1" applyBorder="1" applyAlignment="1">
      <alignment horizontal="right" wrapText="1"/>
    </xf>
    <xf numFmtId="171" fontId="52" fillId="0" borderId="0" xfId="117" applyNumberFormat="1" applyFont="1" applyFill="1" applyAlignment="1"/>
    <xf numFmtId="164" fontId="52" fillId="0" borderId="8" xfId="119" applyNumberFormat="1" applyFont="1" applyFill="1" applyBorder="1" applyAlignment="1"/>
    <xf numFmtId="172" fontId="52" fillId="0" borderId="0" xfId="117" quotePrefix="1" applyNumberFormat="1" applyFont="1" applyFill="1" applyAlignment="1"/>
    <xf numFmtId="172" fontId="55" fillId="0" borderId="0" xfId="117" applyNumberFormat="1" applyFont="1" applyFill="1" applyAlignment="1"/>
    <xf numFmtId="172" fontId="52" fillId="0" borderId="0" xfId="117" applyNumberFormat="1" applyFont="1" applyFill="1" applyBorder="1" applyAlignment="1">
      <alignment horizontal="center" wrapText="1"/>
    </xf>
    <xf numFmtId="172" fontId="52" fillId="0" borderId="0" xfId="119" applyNumberFormat="1" applyFont="1" applyFill="1" applyBorder="1" applyAlignment="1"/>
    <xf numFmtId="171" fontId="52" fillId="0" borderId="0" xfId="119" applyNumberFormat="1" applyFont="1" applyFill="1" applyBorder="1" applyAlignment="1"/>
    <xf numFmtId="10" fontId="52" fillId="0" borderId="0" xfId="119" applyNumberFormat="1" applyFont="1" applyFill="1" applyBorder="1" applyAlignment="1"/>
    <xf numFmtId="172" fontId="52" fillId="0" borderId="0" xfId="117" quotePrefix="1" applyNumberFormat="1" applyFont="1" applyFill="1" applyBorder="1" applyAlignment="1"/>
    <xf numFmtId="172" fontId="52" fillId="0" borderId="0" xfId="117" applyNumberFormat="1" applyFont="1" applyFill="1" applyBorder="1" applyAlignment="1">
      <alignment horizontal="right" wrapText="1"/>
    </xf>
    <xf numFmtId="171" fontId="52" fillId="0" borderId="0" xfId="117" applyNumberFormat="1" applyFont="1" applyFill="1" applyBorder="1" applyAlignment="1"/>
    <xf numFmtId="172" fontId="52" fillId="0" borderId="0" xfId="117" applyFont="1" applyAlignment="1"/>
    <xf numFmtId="172" fontId="52" fillId="0" borderId="0" xfId="117" applyFont="1" applyFill="1" applyAlignment="1"/>
    <xf numFmtId="172" fontId="52" fillId="0" borderId="0" xfId="117" applyFont="1" applyAlignment="1">
      <alignment wrapText="1"/>
    </xf>
    <xf numFmtId="172" fontId="55" fillId="0" borderId="0" xfId="117" applyFont="1" applyAlignment="1"/>
    <xf numFmtId="182" fontId="52" fillId="0" borderId="0" xfId="119" applyNumberFormat="1" applyFont="1" applyFill="1" applyAlignment="1"/>
    <xf numFmtId="172" fontId="52" fillId="0" borderId="0" xfId="117" applyFont="1" applyFill="1" applyAlignment="1">
      <alignment wrapText="1"/>
    </xf>
    <xf numFmtId="172" fontId="55" fillId="0" borderId="0" xfId="117" applyFont="1" applyFill="1" applyAlignment="1"/>
    <xf numFmtId="172" fontId="52" fillId="0" borderId="0" xfId="117" applyFont="1" applyAlignment="1">
      <alignment horizontal="right"/>
    </xf>
    <xf numFmtId="0" fontId="55" fillId="0" borderId="0" xfId="117" applyNumberFormat="1" applyFont="1" applyFill="1" applyAlignment="1"/>
    <xf numFmtId="0" fontId="52" fillId="0" borderId="0" xfId="117" applyNumberFormat="1" applyFont="1" applyAlignment="1"/>
    <xf numFmtId="0" fontId="55" fillId="0" borderId="0" xfId="117" applyNumberFormat="1" applyFont="1" applyAlignment="1"/>
    <xf numFmtId="3" fontId="52" fillId="0" borderId="0" xfId="117" applyNumberFormat="1" applyFont="1" applyAlignment="1">
      <alignment horizontal="right"/>
    </xf>
    <xf numFmtId="172" fontId="52" fillId="0" borderId="0" xfId="117" applyNumberFormat="1" applyFont="1" applyAlignment="1"/>
    <xf numFmtId="3" fontId="52" fillId="0" borderId="0" xfId="117" applyNumberFormat="1" applyFont="1" applyAlignment="1"/>
    <xf numFmtId="3" fontId="52" fillId="0" borderId="0" xfId="117" applyNumberFormat="1" applyFont="1" applyBorder="1" applyAlignment="1"/>
    <xf numFmtId="0" fontId="52" fillId="0" borderId="0" xfId="117" applyNumberFormat="1" applyFont="1"/>
    <xf numFmtId="0" fontId="52" fillId="0" borderId="8" xfId="117" applyNumberFormat="1" applyFont="1" applyBorder="1"/>
    <xf numFmtId="0" fontId="52" fillId="0" borderId="0" xfId="117" applyNumberFormat="1" applyFont="1" applyAlignment="1">
      <alignment horizontal="right"/>
    </xf>
    <xf numFmtId="10" fontId="52" fillId="0" borderId="0" xfId="71" applyNumberFormat="1" applyFont="1" applyFill="1"/>
    <xf numFmtId="0" fontId="52" fillId="0" borderId="0" xfId="117" quotePrefix="1" applyNumberFormat="1" applyFont="1"/>
    <xf numFmtId="172" fontId="53" fillId="0" borderId="0" xfId="117" applyFont="1" applyAlignment="1"/>
    <xf numFmtId="172" fontId="1" fillId="0" borderId="0" xfId="117" applyFill="1" applyAlignment="1"/>
    <xf numFmtId="164" fontId="56" fillId="0" borderId="8" xfId="119" applyNumberFormat="1" applyFont="1" applyFill="1" applyBorder="1" applyAlignment="1"/>
    <xf numFmtId="164" fontId="52" fillId="0" borderId="0" xfId="33" applyNumberFormat="1" applyFont="1" applyAlignment="1"/>
    <xf numFmtId="172" fontId="52" fillId="0" borderId="0" xfId="117" applyFont="1" applyFill="1" applyBorder="1" applyAlignment="1"/>
    <xf numFmtId="173" fontId="56" fillId="0" borderId="0" xfId="118" applyNumberFormat="1" applyFont="1" applyFill="1" applyBorder="1" applyAlignment="1"/>
    <xf numFmtId="17" fontId="52" fillId="0" borderId="0" xfId="33" applyNumberFormat="1" applyFont="1" applyAlignment="1"/>
    <xf numFmtId="173" fontId="52" fillId="0" borderId="0" xfId="117" applyNumberFormat="1" applyFont="1" applyFill="1" applyBorder="1"/>
    <xf numFmtId="174" fontId="43" fillId="0" borderId="13" xfId="70" applyNumberFormat="1" applyFont="1" applyFill="1" applyBorder="1" applyAlignment="1"/>
    <xf numFmtId="174" fontId="43" fillId="0" borderId="13" xfId="70" applyNumberFormat="1" applyFont="1" applyFill="1" applyBorder="1"/>
    <xf numFmtId="170" fontId="43" fillId="0" borderId="13" xfId="70" applyNumberFormat="1" applyFont="1" applyFill="1" applyBorder="1" applyAlignment="1">
      <alignment horizontal="right"/>
    </xf>
    <xf numFmtId="0" fontId="41" fillId="0" borderId="0" xfId="70" applyNumberFormat="1" applyFont="1" applyFill="1" applyBorder="1" applyProtection="1">
      <protection locked="0"/>
    </xf>
    <xf numFmtId="0" fontId="41" fillId="0" borderId="0" xfId="70" applyNumberFormat="1" applyFont="1" applyFill="1" applyBorder="1" applyAlignment="1"/>
    <xf numFmtId="0" fontId="41" fillId="0" borderId="5" xfId="70" applyNumberFormat="1" applyFont="1" applyFill="1" applyBorder="1" applyAlignment="1"/>
    <xf numFmtId="172" fontId="52" fillId="0" borderId="0" xfId="117" applyNumberFormat="1" applyFont="1" applyFill="1" applyBorder="1" applyAlignment="1">
      <alignment wrapText="1"/>
    </xf>
    <xf numFmtId="180" fontId="52" fillId="0" borderId="0" xfId="117" applyNumberFormat="1" applyFont="1" applyFill="1" applyBorder="1" applyAlignment="1"/>
    <xf numFmtId="173" fontId="52" fillId="0" borderId="0" xfId="118" applyNumberFormat="1" applyFont="1" applyFill="1" applyBorder="1" applyAlignment="1"/>
    <xf numFmtId="172" fontId="52" fillId="0" borderId="0" xfId="117" applyNumberFormat="1" applyFont="1" applyFill="1" applyBorder="1" applyAlignment="1">
      <alignment horizontal="center" wrapText="1"/>
    </xf>
    <xf numFmtId="164" fontId="52" fillId="0" borderId="0" xfId="33" applyNumberFormat="1" applyFont="1" applyFill="1" applyAlignment="1"/>
    <xf numFmtId="164" fontId="52" fillId="0" borderId="0" xfId="33" applyNumberFormat="1" applyFont="1" applyFill="1"/>
    <xf numFmtId="3" fontId="41" fillId="0" borderId="0" xfId="0" applyNumberFormat="1" applyFont="1" applyFill="1" applyAlignment="1"/>
    <xf numFmtId="3" fontId="41" fillId="0" borderId="0" xfId="0" applyNumberFormat="1" applyFont="1" applyFill="1" applyBorder="1" applyAlignment="1"/>
    <xf numFmtId="0" fontId="52" fillId="0" borderId="0" xfId="117" applyNumberFormat="1" applyFont="1" applyFill="1" applyBorder="1" applyAlignment="1">
      <alignment horizontal="left"/>
    </xf>
    <xf numFmtId="3" fontId="41" fillId="0" borderId="5" xfId="70" applyNumberFormat="1" applyFont="1" applyFill="1" applyBorder="1" applyAlignment="1"/>
    <xf numFmtId="180" fontId="52" fillId="0" borderId="0" xfId="117" applyNumberFormat="1" applyFont="1" applyFill="1" applyAlignment="1">
      <alignment horizontal="right"/>
    </xf>
    <xf numFmtId="164" fontId="52" fillId="0" borderId="0" xfId="117" applyNumberFormat="1" applyFont="1"/>
    <xf numFmtId="172" fontId="1" fillId="0" borderId="0" xfId="117" applyFill="1" applyBorder="1" applyAlignment="1"/>
    <xf numFmtId="171" fontId="1" fillId="0" borderId="0" xfId="117" applyNumberFormat="1" applyFill="1" applyBorder="1" applyAlignment="1"/>
    <xf numFmtId="164" fontId="52" fillId="0" borderId="8" xfId="33" applyNumberFormat="1" applyFont="1" applyFill="1" applyBorder="1" applyAlignment="1"/>
    <xf numFmtId="171" fontId="52" fillId="0" borderId="0" xfId="117" quotePrefix="1" applyNumberFormat="1" applyFont="1" applyAlignment="1"/>
    <xf numFmtId="164" fontId="52" fillId="0" borderId="0" xfId="33" applyNumberFormat="1" applyFont="1" applyFill="1" applyBorder="1" applyAlignment="1"/>
    <xf numFmtId="173" fontId="52" fillId="0" borderId="0" xfId="120" applyNumberFormat="1" applyFont="1" applyFill="1" applyAlignment="1"/>
    <xf numFmtId="173" fontId="52" fillId="0" borderId="0" xfId="120" applyNumberFormat="1" applyFont="1" applyFill="1" applyBorder="1" applyAlignment="1"/>
    <xf numFmtId="164" fontId="52" fillId="0" borderId="0" xfId="117" applyNumberFormat="1" applyFont="1" applyFill="1" applyBorder="1"/>
    <xf numFmtId="0" fontId="60" fillId="0" borderId="0" xfId="117" applyNumberFormat="1" applyFont="1" applyFill="1"/>
    <xf numFmtId="173" fontId="52" fillId="0" borderId="0" xfId="120" applyNumberFormat="1" applyFont="1" applyAlignment="1"/>
    <xf numFmtId="164" fontId="52" fillId="0" borderId="8" xfId="33" applyNumberFormat="1" applyFont="1" applyBorder="1" applyAlignment="1"/>
    <xf numFmtId="164" fontId="52" fillId="0" borderId="0" xfId="119" applyNumberFormat="1" applyFont="1" applyFill="1" applyBorder="1"/>
    <xf numFmtId="43" fontId="52" fillId="0" borderId="0" xfId="117" applyNumberFormat="1" applyFont="1" applyFill="1" applyBorder="1"/>
    <xf numFmtId="44" fontId="52" fillId="0" borderId="0" xfId="118" applyFont="1" applyFill="1" applyAlignment="1"/>
    <xf numFmtId="172" fontId="52" fillId="0" borderId="8" xfId="117" applyNumberFormat="1" applyFont="1" applyFill="1" applyBorder="1" applyAlignment="1">
      <alignment horizontal="center" wrapText="1"/>
    </xf>
    <xf numFmtId="0" fontId="52" fillId="0" borderId="0" xfId="0" applyFont="1" applyAlignment="1">
      <alignment horizontal="center"/>
    </xf>
    <xf numFmtId="0" fontId="52" fillId="0" borderId="0" xfId="0" applyFont="1"/>
    <xf numFmtId="180" fontId="52" fillId="0" borderId="0" xfId="117" applyNumberFormat="1" applyFont="1" applyFill="1" applyBorder="1" applyAlignment="1">
      <alignment horizontal="left"/>
    </xf>
    <xf numFmtId="164" fontId="56" fillId="0" borderId="0" xfId="119" applyNumberFormat="1" applyFont="1" applyFill="1" applyBorder="1" applyAlignment="1"/>
    <xf numFmtId="173" fontId="52" fillId="0" borderId="0" xfId="120" applyNumberFormat="1" applyFont="1" applyFill="1"/>
    <xf numFmtId="164" fontId="52" fillId="0" borderId="8" xfId="33" applyNumberFormat="1" applyFont="1" applyFill="1" applyBorder="1"/>
    <xf numFmtId="0" fontId="52" fillId="0" borderId="0" xfId="117" applyNumberFormat="1" applyFont="1" applyBorder="1" applyAlignment="1">
      <alignment horizontal="left"/>
    </xf>
    <xf numFmtId="0" fontId="52" fillId="0" borderId="0" xfId="117" applyNumberFormat="1" applyFont="1" applyAlignment="1">
      <alignment horizontal="left"/>
    </xf>
    <xf numFmtId="0" fontId="52" fillId="0" borderId="0" xfId="117" applyNumberFormat="1" applyFont="1" applyBorder="1"/>
    <xf numFmtId="164" fontId="52" fillId="0" borderId="8" xfId="117" applyNumberFormat="1" applyFont="1" applyBorder="1"/>
    <xf numFmtId="173" fontId="52" fillId="0" borderId="0" xfId="120" applyNumberFormat="1" applyFont="1" applyFill="1" applyBorder="1"/>
    <xf numFmtId="0" fontId="52" fillId="0" borderId="0" xfId="117" applyNumberFormat="1" applyFont="1" applyFill="1" applyAlignment="1">
      <alignment horizontal="center"/>
    </xf>
    <xf numFmtId="172" fontId="52" fillId="0" borderId="0" xfId="117" applyFont="1" applyAlignment="1">
      <alignment horizontal="center"/>
    </xf>
    <xf numFmtId="164" fontId="52" fillId="0" borderId="0" xfId="119" applyNumberFormat="1" applyFont="1" applyFill="1"/>
    <xf numFmtId="43" fontId="52" fillId="0" borderId="0" xfId="117" applyNumberFormat="1" applyFont="1" applyFill="1"/>
    <xf numFmtId="164" fontId="52" fillId="0" borderId="11" xfId="117" applyNumberFormat="1" applyFont="1" applyFill="1" applyBorder="1"/>
    <xf numFmtId="3" fontId="41" fillId="0" borderId="0" xfId="70" applyNumberFormat="1" applyFont="1" applyFill="1"/>
    <xf numFmtId="0" fontId="41" fillId="0" borderId="5" xfId="70" applyNumberFormat="1" applyFont="1" applyFill="1" applyBorder="1" applyAlignment="1" applyProtection="1">
      <alignment horizontal="center"/>
      <protection locked="0"/>
    </xf>
    <xf numFmtId="0" fontId="41" fillId="0" borderId="5" xfId="70" applyNumberFormat="1" applyFont="1" applyFill="1" applyBorder="1" applyAlignment="1" applyProtection="1">
      <alignment horizontal="centerContinuous"/>
      <protection locked="0"/>
    </xf>
    <xf numFmtId="3" fontId="41" fillId="0" borderId="0" xfId="70" applyNumberFormat="1" applyFont="1" applyFill="1" applyAlignment="1">
      <alignment horizontal="fill"/>
    </xf>
    <xf numFmtId="176" fontId="41" fillId="0" borderId="0" xfId="70" applyNumberFormat="1" applyFont="1" applyFill="1"/>
    <xf numFmtId="176" fontId="41" fillId="0" borderId="0" xfId="70" applyNumberFormat="1" applyFont="1" applyFill="1" applyAlignment="1">
      <alignment horizontal="center"/>
    </xf>
    <xf numFmtId="172" fontId="41" fillId="0" borderId="0" xfId="70" applyFont="1" applyFill="1" applyAlignment="1">
      <alignment horizontal="center"/>
    </xf>
    <xf numFmtId="169" fontId="43" fillId="0" borderId="13" xfId="70" applyNumberFormat="1" applyFont="1" applyFill="1" applyBorder="1" applyAlignment="1">
      <alignment horizontal="center"/>
    </xf>
    <xf numFmtId="174" fontId="41" fillId="0" borderId="0" xfId="70" applyNumberFormat="1" applyFont="1" applyFill="1" applyAlignment="1">
      <alignment horizontal="center"/>
    </xf>
    <xf numFmtId="172" fontId="41" fillId="0" borderId="5" xfId="70" applyFont="1" applyFill="1" applyBorder="1" applyAlignment="1"/>
    <xf numFmtId="3" fontId="46" fillId="0" borderId="0" xfId="70" applyNumberFormat="1" applyFont="1" applyFill="1" applyAlignment="1"/>
    <xf numFmtId="9" fontId="41" fillId="0" borderId="0" xfId="71" applyFont="1" applyFill="1" applyAlignment="1"/>
    <xf numFmtId="3" fontId="41" fillId="0" borderId="5" xfId="70" applyNumberFormat="1" applyFont="1" applyFill="1" applyBorder="1" applyAlignment="1">
      <alignment horizontal="center"/>
    </xf>
    <xf numFmtId="4" fontId="41" fillId="0" borderId="0" xfId="70" applyNumberFormat="1" applyFont="1" applyFill="1" applyAlignment="1"/>
    <xf numFmtId="3" fontId="41" fillId="0" borderId="0" xfId="70" applyNumberFormat="1" applyFont="1" applyFill="1" applyBorder="1" applyAlignment="1">
      <alignment horizontal="center"/>
    </xf>
    <xf numFmtId="0" fontId="41" fillId="0" borderId="0" xfId="70" applyNumberFormat="1" applyFont="1" applyFill="1" applyBorder="1" applyAlignment="1" applyProtection="1">
      <alignment horizontal="center"/>
      <protection locked="0"/>
    </xf>
    <xf numFmtId="170" fontId="43" fillId="0" borderId="13" xfId="70" applyNumberFormat="1" applyFont="1" applyFill="1" applyBorder="1" applyAlignment="1"/>
    <xf numFmtId="3" fontId="43" fillId="0" borderId="0" xfId="70" applyNumberFormat="1" applyFont="1" applyFill="1" applyAlignment="1">
      <alignment horizontal="center"/>
    </xf>
    <xf numFmtId="174" fontId="41" fillId="0" borderId="0" xfId="70" applyNumberFormat="1" applyFont="1" applyFill="1" applyAlignment="1" applyProtection="1">
      <alignment horizontal="center"/>
      <protection locked="0"/>
    </xf>
    <xf numFmtId="171" fontId="41" fillId="0" borderId="0" xfId="70" applyNumberFormat="1" applyFont="1" applyFill="1" applyAlignment="1"/>
    <xf numFmtId="42" fontId="41" fillId="0" borderId="0" xfId="70" applyNumberFormat="1" applyFont="1" applyFill="1" applyAlignment="1"/>
    <xf numFmtId="9" fontId="41" fillId="0" borderId="0" xfId="70" applyNumberFormat="1" applyFont="1" applyFill="1" applyAlignment="1"/>
    <xf numFmtId="177" fontId="41" fillId="0" borderId="0" xfId="70" applyNumberFormat="1" applyFont="1" applyFill="1" applyAlignment="1"/>
    <xf numFmtId="177" fontId="41" fillId="0" borderId="5" xfId="70" applyNumberFormat="1" applyFont="1" applyFill="1" applyBorder="1" applyAlignment="1"/>
    <xf numFmtId="0" fontId="42" fillId="0" borderId="0" xfId="70" applyNumberFormat="1" applyFont="1" applyFill="1" applyProtection="1">
      <protection locked="0"/>
    </xf>
    <xf numFmtId="172" fontId="42" fillId="0" borderId="0" xfId="70" applyFont="1" applyFill="1" applyAlignment="1"/>
    <xf numFmtId="176" fontId="41" fillId="0" borderId="0" xfId="70" applyNumberFormat="1" applyFont="1" applyFill="1" applyProtection="1">
      <protection locked="0"/>
    </xf>
    <xf numFmtId="184" fontId="41" fillId="0" borderId="0" xfId="70" applyNumberFormat="1" applyFont="1" applyFill="1" applyProtection="1">
      <protection locked="0"/>
    </xf>
    <xf numFmtId="172" fontId="52" fillId="0" borderId="0" xfId="117" applyNumberFormat="1" applyFont="1" applyFill="1" applyAlignment="1">
      <alignment horizontal="left"/>
    </xf>
    <xf numFmtId="172" fontId="53" fillId="0" borderId="0" xfId="117" applyNumberFormat="1" applyFont="1" applyFill="1" applyAlignment="1">
      <alignment horizontal="right"/>
    </xf>
    <xf numFmtId="172" fontId="52" fillId="0" borderId="0" xfId="117" applyNumberFormat="1" applyFont="1" applyFill="1" applyBorder="1" applyAlignment="1">
      <alignment horizontal="left"/>
    </xf>
    <xf numFmtId="0" fontId="41" fillId="0" borderId="0" xfId="70" applyNumberFormat="1" applyFont="1" applyFill="1" applyAlignment="1" applyProtection="1">
      <alignment horizontal="left"/>
      <protection locked="0"/>
    </xf>
    <xf numFmtId="10" fontId="41" fillId="0" borderId="0" xfId="70" applyNumberFormat="1" applyFont="1" applyFill="1" applyAlignment="1" applyProtection="1">
      <alignment vertical="top" wrapText="1"/>
      <protection locked="0"/>
    </xf>
    <xf numFmtId="172" fontId="41" fillId="0" borderId="0" xfId="70" quotePrefix="1" applyFont="1" applyFill="1" applyAlignment="1"/>
    <xf numFmtId="0" fontId="52" fillId="0" borderId="0" xfId="0" applyFont="1" applyFill="1" applyAlignment="1"/>
    <xf numFmtId="0" fontId="61" fillId="0" borderId="0" xfId="0" applyFont="1" applyFill="1" applyAlignment="1"/>
    <xf numFmtId="0" fontId="52" fillId="0" borderId="0" xfId="0" applyFont="1" applyFill="1" applyAlignment="1">
      <alignment horizontal="right"/>
    </xf>
    <xf numFmtId="182" fontId="52" fillId="0" borderId="0" xfId="119" applyNumberFormat="1" applyFont="1" applyFill="1" applyAlignment="1">
      <alignment horizontal="center"/>
    </xf>
    <xf numFmtId="172" fontId="52" fillId="0" borderId="0" xfId="117" applyFont="1" applyFill="1" applyAlignment="1">
      <alignment horizontal="center"/>
    </xf>
    <xf numFmtId="182" fontId="52" fillId="0" borderId="0" xfId="33" applyNumberFormat="1" applyFont="1" applyFill="1" applyAlignment="1">
      <alignment horizontal="center"/>
    </xf>
    <xf numFmtId="173" fontId="52" fillId="0" borderId="11" xfId="120" applyNumberFormat="1" applyFont="1" applyFill="1" applyBorder="1" applyAlignment="1"/>
    <xf numFmtId="0" fontId="41" fillId="0" borderId="0" xfId="70" applyNumberFormat="1" applyFont="1" applyFill="1" applyAlignment="1">
      <alignment horizontal="right"/>
    </xf>
    <xf numFmtId="0" fontId="41" fillId="0" borderId="0" xfId="70" applyNumberFormat="1" applyFont="1" applyFill="1" applyAlignment="1" applyProtection="1">
      <alignment vertical="top" wrapText="1"/>
      <protection locked="0"/>
    </xf>
    <xf numFmtId="172" fontId="1" fillId="0" borderId="0" xfId="70" applyFill="1" applyAlignment="1"/>
    <xf numFmtId="37" fontId="41" fillId="0" borderId="5" xfId="70" applyNumberFormat="1" applyFont="1" applyFill="1" applyBorder="1" applyAlignment="1"/>
    <xf numFmtId="0" fontId="41" fillId="0" borderId="0" xfId="70" quotePrefix="1" applyNumberFormat="1" applyFont="1" applyFill="1"/>
    <xf numFmtId="49" fontId="41" fillId="0" borderId="0" xfId="70" applyNumberFormat="1" applyFont="1" applyFill="1" applyAlignment="1">
      <alignment horizontal="left"/>
    </xf>
    <xf numFmtId="172" fontId="43" fillId="0" borderId="0" xfId="70" applyFont="1" applyFill="1" applyAlignment="1">
      <alignment horizontal="center"/>
    </xf>
    <xf numFmtId="0" fontId="43" fillId="0" borderId="0" xfId="70" applyNumberFormat="1" applyFont="1" applyFill="1" applyAlignment="1"/>
    <xf numFmtId="3" fontId="41" fillId="0" borderId="12" xfId="70" applyNumberFormat="1" applyFont="1" applyFill="1" applyBorder="1" applyAlignment="1"/>
    <xf numFmtId="2" fontId="41" fillId="0" borderId="0" xfId="70" applyNumberFormat="1" applyFont="1" applyFill="1" applyAlignment="1" applyProtection="1">
      <protection locked="0"/>
    </xf>
    <xf numFmtId="2" fontId="41" fillId="0" borderId="0" xfId="70" applyNumberFormat="1" applyFont="1" applyFill="1" applyAlignment="1"/>
    <xf numFmtId="169" fontId="41" fillId="0" borderId="0" xfId="70" applyNumberFormat="1" applyFont="1" applyFill="1" applyAlignment="1">
      <alignment horizontal="left"/>
    </xf>
    <xf numFmtId="10" fontId="41" fillId="0" borderId="0" xfId="70" applyNumberFormat="1" applyFont="1" applyFill="1" applyAlignment="1">
      <alignment horizontal="left"/>
    </xf>
    <xf numFmtId="169" fontId="41" fillId="0" borderId="0" xfId="70" applyNumberFormat="1" applyFont="1" applyFill="1" applyAlignment="1" applyProtection="1">
      <alignment horizontal="left"/>
      <protection locked="0"/>
    </xf>
    <xf numFmtId="175" fontId="41" fillId="0" borderId="0" xfId="70" applyNumberFormat="1" applyFont="1" applyFill="1" applyAlignment="1"/>
    <xf numFmtId="3" fontId="1" fillId="0" borderId="0" xfId="70" applyNumberFormat="1" applyFont="1" applyFill="1" applyBorder="1" applyAlignment="1"/>
    <xf numFmtId="0" fontId="1" fillId="0" borderId="0" xfId="70" applyNumberFormat="1" applyFont="1" applyFill="1" applyBorder="1" applyAlignment="1"/>
    <xf numFmtId="3" fontId="48" fillId="0" borderId="0" xfId="70" applyNumberFormat="1" applyFont="1" applyFill="1" applyBorder="1" applyAlignment="1"/>
    <xf numFmtId="172" fontId="50" fillId="0" borderId="0" xfId="70" applyFont="1" applyFill="1" applyBorder="1"/>
    <xf numFmtId="172" fontId="48" fillId="0" borderId="0" xfId="70" applyFont="1" applyFill="1" applyBorder="1"/>
    <xf numFmtId="172" fontId="48" fillId="0" borderId="0" xfId="70" applyFont="1" applyFill="1" applyBorder="1" applyAlignment="1">
      <alignment horizontal="left" wrapText="1"/>
    </xf>
    <xf numFmtId="172" fontId="48" fillId="0" borderId="0" xfId="70" applyFont="1" applyFill="1" applyBorder="1" applyAlignment="1"/>
    <xf numFmtId="3" fontId="41" fillId="0" borderId="0" xfId="70" quotePrefix="1" applyNumberFormat="1" applyFont="1" applyFill="1" applyAlignment="1"/>
    <xf numFmtId="38" fontId="41" fillId="0" borderId="0" xfId="70" applyNumberFormat="1" applyFont="1" applyFill="1" applyAlignment="1" applyProtection="1"/>
    <xf numFmtId="38" fontId="41" fillId="0" borderId="0" xfId="70" applyNumberFormat="1" applyFont="1" applyFill="1" applyAlignment="1"/>
    <xf numFmtId="172" fontId="41" fillId="0" borderId="0" xfId="70" applyNumberFormat="1" applyFont="1" applyFill="1" applyAlignment="1" applyProtection="1">
      <protection locked="0"/>
    </xf>
    <xf numFmtId="171" fontId="41" fillId="0" borderId="0" xfId="70" applyNumberFormat="1" applyFont="1" applyFill="1" applyProtection="1">
      <protection locked="0"/>
    </xf>
    <xf numFmtId="0" fontId="41" fillId="0" borderId="0" xfId="70" applyNumberFormat="1" applyFont="1" applyFill="1" applyAlignment="1" applyProtection="1">
      <alignment horizontal="left" indent="8"/>
      <protection locked="0"/>
    </xf>
    <xf numFmtId="0" fontId="41" fillId="0" borderId="0" xfId="70" applyNumberFormat="1" applyFont="1" applyFill="1" applyAlignment="1" applyProtection="1">
      <alignment horizontal="center" vertical="top" wrapText="1"/>
      <protection locked="0"/>
    </xf>
    <xf numFmtId="172" fontId="41" fillId="0" borderId="0" xfId="70" applyFont="1" applyFill="1" applyAlignment="1">
      <alignment horizontal="center" vertical="top"/>
    </xf>
    <xf numFmtId="172" fontId="41" fillId="0" borderId="0" xfId="70" applyFont="1" applyFill="1" applyAlignment="1">
      <alignment horizontal="left"/>
    </xf>
    <xf numFmtId="38" fontId="41" fillId="0" borderId="0" xfId="70" applyNumberFormat="1" applyFont="1" applyFill="1" applyBorder="1" applyProtection="1">
      <protection locked="0"/>
    </xf>
    <xf numFmtId="38" fontId="41" fillId="0" borderId="5" xfId="70" applyNumberFormat="1" applyFont="1" applyFill="1" applyBorder="1" applyProtection="1">
      <protection locked="0"/>
    </xf>
    <xf numFmtId="3" fontId="41" fillId="0" borderId="5" xfId="70" applyNumberFormat="1" applyFont="1" applyFill="1" applyBorder="1"/>
    <xf numFmtId="3" fontId="2" fillId="0" borderId="0" xfId="70" applyNumberFormat="1" applyFont="1" applyFill="1" applyAlignment="1"/>
    <xf numFmtId="3" fontId="41" fillId="0" borderId="8" xfId="70" applyNumberFormat="1" applyFont="1" applyFill="1" applyBorder="1" applyAlignment="1"/>
    <xf numFmtId="3" fontId="41" fillId="0" borderId="0" xfId="70" applyNumberFormat="1" applyFont="1" applyFill="1" applyAlignment="1" applyProtection="1">
      <protection locked="0"/>
    </xf>
    <xf numFmtId="3" fontId="57" fillId="0" borderId="0" xfId="70" applyNumberFormat="1" applyFont="1" applyFill="1" applyAlignment="1"/>
    <xf numFmtId="171" fontId="41" fillId="0" borderId="0" xfId="70" applyNumberFormat="1" applyFont="1" applyFill="1" applyBorder="1" applyAlignment="1" applyProtection="1">
      <protection locked="0"/>
    </xf>
    <xf numFmtId="171" fontId="41" fillId="0" borderId="8" xfId="70" applyNumberFormat="1" applyFont="1" applyFill="1" applyBorder="1" applyAlignment="1" applyProtection="1">
      <protection locked="0"/>
    </xf>
    <xf numFmtId="182" fontId="52" fillId="0" borderId="0" xfId="119" quotePrefix="1" applyNumberFormat="1" applyFont="1" applyFill="1" applyAlignment="1">
      <alignment horizontal="center"/>
    </xf>
    <xf numFmtId="43" fontId="52" fillId="0" borderId="0" xfId="33" applyFont="1" applyAlignment="1"/>
    <xf numFmtId="172" fontId="52" fillId="0" borderId="0" xfId="117" applyNumberFormat="1" applyFont="1" applyFill="1" applyAlignment="1">
      <alignment horizontal="center"/>
    </xf>
    <xf numFmtId="172" fontId="52" fillId="0" borderId="8" xfId="117" applyNumberFormat="1" applyFont="1" applyFill="1" applyBorder="1" applyAlignment="1">
      <alignment horizontal="center"/>
    </xf>
    <xf numFmtId="164" fontId="56" fillId="0" borderId="0" xfId="33" applyNumberFormat="1" applyFont="1" applyFill="1" applyBorder="1" applyAlignment="1"/>
    <xf numFmtId="173" fontId="52" fillId="0" borderId="2" xfId="118" applyNumberFormat="1" applyFont="1" applyFill="1" applyBorder="1" applyAlignment="1"/>
    <xf numFmtId="172" fontId="52" fillId="0" borderId="8" xfId="117" applyNumberFormat="1" applyFont="1" applyFill="1" applyBorder="1" applyAlignment="1">
      <alignment wrapText="1"/>
    </xf>
    <xf numFmtId="43" fontId="52" fillId="0" borderId="0" xfId="33" applyFont="1" applyFill="1" applyAlignment="1"/>
    <xf numFmtId="0" fontId="52" fillId="0" borderId="0" xfId="117" applyNumberFormat="1" applyFont="1" applyBorder="1" applyAlignment="1"/>
    <xf numFmtId="0" fontId="52" fillId="0" borderId="0" xfId="0" applyFont="1" applyFill="1" applyBorder="1" applyAlignment="1"/>
    <xf numFmtId="17" fontId="52" fillId="0" borderId="0" xfId="33" applyNumberFormat="1" applyFont="1" applyFill="1" applyAlignment="1"/>
    <xf numFmtId="172" fontId="54" fillId="0" borderId="0" xfId="117" applyFont="1" applyFill="1" applyBorder="1" applyAlignment="1"/>
    <xf numFmtId="17" fontId="52" fillId="0" borderId="0" xfId="33" applyNumberFormat="1" applyFont="1" applyFill="1" applyBorder="1" applyAlignment="1"/>
    <xf numFmtId="9" fontId="52" fillId="0" borderId="0" xfId="71" applyFont="1" applyFill="1" applyBorder="1" applyAlignment="1"/>
    <xf numFmtId="182" fontId="52" fillId="0" borderId="0" xfId="119" applyNumberFormat="1" applyFont="1" applyFill="1" applyAlignment="1">
      <alignment horizontal="right"/>
    </xf>
    <xf numFmtId="164" fontId="54" fillId="0" borderId="0" xfId="33" applyNumberFormat="1" applyFont="1" applyFill="1" applyAlignment="1"/>
    <xf numFmtId="164" fontId="41" fillId="0" borderId="0" xfId="33" applyNumberFormat="1" applyFont="1" applyFill="1" applyAlignment="1"/>
    <xf numFmtId="164" fontId="41" fillId="0" borderId="0" xfId="33" applyNumberFormat="1" applyFont="1" applyFill="1" applyBorder="1" applyAlignment="1"/>
    <xf numFmtId="43" fontId="52" fillId="0" borderId="0" xfId="33" applyNumberFormat="1" applyFont="1" applyFill="1" applyAlignment="1">
      <alignment horizontal="right"/>
    </xf>
    <xf numFmtId="182" fontId="52" fillId="0" borderId="0" xfId="33" applyNumberFormat="1" applyFont="1" applyFill="1" applyAlignment="1">
      <alignment horizontal="right"/>
    </xf>
    <xf numFmtId="279" fontId="41" fillId="0" borderId="0" xfId="33" applyNumberFormat="1" applyFont="1" applyFill="1" applyAlignment="1">
      <alignment horizontal="right"/>
    </xf>
    <xf numFmtId="279" fontId="41" fillId="0" borderId="0" xfId="33" applyNumberFormat="1" applyFont="1" applyFill="1" applyAlignment="1"/>
    <xf numFmtId="10" fontId="41" fillId="0" borderId="0" xfId="71" applyNumberFormat="1" applyFont="1" applyFill="1" applyAlignment="1">
      <alignment horizontal="right"/>
    </xf>
    <xf numFmtId="37" fontId="41" fillId="0" borderId="0" xfId="70" applyNumberFormat="1" applyFont="1" applyFill="1" applyBorder="1" applyAlignment="1"/>
    <xf numFmtId="0" fontId="41" fillId="0" borderId="0" xfId="70" applyNumberFormat="1" applyFont="1" applyFill="1" applyAlignment="1">
      <alignment horizontal="left" indent="2"/>
    </xf>
    <xf numFmtId="37" fontId="41" fillId="0" borderId="0" xfId="70" applyNumberFormat="1" applyFont="1" applyFill="1" applyAlignment="1"/>
    <xf numFmtId="37" fontId="41" fillId="0" borderId="8" xfId="70" applyNumberFormat="1" applyFont="1" applyFill="1" applyBorder="1" applyAlignment="1"/>
    <xf numFmtId="172" fontId="41" fillId="0" borderId="0" xfId="70" applyFont="1" applyFill="1" applyAlignment="1">
      <alignment horizontal="left" indent="2"/>
    </xf>
    <xf numFmtId="172" fontId="47" fillId="0" borderId="0" xfId="70" applyFont="1" applyFill="1" applyBorder="1" applyAlignment="1"/>
    <xf numFmtId="172" fontId="49" fillId="0" borderId="0" xfId="70" applyFont="1" applyFill="1" applyBorder="1" applyAlignment="1"/>
    <xf numFmtId="0" fontId="53" fillId="0" borderId="0" xfId="119" applyNumberFormat="1" applyFont="1" applyFill="1" applyAlignment="1">
      <alignment horizontal="center"/>
    </xf>
    <xf numFmtId="0" fontId="41" fillId="0" borderId="0" xfId="70" applyNumberFormat="1" applyFont="1" applyFill="1" applyAlignment="1">
      <alignment horizontal="right"/>
    </xf>
    <xf numFmtId="43" fontId="52" fillId="0" borderId="0" xfId="33" applyFont="1" applyFill="1" applyBorder="1" applyAlignment="1"/>
    <xf numFmtId="164" fontId="52" fillId="0" borderId="2" xfId="33" applyNumberFormat="1" applyFont="1" applyFill="1" applyBorder="1"/>
    <xf numFmtId="164" fontId="52" fillId="0" borderId="0" xfId="33" applyNumberFormat="1" applyFont="1" applyFill="1" applyBorder="1"/>
    <xf numFmtId="171" fontId="52" fillId="0" borderId="0" xfId="33" applyNumberFormat="1" applyFont="1" applyFill="1" applyAlignment="1"/>
    <xf numFmtId="171" fontId="56" fillId="0" borderId="0" xfId="33" applyNumberFormat="1" applyFont="1" applyFill="1" applyAlignment="1"/>
    <xf numFmtId="172" fontId="41" fillId="0" borderId="0" xfId="70" applyFont="1" applyFill="1" applyAlignment="1">
      <alignment horizontal="right"/>
    </xf>
    <xf numFmtId="3" fontId="41" fillId="0" borderId="0" xfId="70" applyNumberFormat="1" applyFont="1" applyFill="1" applyAlignment="1" applyProtection="1">
      <alignment horizontal="right"/>
    </xf>
    <xf numFmtId="173" fontId="52" fillId="0" borderId="0" xfId="117" applyNumberFormat="1" applyFont="1"/>
    <xf numFmtId="43" fontId="52" fillId="0" borderId="0" xfId="33" applyFont="1"/>
    <xf numFmtId="43" fontId="0" fillId="0" borderId="0" xfId="33" applyFont="1"/>
    <xf numFmtId="164" fontId="52" fillId="0" borderId="0" xfId="33" applyNumberFormat="1" applyFont="1" applyFill="1" applyAlignment="1">
      <alignment horizontal="center" wrapText="1"/>
    </xf>
    <xf numFmtId="172" fontId="52" fillId="0" borderId="0" xfId="117" applyFont="1" applyFill="1" applyAlignment="1">
      <alignment horizontal="center" vertical="center"/>
    </xf>
    <xf numFmtId="164" fontId="52" fillId="0" borderId="0" xfId="33" applyNumberFormat="1" applyFont="1" applyFill="1" applyBorder="1" applyAlignment="1">
      <alignment horizontal="center" wrapText="1"/>
    </xf>
    <xf numFmtId="172" fontId="52" fillId="0" borderId="0" xfId="117" applyFont="1" applyFill="1" applyBorder="1" applyAlignment="1">
      <alignment horizontal="center" vertical="center"/>
    </xf>
    <xf numFmtId="164" fontId="54" fillId="0" borderId="0" xfId="33" applyNumberFormat="1" applyFont="1" applyFill="1" applyBorder="1" applyAlignment="1"/>
    <xf numFmtId="44" fontId="52" fillId="0" borderId="0" xfId="118" applyNumberFormat="1" applyFont="1" applyFill="1" applyBorder="1" applyAlignment="1"/>
    <xf numFmtId="44" fontId="52" fillId="0" borderId="0" xfId="33" applyNumberFormat="1" applyFont="1" applyFill="1" applyBorder="1" applyAlignment="1"/>
    <xf numFmtId="44" fontId="52" fillId="0" borderId="0" xfId="120" applyNumberFormat="1" applyFont="1" applyFill="1" applyBorder="1" applyAlignment="1"/>
    <xf numFmtId="0" fontId="52" fillId="0" borderId="0" xfId="0" applyFont="1" applyBorder="1" applyAlignment="1"/>
    <xf numFmtId="171" fontId="45" fillId="0" borderId="0" xfId="70" applyNumberFormat="1" applyFont="1" applyFill="1" applyBorder="1" applyAlignment="1">
      <alignment horizontal="left"/>
    </xf>
    <xf numFmtId="3" fontId="1" fillId="0" borderId="0" xfId="70" applyNumberFormat="1" applyFont="1" applyFill="1" applyBorder="1" applyAlignment="1">
      <alignment horizontal="fill"/>
    </xf>
    <xf numFmtId="173" fontId="41" fillId="0" borderId="0" xfId="120" applyNumberFormat="1" applyFont="1" applyFill="1" applyAlignment="1"/>
    <xf numFmtId="173" fontId="41" fillId="0" borderId="0" xfId="120" applyNumberFormat="1" applyFont="1" applyFill="1" applyBorder="1" applyAlignment="1"/>
    <xf numFmtId="172" fontId="95" fillId="0" borderId="0" xfId="117" applyFont="1" applyAlignment="1"/>
    <xf numFmtId="172" fontId="95" fillId="0" borderId="0" xfId="117" applyFont="1" applyFill="1" applyAlignment="1"/>
    <xf numFmtId="164" fontId="95" fillId="0" borderId="0" xfId="33" applyNumberFormat="1" applyFont="1" applyFill="1" applyAlignment="1"/>
    <xf numFmtId="164" fontId="95" fillId="0" borderId="0" xfId="33" applyNumberFormat="1" applyFont="1" applyAlignment="1"/>
    <xf numFmtId="0" fontId="1" fillId="0" borderId="0" xfId="70" applyNumberFormat="1" applyFont="1" applyFill="1" applyBorder="1" applyAlignment="1">
      <alignment horizontal="center"/>
    </xf>
    <xf numFmtId="280" fontId="41" fillId="0" borderId="0" xfId="120" applyNumberFormat="1" applyFont="1" applyFill="1" applyBorder="1" applyAlignment="1"/>
    <xf numFmtId="281" fontId="41" fillId="0" borderId="0" xfId="120" applyNumberFormat="1" applyFont="1" applyFill="1" applyBorder="1" applyAlignment="1"/>
    <xf numFmtId="172" fontId="96" fillId="12" borderId="0" xfId="70" applyFont="1" applyFill="1" applyAlignment="1"/>
    <xf numFmtId="42" fontId="41" fillId="0" borderId="0" xfId="70" applyNumberFormat="1" applyFont="1" applyFill="1"/>
    <xf numFmtId="42" fontId="96" fillId="0" borderId="0" xfId="70" applyNumberFormat="1" applyFont="1" applyFill="1" applyBorder="1"/>
    <xf numFmtId="172" fontId="96" fillId="0" borderId="0" xfId="70" applyFont="1" applyFill="1" applyBorder="1" applyAlignment="1"/>
    <xf numFmtId="280" fontId="96" fillId="0" borderId="0" xfId="120" applyNumberFormat="1" applyFont="1" applyFill="1" applyBorder="1" applyAlignment="1"/>
    <xf numFmtId="42" fontId="96" fillId="0" borderId="0" xfId="70" applyNumberFormat="1" applyFont="1" applyFill="1" applyBorder="1" applyAlignment="1" applyProtection="1">
      <alignment horizontal="right"/>
      <protection locked="0"/>
    </xf>
    <xf numFmtId="42" fontId="41" fillId="0" borderId="11" xfId="70" applyNumberFormat="1" applyFont="1" applyFill="1" applyBorder="1" applyAlignment="1" applyProtection="1">
      <alignment horizontal="right"/>
      <protection locked="0"/>
    </xf>
    <xf numFmtId="172" fontId="1" fillId="0" borderId="0" xfId="70" applyFont="1" applyFill="1" applyAlignment="1"/>
    <xf numFmtId="0" fontId="1" fillId="0" borderId="0" xfId="70" applyNumberFormat="1" applyFill="1" applyBorder="1" applyAlignment="1">
      <alignment horizontal="center"/>
    </xf>
    <xf numFmtId="0" fontId="1" fillId="0" borderId="0" xfId="70" applyNumberFormat="1" applyFont="1" applyFill="1" applyBorder="1" applyAlignment="1">
      <alignment horizontal="center"/>
    </xf>
    <xf numFmtId="0" fontId="41" fillId="0" borderId="0" xfId="70" applyNumberFormat="1" applyFont="1" applyFill="1" applyAlignment="1">
      <alignment horizontal="right"/>
    </xf>
    <xf numFmtId="0" fontId="41" fillId="0" borderId="0" xfId="70" applyNumberFormat="1" applyFont="1" applyFill="1" applyAlignment="1">
      <alignment horizontal="left" wrapText="1"/>
    </xf>
    <xf numFmtId="0" fontId="41" fillId="0" borderId="0" xfId="0" applyNumberFormat="1" applyFont="1" applyFill="1" applyAlignment="1" applyProtection="1">
      <alignment vertical="top" wrapText="1"/>
      <protection locked="0"/>
    </xf>
    <xf numFmtId="0" fontId="41" fillId="0" borderId="0" xfId="70" applyNumberFormat="1" applyFont="1" applyFill="1" applyAlignment="1" applyProtection="1">
      <alignment vertical="top" wrapText="1"/>
      <protection locked="0"/>
    </xf>
    <xf numFmtId="0" fontId="41" fillId="0" borderId="0" xfId="0" applyNumberFormat="1" applyFont="1" applyFill="1" applyAlignment="1">
      <alignment vertical="top" wrapText="1"/>
    </xf>
    <xf numFmtId="172" fontId="41" fillId="0" borderId="0" xfId="70" applyFont="1" applyFill="1" applyAlignment="1">
      <alignment horizontal="left" wrapText="1"/>
    </xf>
    <xf numFmtId="0" fontId="41" fillId="0" borderId="0" xfId="70" applyNumberFormat="1" applyFont="1" applyFill="1" applyAlignment="1">
      <alignment vertical="top" wrapText="1"/>
    </xf>
    <xf numFmtId="0" fontId="41" fillId="0" borderId="0" xfId="70" applyNumberFormat="1" applyFont="1" applyFill="1" applyAlignment="1">
      <alignment horizontal="left" vertical="top" wrapText="1"/>
    </xf>
    <xf numFmtId="172" fontId="52" fillId="0" borderId="0" xfId="117" applyNumberFormat="1" applyFont="1" applyFill="1" applyBorder="1" applyAlignment="1">
      <alignment horizontal="center" wrapText="1"/>
    </xf>
    <xf numFmtId="172" fontId="52" fillId="0" borderId="0" xfId="117" applyNumberFormat="1" applyFont="1" applyFill="1" applyAlignment="1">
      <alignment horizontal="center"/>
    </xf>
    <xf numFmtId="172" fontId="52" fillId="0" borderId="0" xfId="117" quotePrefix="1" applyNumberFormat="1" applyFont="1" applyFill="1" applyAlignment="1">
      <alignment horizontal="left" vertical="top" wrapText="1"/>
    </xf>
    <xf numFmtId="0" fontId="60" fillId="0" borderId="0" xfId="117" applyNumberFormat="1" applyFont="1" applyFill="1" applyAlignment="1">
      <alignment horizontal="center" wrapText="1"/>
    </xf>
    <xf numFmtId="172" fontId="52" fillId="0" borderId="0" xfId="117" applyNumberFormat="1" applyFont="1" applyFill="1" applyAlignment="1">
      <alignment horizontal="center" wrapText="1"/>
    </xf>
  </cellXfs>
  <cellStyles count="342">
    <cellStyle name="¢ Currency [1]" xfId="128"/>
    <cellStyle name="¢ Currency [2]" xfId="129"/>
    <cellStyle name="¢ Currency [3]" xfId="130"/>
    <cellStyle name="£ Currency [0]" xfId="131"/>
    <cellStyle name="£ Currency [1]" xfId="132"/>
    <cellStyle name="£ Currency [2]" xfId="133"/>
    <cellStyle name="=C:\WINNT35\SYSTEM32\COMMAND.COM" xfId="127"/>
    <cellStyle name="Basic" xfId="134"/>
    <cellStyle name="black" xfId="135"/>
    <cellStyle name="blu" xfId="136"/>
    <cellStyle name="bot" xfId="137"/>
    <cellStyle name="Bullet" xfId="138"/>
    <cellStyle name="Bullet [0]" xfId="139"/>
    <cellStyle name="Bullet [2]" xfId="140"/>
    <cellStyle name="Bullet [4]" xfId="141"/>
    <cellStyle name="c" xfId="142"/>
    <cellStyle name="c," xfId="143"/>
    <cellStyle name="c_HardInc " xfId="144"/>
    <cellStyle name="c_HardInc _ITC Great Plains Formula 1-12-09a" xfId="145"/>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1" xfId="146"/>
    <cellStyle name="c1," xfId="147"/>
    <cellStyle name="c2" xfId="148"/>
    <cellStyle name="c2," xfId="149"/>
    <cellStyle name="c3" xfId="150"/>
    <cellStyle name="Calc Currency (0)" xfId="32"/>
    <cellStyle name="cas" xfId="151"/>
    <cellStyle name="Centered Heading" xfId="152"/>
    <cellStyle name="Comma" xfId="33" builtinId="3"/>
    <cellStyle name="Comma  - Style1" xfId="153"/>
    <cellStyle name="Comma  - Style2" xfId="154"/>
    <cellStyle name="Comma  - Style3" xfId="155"/>
    <cellStyle name="Comma  - Style4" xfId="156"/>
    <cellStyle name="Comma  - Style5" xfId="157"/>
    <cellStyle name="Comma  - Style6" xfId="158"/>
    <cellStyle name="Comma  - Style7" xfId="159"/>
    <cellStyle name="Comma  - Style8" xfId="160"/>
    <cellStyle name="Comma [1]" xfId="161"/>
    <cellStyle name="Comma [2]" xfId="162"/>
    <cellStyle name="Comma [3]" xfId="163"/>
    <cellStyle name="Comma 0.0" xfId="164"/>
    <cellStyle name="Comma 0.00" xfId="165"/>
    <cellStyle name="Comma 0.000" xfId="166"/>
    <cellStyle name="Comma 0.0000" xfId="167"/>
    <cellStyle name="Comma 10" xfId="119"/>
    <cellStyle name="Comma 11" xfId="123"/>
    <cellStyle name="Comma 2" xfId="34"/>
    <cellStyle name="Comma 2 2" xfId="35"/>
    <cellStyle name="Comma 3" xfId="36"/>
    <cellStyle name="Comma 3 2" xfId="37"/>
    <cellStyle name="Comma 4" xfId="38"/>
    <cellStyle name="Comma 5" xfId="39"/>
    <cellStyle name="Comma 6" xfId="40"/>
    <cellStyle name="Comma 7" xfId="41"/>
    <cellStyle name="Comma 8" xfId="42"/>
    <cellStyle name="Comma 9" xfId="43"/>
    <cellStyle name="Comma Input" xfId="168"/>
    <cellStyle name="Comma0" xfId="44"/>
    <cellStyle name="Company Name" xfId="169"/>
    <cellStyle name="Copied" xfId="45"/>
    <cellStyle name="COSS" xfId="46"/>
    <cellStyle name="Currency" xfId="120" builtinId="4"/>
    <cellStyle name="Currency [1]" xfId="170"/>
    <cellStyle name="Currency [2]" xfId="171"/>
    <cellStyle name="Currency [3]" xfId="172"/>
    <cellStyle name="Currency 0.0" xfId="173"/>
    <cellStyle name="Currency 0.00" xfId="174"/>
    <cellStyle name="Currency 0.000" xfId="175"/>
    <cellStyle name="Currency 0.0000" xfId="176"/>
    <cellStyle name="Currency 2" xfId="47"/>
    <cellStyle name="Currency 2 2" xfId="124"/>
    <cellStyle name="Currency 3" xfId="118"/>
    <cellStyle name="Currency 3 2" xfId="177"/>
    <cellStyle name="Currency 4" xfId="125"/>
    <cellStyle name="Currency Input" xfId="178"/>
    <cellStyle name="Currency0" xfId="48"/>
    <cellStyle name="d" xfId="179"/>
    <cellStyle name="d," xfId="180"/>
    <cellStyle name="d1" xfId="181"/>
    <cellStyle name="d1," xfId="182"/>
    <cellStyle name="d2" xfId="183"/>
    <cellStyle name="d2," xfId="184"/>
    <cellStyle name="d3" xfId="185"/>
    <cellStyle name="Dash" xfId="186"/>
    <cellStyle name="Date" xfId="49"/>
    <cellStyle name="Date [Abbreviated]" xfId="187"/>
    <cellStyle name="Date [Long Europe]" xfId="188"/>
    <cellStyle name="Date [Long U.S.]" xfId="189"/>
    <cellStyle name="Date [Short Europe]" xfId="190"/>
    <cellStyle name="Date [Short U.S.]" xfId="191"/>
    <cellStyle name="Date_ITCM 2010 Template" xfId="192"/>
    <cellStyle name="Define$0" xfId="193"/>
    <cellStyle name="Define$1" xfId="194"/>
    <cellStyle name="Define$2" xfId="195"/>
    <cellStyle name="Define0" xfId="196"/>
    <cellStyle name="Define1" xfId="197"/>
    <cellStyle name="Define1x" xfId="198"/>
    <cellStyle name="Define2" xfId="199"/>
    <cellStyle name="Define2x" xfId="200"/>
    <cellStyle name="Dollar" xfId="201"/>
    <cellStyle name="e" xfId="202"/>
    <cellStyle name="e1" xfId="203"/>
    <cellStyle name="e2" xfId="204"/>
    <cellStyle name="Entered" xfId="50"/>
    <cellStyle name="Euro" xfId="205"/>
    <cellStyle name="Fixed" xfId="51"/>
    <cellStyle name="FOOTER - Style1" xfId="206"/>
    <cellStyle name="g" xfId="207"/>
    <cellStyle name="general" xfId="208"/>
    <cellStyle name="General [C]" xfId="209"/>
    <cellStyle name="General [R]" xfId="210"/>
    <cellStyle name="Green" xfId="211"/>
    <cellStyle name="Grey" xfId="52"/>
    <cellStyle name="Header1" xfId="53"/>
    <cellStyle name="Header2" xfId="54"/>
    <cellStyle name="Heading" xfId="212"/>
    <cellStyle name="Heading 1 2" xfId="55"/>
    <cellStyle name="Heading 2 2" xfId="56"/>
    <cellStyle name="Heading No Underline" xfId="213"/>
    <cellStyle name="Heading With Underline" xfId="214"/>
    <cellStyle name="Heading1" xfId="57"/>
    <cellStyle name="Heading2" xfId="58"/>
    <cellStyle name="Headline" xfId="215"/>
    <cellStyle name="Highlight" xfId="216"/>
    <cellStyle name="in" xfId="217"/>
    <cellStyle name="Indented [0]" xfId="218"/>
    <cellStyle name="Indented [2]" xfId="219"/>
    <cellStyle name="Indented [4]" xfId="220"/>
    <cellStyle name="Indented [6]" xfId="221"/>
    <cellStyle name="Input [yellow]" xfId="59"/>
    <cellStyle name="Input$0" xfId="222"/>
    <cellStyle name="Input$1" xfId="223"/>
    <cellStyle name="Input$2" xfId="224"/>
    <cellStyle name="Input0" xfId="225"/>
    <cellStyle name="Input1" xfId="226"/>
    <cellStyle name="Input1x" xfId="227"/>
    <cellStyle name="Input2" xfId="228"/>
    <cellStyle name="Input2x" xfId="229"/>
    <cellStyle name="lborder" xfId="230"/>
    <cellStyle name="LeftSubtitle" xfId="231"/>
    <cellStyle name="M" xfId="121"/>
    <cellStyle name="m1" xfId="232"/>
    <cellStyle name="m2" xfId="233"/>
    <cellStyle name="m3" xfId="234"/>
    <cellStyle name="Multiple" xfId="235"/>
    <cellStyle name="Negative" xfId="236"/>
    <cellStyle name="no dec" xfId="237"/>
    <cellStyle name="Normal" xfId="0" builtinId="0"/>
    <cellStyle name="Normal - Style1" xfId="60"/>
    <cellStyle name="Normal 11" xfId="61"/>
    <cellStyle name="Normal 13" xfId="62"/>
    <cellStyle name="Normal 2" xfId="63"/>
    <cellStyle name="Normal 3" xfId="64"/>
    <cellStyle name="Normal 3 2" xfId="238"/>
    <cellStyle name="Normal 3_ITC-Great Plains Heintz 6-24-08a" xfId="239"/>
    <cellStyle name="Normal 4" xfId="65"/>
    <cellStyle name="Normal 4 2" xfId="66"/>
    <cellStyle name="Normal 4_ITC-Great Plains Heintz 6-24-08a" xfId="240"/>
    <cellStyle name="Normal 5" xfId="67"/>
    <cellStyle name="Normal 6" xfId="68"/>
    <cellStyle name="Normal 7" xfId="69"/>
    <cellStyle name="Normal 8" xfId="117"/>
    <cellStyle name="Normal 9" xfId="122"/>
    <cellStyle name="Normal_Attachment O &amp; GG Final 11_11_09" xfId="70"/>
    <cellStyle name="Output1_Back" xfId="241"/>
    <cellStyle name="p" xfId="242"/>
    <cellStyle name="p_2010 Attachment O  GG_082709" xfId="243"/>
    <cellStyle name="p_2010 Attachment O Template Supporting Work Papers_ITC Midwest" xfId="244"/>
    <cellStyle name="p_2010 Attachment O Template Supporting Work Papers_ITCTransmission" xfId="245"/>
    <cellStyle name="p_2010 Attachment O Template Supporting Work Papers_METC" xfId="246"/>
    <cellStyle name="p_2Mod11" xfId="247"/>
    <cellStyle name="p_aavidmod11.xls Chart 1" xfId="248"/>
    <cellStyle name="p_aavidmod11.xls Chart 2" xfId="249"/>
    <cellStyle name="p_Attachment O &amp; GG" xfId="250"/>
    <cellStyle name="p_charts for capm" xfId="251"/>
    <cellStyle name="p_DCF" xfId="252"/>
    <cellStyle name="p_DCF_2Mod11" xfId="253"/>
    <cellStyle name="p_DCF_aavidmod11.xls Chart 1" xfId="254"/>
    <cellStyle name="p_DCF_aavidmod11.xls Chart 2" xfId="255"/>
    <cellStyle name="p_DCF_charts for capm" xfId="256"/>
    <cellStyle name="p_DCF_DCF5" xfId="257"/>
    <cellStyle name="p_DCF_Template2" xfId="258"/>
    <cellStyle name="p_DCF_Template2_1" xfId="259"/>
    <cellStyle name="p_DCF_VERA" xfId="260"/>
    <cellStyle name="p_DCF_VERA_1" xfId="261"/>
    <cellStyle name="p_DCF_VERA_1_Template2" xfId="262"/>
    <cellStyle name="p_DCF_VERA_aavidmod11.xls Chart 2" xfId="263"/>
    <cellStyle name="p_DCF_VERA_Model02" xfId="264"/>
    <cellStyle name="p_DCF_VERA_Template2" xfId="265"/>
    <cellStyle name="p_DCF_VERA_VERA" xfId="266"/>
    <cellStyle name="p_DCF_VERA_VERA_1" xfId="267"/>
    <cellStyle name="p_DCF_VERA_VERA_2" xfId="268"/>
    <cellStyle name="p_DCF_VERA_VERA_Template2" xfId="269"/>
    <cellStyle name="p_DCF5" xfId="270"/>
    <cellStyle name="p_ITC Great Plains Formula 1-12-09a" xfId="271"/>
    <cellStyle name="p_ITCM 2010 Template" xfId="272"/>
    <cellStyle name="p_ITCMW 2009 Rate" xfId="273"/>
    <cellStyle name="p_ITCMW 2010 Rate_083109" xfId="274"/>
    <cellStyle name="p_ITCOP 2010 Rate_083109" xfId="275"/>
    <cellStyle name="p_ITCT 2009 Rate" xfId="276"/>
    <cellStyle name="p_ITCT New 2010 Attachment O &amp; GG_111209NL" xfId="277"/>
    <cellStyle name="p_METC 2010 Rate_083109" xfId="278"/>
    <cellStyle name="p_Template2" xfId="279"/>
    <cellStyle name="p_Template2_1" xfId="280"/>
    <cellStyle name="p_VERA" xfId="281"/>
    <cellStyle name="p_VERA_1" xfId="282"/>
    <cellStyle name="p_VERA_1_Template2" xfId="283"/>
    <cellStyle name="p_VERA_aavidmod11.xls Chart 2" xfId="284"/>
    <cellStyle name="p_VERA_Model02" xfId="285"/>
    <cellStyle name="p_VERA_Template2" xfId="286"/>
    <cellStyle name="p_VERA_VERA" xfId="287"/>
    <cellStyle name="p_VERA_VERA_1" xfId="288"/>
    <cellStyle name="p_VERA_VERA_2" xfId="289"/>
    <cellStyle name="p_VERA_VERA_Template2" xfId="290"/>
    <cellStyle name="p1" xfId="291"/>
    <cellStyle name="p2" xfId="292"/>
    <cellStyle name="p3" xfId="293"/>
    <cellStyle name="Percent" xfId="71" builtinId="5"/>
    <cellStyle name="Percent %" xfId="294"/>
    <cellStyle name="Percent % Long Underline" xfId="295"/>
    <cellStyle name="Percent (0)" xfId="296"/>
    <cellStyle name="Percent [0]" xfId="297"/>
    <cellStyle name="Percent [1]" xfId="298"/>
    <cellStyle name="Percent [2]" xfId="72"/>
    <cellStyle name="Percent [3]" xfId="299"/>
    <cellStyle name="Percent 0.0%" xfId="300"/>
    <cellStyle name="Percent 0.0% Long Underline" xfId="301"/>
    <cellStyle name="Percent 0.00%" xfId="302"/>
    <cellStyle name="Percent 0.00% Long Underline" xfId="303"/>
    <cellStyle name="Percent 0.000%" xfId="304"/>
    <cellStyle name="Percent 0.000% Long Underline" xfId="305"/>
    <cellStyle name="Percent 0.0000%" xfId="306"/>
    <cellStyle name="Percent 0.0000% Long Underline" xfId="307"/>
    <cellStyle name="Percent 2" xfId="73"/>
    <cellStyle name="Percent 2 2" xfId="308"/>
    <cellStyle name="Percent 3" xfId="74"/>
    <cellStyle name="Percent 3 2" xfId="309"/>
    <cellStyle name="Percent 4" xfId="126"/>
    <cellStyle name="Percent Input" xfId="310"/>
    <cellStyle name="Percent0" xfId="311"/>
    <cellStyle name="Percent1" xfId="312"/>
    <cellStyle name="Percent2" xfId="313"/>
    <cellStyle name="PSChar" xfId="75"/>
    <cellStyle name="PSDate" xfId="76"/>
    <cellStyle name="PSDec" xfId="77"/>
    <cellStyle name="PSdesc" xfId="78"/>
    <cellStyle name="PSHeading" xfId="79"/>
    <cellStyle name="PSInt" xfId="80"/>
    <cellStyle name="PSSpacer" xfId="81"/>
    <cellStyle name="PStest" xfId="82"/>
    <cellStyle name="R00A" xfId="83"/>
    <cellStyle name="R00B" xfId="84"/>
    <cellStyle name="R00L" xfId="85"/>
    <cellStyle name="R01A" xfId="86"/>
    <cellStyle name="R01B" xfId="87"/>
    <cellStyle name="R01H" xfId="88"/>
    <cellStyle name="R01L" xfId="89"/>
    <cellStyle name="R02A" xfId="90"/>
    <cellStyle name="R02B" xfId="91"/>
    <cellStyle name="R02H" xfId="92"/>
    <cellStyle name="R02L" xfId="93"/>
    <cellStyle name="R03A" xfId="94"/>
    <cellStyle name="R03B" xfId="95"/>
    <cellStyle name="R03H" xfId="96"/>
    <cellStyle name="R03L" xfId="97"/>
    <cellStyle name="R04A" xfId="98"/>
    <cellStyle name="R04B" xfId="99"/>
    <cellStyle name="R04H" xfId="100"/>
    <cellStyle name="R04L" xfId="101"/>
    <cellStyle name="R05A" xfId="102"/>
    <cellStyle name="R05B" xfId="103"/>
    <cellStyle name="R05H" xfId="104"/>
    <cellStyle name="R05L" xfId="105"/>
    <cellStyle name="R06A" xfId="106"/>
    <cellStyle name="R06B" xfId="107"/>
    <cellStyle name="R06H" xfId="108"/>
    <cellStyle name="R06L" xfId="109"/>
    <cellStyle name="R07A" xfId="110"/>
    <cellStyle name="R07B" xfId="111"/>
    <cellStyle name="R07H" xfId="112"/>
    <cellStyle name="R07L" xfId="113"/>
    <cellStyle name="rborder" xfId="314"/>
    <cellStyle name="red" xfId="315"/>
    <cellStyle name="RevList" xfId="114"/>
    <cellStyle name="s_HardInc " xfId="316"/>
    <cellStyle name="s_HardInc _ITC Great Plains Formula 1-12-09a" xfId="317"/>
    <cellStyle name="scenario" xfId="318"/>
    <cellStyle name="Sheetmult" xfId="319"/>
    <cellStyle name="Shtmultx" xfId="320"/>
    <cellStyle name="Style 1" xfId="321"/>
    <cellStyle name="STYLE1" xfId="322"/>
    <cellStyle name="STYLE2" xfId="323"/>
    <cellStyle name="Subtotal" xfId="115"/>
    <cellStyle name="TableHeading" xfId="324"/>
    <cellStyle name="tb" xfId="325"/>
    <cellStyle name="Tickmark" xfId="326"/>
    <cellStyle name="Title1" xfId="327"/>
    <cellStyle name="top" xfId="328"/>
    <cellStyle name="Total 2" xfId="116"/>
    <cellStyle name="w" xfId="329"/>
    <cellStyle name="XComma" xfId="330"/>
    <cellStyle name="XComma 0.0" xfId="331"/>
    <cellStyle name="XComma 0.00" xfId="332"/>
    <cellStyle name="XComma 0.000" xfId="333"/>
    <cellStyle name="XCurrency" xfId="334"/>
    <cellStyle name="XCurrency 0.0" xfId="335"/>
    <cellStyle name="XCurrency 0.00" xfId="336"/>
    <cellStyle name="XCurrency 0.000" xfId="337"/>
    <cellStyle name="yra" xfId="338"/>
    <cellStyle name="yrActual" xfId="339"/>
    <cellStyle name="yre" xfId="340"/>
    <cellStyle name="yrExpect" xfId="34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198987</xdr:colOff>
      <xdr:row>20</xdr:row>
      <xdr:rowOff>164318</xdr:rowOff>
    </xdr:from>
    <xdr:ext cx="184730" cy="937629"/>
    <xdr:sp macro="" textlink="">
      <xdr:nvSpPr>
        <xdr:cNvPr id="2" name="Rectangle 1"/>
        <xdr:cNvSpPr/>
      </xdr:nvSpPr>
      <xdr:spPr>
        <a:xfrm>
          <a:off x="10575634" y="4232053"/>
          <a:ext cx="184730"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IPSCO-2015-Attachment%20GG-Forecast-FINA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sheetName val="GG_Forward Rate TO Support Data"/>
      <sheetName val="GG_Project Descriptions"/>
    </sheetNames>
    <sheetDataSet>
      <sheetData sheetId="0">
        <row r="93">
          <cell r="L93">
            <v>4082407.6862520236</v>
          </cell>
        </row>
        <row r="95">
          <cell r="L95">
            <v>4082407.6862520236</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MM"/>
      <sheetName val="MM_Forward Rate TO Support Data"/>
      <sheetName val="MM_Project Descriptions"/>
    </sheetNames>
    <sheetDataSet>
      <sheetData sheetId="0">
        <row r="92">
          <cell r="P92">
            <v>21255343.718034413</v>
          </cell>
        </row>
        <row r="94">
          <cell r="P94">
            <v>21255343.718034413</v>
          </cell>
        </row>
      </sheetData>
      <sheetData sheetId="1">
        <row r="10">
          <cell r="C10">
            <v>13710939.280000001</v>
          </cell>
          <cell r="D10">
            <v>56506949.00999999</v>
          </cell>
        </row>
        <row r="11">
          <cell r="C11">
            <v>18824150.381104678</v>
          </cell>
          <cell r="D11">
            <v>58947200.282000005</v>
          </cell>
        </row>
        <row r="12">
          <cell r="C12">
            <v>20223730.229397077</v>
          </cell>
          <cell r="D12">
            <v>62638381.894000009</v>
          </cell>
        </row>
        <row r="13">
          <cell r="C13">
            <v>21733471.434426315</v>
          </cell>
          <cell r="D13">
            <v>67917674.998000011</v>
          </cell>
        </row>
        <row r="14">
          <cell r="C14">
            <v>25232508.922569592</v>
          </cell>
          <cell r="D14">
            <v>73330891.408000007</v>
          </cell>
        </row>
        <row r="15">
          <cell r="C15">
            <v>31125469.593007602</v>
          </cell>
          <cell r="D15">
            <v>78629095.514000013</v>
          </cell>
        </row>
        <row r="16">
          <cell r="C16">
            <v>33350139.554878946</v>
          </cell>
          <cell r="D16">
            <v>83926514.039999992</v>
          </cell>
        </row>
        <row r="17">
          <cell r="C17">
            <v>35607520.043066084</v>
          </cell>
          <cell r="D17">
            <v>88075058.862000018</v>
          </cell>
        </row>
        <row r="18">
          <cell r="C18">
            <v>37853753.180376023</v>
          </cell>
          <cell r="D18">
            <v>92225174.832000017</v>
          </cell>
        </row>
        <row r="19">
          <cell r="C19">
            <v>40862793.635449126</v>
          </cell>
          <cell r="D19">
            <v>96374505.226000011</v>
          </cell>
        </row>
        <row r="20">
          <cell r="C20">
            <v>42760483.129776612</v>
          </cell>
          <cell r="D20">
            <v>100523050.04400001</v>
          </cell>
        </row>
        <row r="21">
          <cell r="C21">
            <v>44407619.508314624</v>
          </cell>
          <cell r="D21">
            <v>104673166.01400001</v>
          </cell>
        </row>
        <row r="22">
          <cell r="C22">
            <v>46128190.946666673</v>
          </cell>
          <cell r="D22">
            <v>108818568.52800001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342"/>
  <sheetViews>
    <sheetView tabSelected="1" view="pageBreakPreview" zoomScale="90" zoomScaleNormal="90" zoomScaleSheetLayoutView="90" workbookViewId="0">
      <selection activeCell="H270" sqref="H270"/>
    </sheetView>
  </sheetViews>
  <sheetFormatPr defaultRowHeight="15.75"/>
  <cols>
    <col min="1" max="1" width="4.21875" style="6" customWidth="1"/>
    <col min="2" max="2" width="1.77734375" style="6" customWidth="1"/>
    <col min="3" max="3" width="44.109375" style="6" customWidth="1"/>
    <col min="4" max="4" width="47" style="6" bestFit="1" customWidth="1"/>
    <col min="5" max="5" width="13.88671875" style="6" customWidth="1"/>
    <col min="6" max="6" width="4.77734375" style="6" customWidth="1"/>
    <col min="7" max="7" width="5.21875" style="6" customWidth="1"/>
    <col min="8" max="8" width="10.6640625" style="6" customWidth="1"/>
    <col min="9" max="9" width="3.33203125" style="6" customWidth="1"/>
    <col min="10" max="10" width="15.109375" style="6" bestFit="1" customWidth="1"/>
    <col min="11" max="11" width="1.44140625" style="6" customWidth="1"/>
    <col min="12" max="12" width="11.77734375" style="6" customWidth="1"/>
    <col min="13" max="13" width="7.44140625" style="6" customWidth="1"/>
    <col min="14" max="14" width="14.109375" style="8" bestFit="1" customWidth="1"/>
    <col min="15" max="15" width="17.5546875" style="8" customWidth="1"/>
    <col min="16" max="16" width="14.77734375" style="8" customWidth="1"/>
    <col min="17" max="17" width="11.88671875" style="8" customWidth="1"/>
    <col min="18" max="18" width="19" style="8" bestFit="1" customWidth="1"/>
    <col min="19" max="19" width="9.21875" style="8" bestFit="1" customWidth="1"/>
    <col min="20" max="20" width="10.21875" style="8" customWidth="1"/>
    <col min="21" max="16384" width="8.88671875" style="6"/>
  </cols>
  <sheetData>
    <row r="1" spans="1:15">
      <c r="L1" s="285" t="s">
        <v>406</v>
      </c>
    </row>
    <row r="2" spans="1:15">
      <c r="C2" s="28"/>
      <c r="D2" s="28"/>
      <c r="E2" s="198"/>
      <c r="F2" s="28"/>
      <c r="G2" s="28"/>
      <c r="H2" s="28"/>
      <c r="I2" s="11"/>
      <c r="J2" s="11"/>
      <c r="K2" s="2"/>
      <c r="L2" s="208" t="s">
        <v>321</v>
      </c>
    </row>
    <row r="3" spans="1:15">
      <c r="C3" s="28"/>
      <c r="D3" s="28"/>
      <c r="E3" s="198"/>
      <c r="F3" s="28"/>
      <c r="G3" s="28"/>
      <c r="H3" s="28"/>
      <c r="I3" s="11"/>
      <c r="J3" s="11"/>
      <c r="K3" s="2"/>
      <c r="L3" s="2"/>
    </row>
    <row r="4" spans="1:15">
      <c r="C4" s="28" t="s">
        <v>12</v>
      </c>
      <c r="D4" s="28"/>
      <c r="E4" s="198" t="s">
        <v>13</v>
      </c>
      <c r="F4" s="28"/>
      <c r="G4" s="28"/>
      <c r="H4" s="28"/>
      <c r="I4" s="11"/>
      <c r="K4" s="2"/>
      <c r="L4" s="1" t="s">
        <v>529</v>
      </c>
    </row>
    <row r="5" spans="1:15">
      <c r="C5" s="28"/>
      <c r="D5" s="3" t="s">
        <v>7</v>
      </c>
      <c r="E5" s="3" t="s">
        <v>14</v>
      </c>
      <c r="F5" s="3"/>
      <c r="G5" s="3"/>
      <c r="H5" s="3"/>
      <c r="I5" s="11"/>
      <c r="J5" s="11"/>
      <c r="K5" s="2"/>
      <c r="L5" s="2"/>
    </row>
    <row r="6" spans="1:15">
      <c r="C6" s="2"/>
      <c r="D6" s="2"/>
      <c r="E6" s="2"/>
      <c r="F6" s="2"/>
      <c r="G6" s="2"/>
      <c r="H6" s="2"/>
      <c r="I6" s="2"/>
      <c r="J6" s="2"/>
      <c r="K6" s="2"/>
      <c r="L6" s="2"/>
    </row>
    <row r="7" spans="1:15">
      <c r="A7" s="5"/>
      <c r="B7" s="5"/>
      <c r="C7" s="2"/>
      <c r="D7" s="2"/>
      <c r="E7" s="42" t="s">
        <v>325</v>
      </c>
      <c r="F7" s="2"/>
      <c r="G7" s="2"/>
      <c r="H7" s="2"/>
      <c r="I7" s="2"/>
      <c r="J7" s="2"/>
      <c r="K7" s="2"/>
      <c r="L7" s="2"/>
    </row>
    <row r="8" spans="1:15">
      <c r="A8" s="5"/>
      <c r="B8" s="5"/>
      <c r="C8" s="2"/>
      <c r="D8" s="2"/>
      <c r="E8" s="42"/>
      <c r="F8" s="2"/>
      <c r="G8" s="2"/>
      <c r="H8" s="2"/>
      <c r="I8" s="2"/>
      <c r="J8" s="2"/>
      <c r="K8" s="2"/>
      <c r="L8" s="2"/>
    </row>
    <row r="9" spans="1:15">
      <c r="A9" s="5" t="s">
        <v>0</v>
      </c>
      <c r="B9" s="5"/>
      <c r="C9" s="2"/>
      <c r="D9" s="2"/>
      <c r="E9" s="42"/>
      <c r="F9" s="2"/>
      <c r="G9" s="2"/>
      <c r="H9" s="2"/>
      <c r="I9" s="2"/>
      <c r="J9" s="5" t="s">
        <v>15</v>
      </c>
      <c r="K9" s="2"/>
      <c r="L9" s="2"/>
    </row>
    <row r="10" spans="1:15" ht="16.5" thickBot="1">
      <c r="A10" s="168" t="s">
        <v>1</v>
      </c>
      <c r="B10" s="182"/>
      <c r="C10" s="2"/>
      <c r="D10" s="2"/>
      <c r="E10" s="2"/>
      <c r="F10" s="2"/>
      <c r="G10" s="2"/>
      <c r="H10" s="2"/>
      <c r="I10" s="2"/>
      <c r="J10" s="168" t="s">
        <v>6</v>
      </c>
      <c r="K10" s="2"/>
      <c r="L10" s="2"/>
    </row>
    <row r="11" spans="1:15">
      <c r="A11" s="5">
        <v>1</v>
      </c>
      <c r="B11" s="5"/>
      <c r="C11" s="2" t="s">
        <v>455</v>
      </c>
      <c r="D11" s="2"/>
      <c r="E11" s="167"/>
      <c r="F11" s="2"/>
      <c r="G11" s="2"/>
      <c r="H11" s="2"/>
      <c r="I11" s="2"/>
      <c r="J11" s="311">
        <f>+J207</f>
        <v>122335010.82737789</v>
      </c>
      <c r="K11" s="2"/>
      <c r="L11" s="2"/>
      <c r="M11" s="310"/>
      <c r="N11" s="312"/>
      <c r="O11" s="313"/>
    </row>
    <row r="12" spans="1:15">
      <c r="A12" s="5"/>
      <c r="B12" s="5"/>
      <c r="C12" s="2"/>
      <c r="D12" s="2"/>
      <c r="E12" s="2"/>
      <c r="F12" s="2"/>
      <c r="G12" s="2"/>
      <c r="H12" s="2"/>
      <c r="I12" s="2"/>
      <c r="J12" s="167"/>
      <c r="K12" s="2"/>
      <c r="L12" s="2"/>
      <c r="N12" s="4"/>
    </row>
    <row r="13" spans="1:15" ht="16.5" thickBot="1">
      <c r="A13" s="5" t="s">
        <v>7</v>
      </c>
      <c r="B13" s="5"/>
      <c r="C13" s="60" t="s">
        <v>16</v>
      </c>
      <c r="D13" s="3" t="s">
        <v>17</v>
      </c>
      <c r="E13" s="168" t="s">
        <v>3</v>
      </c>
      <c r="F13" s="3"/>
      <c r="G13" s="169" t="s">
        <v>18</v>
      </c>
      <c r="H13" s="169"/>
      <c r="I13" s="2"/>
      <c r="J13" s="167"/>
      <c r="K13" s="2"/>
      <c r="L13" s="2"/>
      <c r="N13" s="4"/>
    </row>
    <row r="14" spans="1:15">
      <c r="A14" s="5">
        <v>2</v>
      </c>
      <c r="B14" s="5"/>
      <c r="C14" s="60" t="s">
        <v>19</v>
      </c>
      <c r="D14" s="3" t="s">
        <v>456</v>
      </c>
      <c r="E14" s="3">
        <f>J279</f>
        <v>0</v>
      </c>
      <c r="F14" s="3"/>
      <c r="G14" s="3" t="s">
        <v>20</v>
      </c>
      <c r="H14" s="7">
        <f>J230</f>
        <v>1</v>
      </c>
      <c r="I14" s="3"/>
      <c r="J14" s="3">
        <f>+H14*E14</f>
        <v>0</v>
      </c>
      <c r="K14" s="2"/>
      <c r="L14" s="2"/>
      <c r="N14" s="37"/>
    </row>
    <row r="15" spans="1:15">
      <c r="A15" s="5">
        <v>3</v>
      </c>
      <c r="B15" s="5"/>
      <c r="C15" s="60" t="s">
        <v>21</v>
      </c>
      <c r="D15" s="3" t="s">
        <v>457</v>
      </c>
      <c r="E15" s="3">
        <f>J286</f>
        <v>1716000</v>
      </c>
      <c r="F15" s="3"/>
      <c r="G15" s="3" t="str">
        <f t="shared" ref="G15:H17" si="0">+G14</f>
        <v>TP</v>
      </c>
      <c r="H15" s="7">
        <f t="shared" si="0"/>
        <v>1</v>
      </c>
      <c r="I15" s="3"/>
      <c r="J15" s="3">
        <f>+H15*E15</f>
        <v>1716000</v>
      </c>
      <c r="K15" s="2"/>
      <c r="L15" s="2"/>
      <c r="N15" s="37"/>
    </row>
    <row r="16" spans="1:15">
      <c r="A16" s="5">
        <v>4</v>
      </c>
      <c r="B16" s="5"/>
      <c r="C16" s="4" t="s">
        <v>22</v>
      </c>
      <c r="D16" s="3"/>
      <c r="E16" s="167">
        <v>0</v>
      </c>
      <c r="F16" s="3"/>
      <c r="G16" s="3" t="str">
        <f t="shared" si="0"/>
        <v>TP</v>
      </c>
      <c r="H16" s="7">
        <f t="shared" si="0"/>
        <v>1</v>
      </c>
      <c r="I16" s="3"/>
      <c r="J16" s="3">
        <f>+H16*E16</f>
        <v>0</v>
      </c>
      <c r="K16" s="2"/>
      <c r="L16" s="2"/>
      <c r="N16" s="37"/>
    </row>
    <row r="17" spans="1:22" ht="16.5" thickBot="1">
      <c r="A17" s="5">
        <v>5</v>
      </c>
      <c r="B17" s="5"/>
      <c r="C17" s="4" t="s">
        <v>23</v>
      </c>
      <c r="D17" s="3"/>
      <c r="E17" s="167">
        <v>0</v>
      </c>
      <c r="F17" s="3"/>
      <c r="G17" s="3" t="str">
        <f t="shared" si="0"/>
        <v>TP</v>
      </c>
      <c r="H17" s="7">
        <f t="shared" si="0"/>
        <v>1</v>
      </c>
      <c r="I17" s="3"/>
      <c r="J17" s="133">
        <f>+H17*E17</f>
        <v>0</v>
      </c>
      <c r="K17" s="2"/>
      <c r="L17" s="2"/>
      <c r="N17" s="37"/>
    </row>
    <row r="18" spans="1:22">
      <c r="A18" s="5">
        <v>6</v>
      </c>
      <c r="B18" s="5"/>
      <c r="C18" s="60" t="s">
        <v>24</v>
      </c>
      <c r="D18" s="2"/>
      <c r="E18" s="170" t="s">
        <v>7</v>
      </c>
      <c r="F18" s="3"/>
      <c r="G18" s="3"/>
      <c r="H18" s="7"/>
      <c r="I18" s="3"/>
      <c r="J18" s="301">
        <f>SUM(J14:J17)</f>
        <v>1716000</v>
      </c>
      <c r="K18" s="2"/>
      <c r="L18" s="2"/>
      <c r="N18" s="302"/>
    </row>
    <row r="19" spans="1:22">
      <c r="A19" s="5"/>
      <c r="B19" s="5"/>
      <c r="C19" s="60"/>
      <c r="D19" s="2"/>
      <c r="J19" s="3"/>
      <c r="K19" s="2"/>
      <c r="L19" s="2"/>
      <c r="N19" s="37"/>
    </row>
    <row r="20" spans="1:22" s="210" customFormat="1">
      <c r="A20" s="5" t="s">
        <v>25</v>
      </c>
      <c r="B20" s="6"/>
      <c r="C20" s="6" t="s">
        <v>26</v>
      </c>
      <c r="D20" s="2"/>
      <c r="E20" s="3" t="s">
        <v>7</v>
      </c>
      <c r="F20" s="2"/>
      <c r="G20" s="2"/>
      <c r="H20" s="7"/>
      <c r="I20" s="2"/>
      <c r="J20" s="302">
        <v>122285085</v>
      </c>
      <c r="K20" s="2"/>
      <c r="L20" s="2"/>
      <c r="M20" s="6"/>
      <c r="N20" s="302"/>
      <c r="O20" s="8"/>
      <c r="P20" s="9"/>
      <c r="Q20" s="8"/>
      <c r="R20" s="8"/>
      <c r="S20" s="8"/>
      <c r="T20" s="8"/>
      <c r="U20" s="6"/>
      <c r="V20" s="6"/>
    </row>
    <row r="21" spans="1:22" s="210" customFormat="1" ht="16.5" thickBot="1">
      <c r="A21" s="5" t="s">
        <v>27</v>
      </c>
      <c r="B21" s="6"/>
      <c r="C21" s="6" t="s">
        <v>28</v>
      </c>
      <c r="D21" s="2" t="s">
        <v>29</v>
      </c>
      <c r="E21" s="3"/>
      <c r="F21" s="2"/>
      <c r="G21" s="2"/>
      <c r="H21" s="7"/>
      <c r="I21" s="2"/>
      <c r="J21" s="211">
        <v>117440843</v>
      </c>
      <c r="K21" s="2"/>
      <c r="L21" s="2"/>
      <c r="M21" s="6"/>
      <c r="N21" s="271"/>
      <c r="O21" s="8"/>
      <c r="P21" s="8"/>
      <c r="Q21" s="8"/>
      <c r="R21" s="8"/>
      <c r="S21" s="8"/>
      <c r="T21" s="8"/>
      <c r="U21" s="6"/>
      <c r="V21" s="6"/>
    </row>
    <row r="22" spans="1:22" s="210" customFormat="1">
      <c r="A22" s="5" t="s">
        <v>30</v>
      </c>
      <c r="B22" s="6"/>
      <c r="C22" s="6" t="s">
        <v>31</v>
      </c>
      <c r="D22" s="2" t="s">
        <v>32</v>
      </c>
      <c r="E22" s="3"/>
      <c r="F22" s="2"/>
      <c r="G22" s="2"/>
      <c r="H22" s="7"/>
      <c r="I22" s="2"/>
      <c r="J22" s="302">
        <f>J20-J21</f>
        <v>4844242</v>
      </c>
      <c r="K22" s="2"/>
      <c r="L22" s="2"/>
      <c r="M22" s="6"/>
      <c r="N22" s="302"/>
      <c r="O22" s="8"/>
      <c r="P22" s="8"/>
      <c r="Q22" s="8"/>
      <c r="R22" s="8"/>
      <c r="S22" s="8"/>
      <c r="T22" s="8"/>
      <c r="U22" s="6"/>
      <c r="V22" s="6"/>
    </row>
    <row r="23" spans="1:22" s="210" customFormat="1">
      <c r="A23" s="5" t="s">
        <v>33</v>
      </c>
      <c r="B23" s="6"/>
      <c r="C23" s="6" t="s">
        <v>34</v>
      </c>
      <c r="D23" s="2" t="s">
        <v>35</v>
      </c>
      <c r="E23" s="3"/>
      <c r="F23" s="2"/>
      <c r="G23" s="2"/>
      <c r="H23" s="7"/>
      <c r="I23" s="2"/>
      <c r="J23" s="271">
        <f>E333</f>
        <v>-3859141.284</v>
      </c>
      <c r="K23" s="2"/>
      <c r="L23" s="2"/>
      <c r="M23" s="6"/>
      <c r="N23" s="271"/>
      <c r="O23" s="8"/>
      <c r="P23" s="8"/>
      <c r="Q23" s="8"/>
      <c r="R23" s="8"/>
      <c r="S23" s="8"/>
      <c r="T23" s="8"/>
      <c r="U23" s="6"/>
      <c r="V23" s="6"/>
    </row>
    <row r="24" spans="1:22" s="210" customFormat="1" ht="16.5" thickBot="1">
      <c r="A24" s="5" t="s">
        <v>36</v>
      </c>
      <c r="B24" s="6"/>
      <c r="C24" s="6" t="s">
        <v>37</v>
      </c>
      <c r="D24" s="2"/>
      <c r="E24" s="3"/>
      <c r="F24" s="2"/>
      <c r="G24" s="2"/>
      <c r="H24" s="7"/>
      <c r="I24" s="2"/>
      <c r="J24" s="211">
        <v>15013</v>
      </c>
      <c r="K24" s="2"/>
      <c r="L24" s="2"/>
      <c r="M24" s="6"/>
      <c r="N24" s="271"/>
      <c r="O24" s="8"/>
      <c r="P24" s="8"/>
      <c r="Q24" s="8"/>
      <c r="R24" s="8"/>
      <c r="S24" s="8"/>
      <c r="T24" s="8"/>
      <c r="V24" s="6"/>
    </row>
    <row r="25" spans="1:22">
      <c r="A25" s="5"/>
      <c r="B25" s="5"/>
      <c r="C25" s="60"/>
      <c r="D25" s="2"/>
      <c r="J25" s="3"/>
      <c r="K25" s="2"/>
      <c r="L25" s="2"/>
      <c r="N25" s="37"/>
    </row>
    <row r="26" spans="1:22" ht="16.5" thickBot="1">
      <c r="A26" s="5">
        <v>7</v>
      </c>
      <c r="B26" s="5"/>
      <c r="C26" s="60" t="s">
        <v>38</v>
      </c>
      <c r="D26" s="212" t="s">
        <v>39</v>
      </c>
      <c r="E26" s="170" t="s">
        <v>7</v>
      </c>
      <c r="F26" s="3"/>
      <c r="G26" s="3"/>
      <c r="H26" s="3"/>
      <c r="I26" s="3"/>
      <c r="J26" s="316">
        <f>+J11-J18+J22+J23+J24</f>
        <v>121619124.54337789</v>
      </c>
      <c r="K26" s="2"/>
      <c r="L26" s="2"/>
      <c r="M26" s="310"/>
      <c r="N26" s="315"/>
      <c r="O26" s="313"/>
    </row>
    <row r="27" spans="1:22" ht="16.5" thickTop="1">
      <c r="A27" s="5"/>
      <c r="B27" s="5"/>
      <c r="D27" s="2"/>
      <c r="E27" s="170"/>
      <c r="F27" s="3"/>
      <c r="G27" s="3"/>
      <c r="H27" s="3"/>
      <c r="I27" s="3"/>
      <c r="K27" s="2"/>
      <c r="L27" s="2"/>
    </row>
    <row r="28" spans="1:22">
      <c r="A28" s="5"/>
      <c r="B28" s="5"/>
      <c r="C28" s="60" t="s">
        <v>40</v>
      </c>
      <c r="D28" s="2"/>
      <c r="E28" s="167"/>
      <c r="F28" s="2"/>
      <c r="G28" s="2"/>
      <c r="H28" s="2"/>
      <c r="I28" s="2"/>
      <c r="J28" s="167"/>
      <c r="K28" s="2"/>
      <c r="L28" s="2"/>
    </row>
    <row r="29" spans="1:22">
      <c r="A29" s="5">
        <v>8</v>
      </c>
      <c r="B29" s="5"/>
      <c r="C29" s="60" t="s">
        <v>41</v>
      </c>
      <c r="E29" s="167"/>
      <c r="F29" s="2"/>
      <c r="G29" s="2"/>
      <c r="H29" s="11" t="s">
        <v>42</v>
      </c>
      <c r="I29" s="2"/>
      <c r="J29" s="167">
        <f>'Workpapers (Page 10)'!D25</f>
        <v>2629500</v>
      </c>
      <c r="K29" s="2"/>
      <c r="L29" s="12"/>
      <c r="N29" s="4"/>
    </row>
    <row r="30" spans="1:22">
      <c r="A30" s="5">
        <v>9</v>
      </c>
      <c r="B30" s="5"/>
      <c r="C30" s="60" t="s">
        <v>43</v>
      </c>
      <c r="D30" s="3"/>
      <c r="E30" s="3"/>
      <c r="F30" s="3"/>
      <c r="G30" s="3"/>
      <c r="H30" s="3" t="s">
        <v>44</v>
      </c>
      <c r="I30" s="3"/>
      <c r="J30" s="167">
        <v>0</v>
      </c>
      <c r="K30" s="2"/>
      <c r="L30" s="2"/>
      <c r="N30" s="4"/>
      <c r="P30" s="13"/>
      <c r="Q30" s="13"/>
      <c r="S30" s="13"/>
    </row>
    <row r="31" spans="1:22">
      <c r="A31" s="5">
        <v>10</v>
      </c>
      <c r="B31" s="5"/>
      <c r="C31" s="4" t="s">
        <v>45</v>
      </c>
      <c r="D31" s="2"/>
      <c r="E31" s="2"/>
      <c r="F31" s="2"/>
      <c r="H31" s="11" t="s">
        <v>46</v>
      </c>
      <c r="I31" s="2"/>
      <c r="J31" s="167">
        <f>'Workpapers (Page 10)'!F25</f>
        <v>314083.33333333331</v>
      </c>
      <c r="K31" s="2"/>
      <c r="L31" s="2"/>
      <c r="N31" s="4"/>
      <c r="P31" s="15"/>
      <c r="Q31" s="122"/>
      <c r="S31" s="13"/>
    </row>
    <row r="32" spans="1:22">
      <c r="A32" s="5">
        <v>11</v>
      </c>
      <c r="B32" s="5"/>
      <c r="C32" s="60" t="s">
        <v>47</v>
      </c>
      <c r="D32" s="2"/>
      <c r="E32" s="2"/>
      <c r="F32" s="2"/>
      <c r="H32" s="11" t="s">
        <v>48</v>
      </c>
      <c r="I32" s="2"/>
      <c r="J32" s="4">
        <v>0</v>
      </c>
      <c r="K32" s="2"/>
      <c r="L32" s="2"/>
      <c r="N32" s="4"/>
      <c r="P32" s="16"/>
    </row>
    <row r="33" spans="1:19">
      <c r="A33" s="5">
        <v>12</v>
      </c>
      <c r="B33" s="5"/>
      <c r="C33" s="4" t="s">
        <v>49</v>
      </c>
      <c r="D33" s="2"/>
      <c r="E33" s="2"/>
      <c r="F33" s="2"/>
      <c r="G33" s="2"/>
      <c r="H33" s="11"/>
      <c r="I33" s="2"/>
      <c r="J33" s="4">
        <v>0</v>
      </c>
      <c r="K33" s="2"/>
      <c r="L33" s="2"/>
      <c r="N33" s="4"/>
      <c r="P33" s="307"/>
      <c r="Q33" s="17"/>
      <c r="R33" s="17"/>
      <c r="S33" s="307"/>
    </row>
    <row r="34" spans="1:19">
      <c r="A34" s="5">
        <v>13</v>
      </c>
      <c r="B34" s="5"/>
      <c r="C34" s="4" t="s">
        <v>50</v>
      </c>
      <c r="D34" s="2"/>
      <c r="E34" s="2"/>
      <c r="F34" s="2"/>
      <c r="G34" s="2"/>
      <c r="H34" s="11"/>
      <c r="I34" s="2"/>
      <c r="J34" s="4">
        <v>0</v>
      </c>
      <c r="K34" s="2"/>
      <c r="L34" s="2"/>
      <c r="N34" s="4"/>
      <c r="P34" s="18"/>
      <c r="Q34" s="14"/>
      <c r="R34" s="224"/>
      <c r="S34" s="18"/>
    </row>
    <row r="35" spans="1:19" ht="16.5" thickBot="1">
      <c r="A35" s="5">
        <v>14</v>
      </c>
      <c r="B35" s="5"/>
      <c r="C35" s="4" t="s">
        <v>51</v>
      </c>
      <c r="D35" s="2"/>
      <c r="E35" s="2"/>
      <c r="F35" s="2"/>
      <c r="G35" s="2"/>
      <c r="H35" s="11"/>
      <c r="I35" s="2"/>
      <c r="J35" s="241">
        <v>0</v>
      </c>
      <c r="K35" s="2"/>
      <c r="L35" s="2"/>
      <c r="N35" s="4"/>
      <c r="P35" s="20"/>
      <c r="Q35" s="14"/>
      <c r="R35" s="19"/>
      <c r="S35" s="20"/>
    </row>
    <row r="36" spans="1:19">
      <c r="A36" s="5">
        <v>15</v>
      </c>
      <c r="B36" s="5"/>
      <c r="C36" s="28" t="s">
        <v>52</v>
      </c>
      <c r="D36" s="2"/>
      <c r="E36" s="2"/>
      <c r="F36" s="2"/>
      <c r="G36" s="2"/>
      <c r="H36" s="2"/>
      <c r="I36" s="2"/>
      <c r="J36" s="167">
        <f>SUM(J29:J35)</f>
        <v>2943583.3333333335</v>
      </c>
      <c r="K36" s="2"/>
      <c r="L36" s="2"/>
      <c r="N36" s="4"/>
      <c r="P36" s="20"/>
      <c r="Q36" s="21"/>
      <c r="R36" s="19"/>
      <c r="S36" s="20"/>
    </row>
    <row r="37" spans="1:19">
      <c r="A37" s="5"/>
      <c r="B37" s="5"/>
      <c r="C37" s="60"/>
      <c r="D37" s="2"/>
      <c r="E37" s="2"/>
      <c r="F37" s="2"/>
      <c r="G37" s="2"/>
      <c r="H37" s="2"/>
      <c r="I37" s="2"/>
      <c r="J37" s="167"/>
      <c r="K37" s="2"/>
      <c r="L37" s="2"/>
    </row>
    <row r="38" spans="1:19">
      <c r="A38" s="5">
        <v>16</v>
      </c>
      <c r="B38" s="5"/>
      <c r="C38" s="60" t="s">
        <v>53</v>
      </c>
      <c r="D38" s="2" t="s">
        <v>54</v>
      </c>
      <c r="E38" s="171">
        <f>IF(J36&gt;0,J26/J36,0)</f>
        <v>41.316691518855549</v>
      </c>
      <c r="F38" s="2"/>
      <c r="G38" s="2"/>
      <c r="H38" s="2"/>
      <c r="I38" s="2"/>
      <c r="K38" s="2"/>
      <c r="L38" s="2"/>
    </row>
    <row r="39" spans="1:19">
      <c r="A39" s="5">
        <v>17</v>
      </c>
      <c r="B39" s="5"/>
      <c r="C39" s="60" t="s">
        <v>55</v>
      </c>
      <c r="D39" s="2" t="s">
        <v>56</v>
      </c>
      <c r="E39" s="171">
        <f>+E38/12</f>
        <v>3.4430576265712958</v>
      </c>
      <c r="F39" s="2"/>
      <c r="G39" s="2"/>
      <c r="H39" s="2"/>
      <c r="I39" s="2"/>
      <c r="K39" s="2"/>
      <c r="L39" s="2"/>
    </row>
    <row r="40" spans="1:19">
      <c r="A40" s="5"/>
      <c r="B40" s="5"/>
      <c r="C40" s="60"/>
      <c r="D40" s="2"/>
      <c r="E40" s="171"/>
      <c r="F40" s="2"/>
      <c r="G40" s="2"/>
      <c r="H40" s="2"/>
      <c r="I40" s="2"/>
      <c r="K40" s="2"/>
      <c r="L40" s="2"/>
    </row>
    <row r="41" spans="1:19">
      <c r="A41" s="5"/>
      <c r="B41" s="5"/>
      <c r="C41" s="60"/>
      <c r="D41" s="2"/>
      <c r="E41" s="172" t="s">
        <v>57</v>
      </c>
      <c r="F41" s="2"/>
      <c r="G41" s="2"/>
      <c r="H41" s="2"/>
      <c r="I41" s="2"/>
      <c r="J41" s="173" t="s">
        <v>58</v>
      </c>
      <c r="K41" s="2"/>
      <c r="L41" s="2"/>
    </row>
    <row r="42" spans="1:19">
      <c r="A42" s="5">
        <v>18</v>
      </c>
      <c r="B42" s="5"/>
      <c r="C42" s="60" t="s">
        <v>59</v>
      </c>
      <c r="D42" s="22" t="s">
        <v>60</v>
      </c>
      <c r="E42" s="171">
        <f>+E38/52</f>
        <v>0.79455175997799132</v>
      </c>
      <c r="F42" s="2"/>
      <c r="G42" s="2"/>
      <c r="H42" s="2"/>
      <c r="I42" s="2"/>
      <c r="J42" s="23">
        <f>+E38/52</f>
        <v>0.79455175997799132</v>
      </c>
      <c r="K42" s="2"/>
      <c r="L42" s="2"/>
      <c r="M42" s="310"/>
      <c r="N42" s="314"/>
      <c r="O42" s="313"/>
    </row>
    <row r="43" spans="1:19">
      <c r="A43" s="5">
        <v>19</v>
      </c>
      <c r="B43" s="5"/>
      <c r="C43" s="60" t="s">
        <v>61</v>
      </c>
      <c r="D43" s="22" t="s">
        <v>62</v>
      </c>
      <c r="E43" s="171">
        <f>+E38/260</f>
        <v>0.15891035199559828</v>
      </c>
      <c r="F43" s="2" t="s">
        <v>63</v>
      </c>
      <c r="H43" s="2"/>
      <c r="I43" s="2"/>
      <c r="J43" s="23">
        <f>+E38/365</f>
        <v>0.11319641512015219</v>
      </c>
      <c r="K43" s="2"/>
      <c r="L43" s="2"/>
      <c r="N43" s="308"/>
    </row>
    <row r="44" spans="1:19" ht="15.75" customHeight="1">
      <c r="A44" s="5">
        <v>20</v>
      </c>
      <c r="B44" s="5"/>
      <c r="C44" s="60" t="s">
        <v>64</v>
      </c>
      <c r="D44" s="2" t="s">
        <v>521</v>
      </c>
      <c r="E44" s="171">
        <f>+E38/4160*1000</f>
        <v>9.9318969997248914</v>
      </c>
      <c r="F44" s="2" t="s">
        <v>498</v>
      </c>
      <c r="H44" s="2"/>
      <c r="I44" s="2"/>
      <c r="J44" s="23">
        <f>+E38/8760*1000</f>
        <v>4.7165172966730085</v>
      </c>
      <c r="K44" s="2"/>
      <c r="L44" s="2" t="s">
        <v>7</v>
      </c>
      <c r="M44" s="310"/>
      <c r="N44" s="314"/>
      <c r="O44" s="313"/>
    </row>
    <row r="45" spans="1:19">
      <c r="A45" s="5"/>
      <c r="B45" s="5"/>
      <c r="C45" s="60"/>
      <c r="D45" s="2" t="s">
        <v>458</v>
      </c>
      <c r="E45" s="2"/>
      <c r="F45" s="2"/>
      <c r="H45" s="2"/>
      <c r="I45" s="2"/>
      <c r="K45" s="2"/>
      <c r="L45" s="2" t="s">
        <v>7</v>
      </c>
      <c r="N45" s="308"/>
    </row>
    <row r="46" spans="1:19">
      <c r="A46" s="5"/>
      <c r="B46" s="5"/>
      <c r="C46" s="60"/>
      <c r="D46" s="2"/>
      <c r="E46" s="2"/>
      <c r="F46" s="2"/>
      <c r="H46" s="2"/>
      <c r="I46" s="2"/>
      <c r="K46" s="2"/>
      <c r="L46" s="2" t="s">
        <v>7</v>
      </c>
      <c r="N46" s="308"/>
    </row>
    <row r="47" spans="1:19">
      <c r="A47" s="5">
        <v>21</v>
      </c>
      <c r="B47" s="5"/>
      <c r="C47" s="60" t="s">
        <v>65</v>
      </c>
      <c r="D47" s="2" t="s">
        <v>66</v>
      </c>
      <c r="E47" s="194">
        <v>4.5600000000000002E-2</v>
      </c>
      <c r="F47" s="24" t="s">
        <v>67</v>
      </c>
      <c r="G47" s="24"/>
      <c r="H47" s="24"/>
      <c r="I47" s="24"/>
      <c r="J47" s="194">
        <f>E47</f>
        <v>4.5600000000000002E-2</v>
      </c>
      <c r="K47" s="24" t="s">
        <v>67</v>
      </c>
      <c r="L47" s="2"/>
      <c r="N47" s="309"/>
    </row>
    <row r="48" spans="1:19">
      <c r="A48" s="5">
        <v>22</v>
      </c>
      <c r="B48" s="5"/>
      <c r="C48" s="60"/>
      <c r="D48" s="2"/>
      <c r="E48" s="194">
        <v>4.5600000000000002E-2</v>
      </c>
      <c r="F48" s="24" t="s">
        <v>68</v>
      </c>
      <c r="G48" s="24"/>
      <c r="H48" s="24"/>
      <c r="I48" s="24"/>
      <c r="J48" s="194">
        <f>E48</f>
        <v>4.5600000000000002E-2</v>
      </c>
      <c r="K48" s="24" t="s">
        <v>68</v>
      </c>
      <c r="L48" s="2"/>
      <c r="N48" s="309"/>
    </row>
    <row r="49" spans="1:12">
      <c r="A49" s="5"/>
      <c r="B49" s="5"/>
      <c r="C49" s="60"/>
      <c r="D49" s="2"/>
      <c r="E49" s="24"/>
      <c r="F49" s="24"/>
      <c r="G49" s="24"/>
      <c r="H49" s="24"/>
      <c r="I49" s="24"/>
      <c r="J49" s="24"/>
      <c r="K49" s="24"/>
      <c r="L49" s="2"/>
    </row>
    <row r="50" spans="1:12">
      <c r="A50" s="5"/>
      <c r="B50" s="5"/>
      <c r="C50" s="60"/>
      <c r="D50" s="2"/>
      <c r="E50" s="24"/>
      <c r="F50" s="24"/>
      <c r="G50" s="24"/>
      <c r="H50" s="24"/>
      <c r="I50" s="24"/>
      <c r="J50" s="24"/>
      <c r="K50" s="24"/>
      <c r="L50" s="2"/>
    </row>
    <row r="51" spans="1:12">
      <c r="A51" s="5"/>
      <c r="B51" s="5"/>
      <c r="C51" s="60"/>
      <c r="D51" s="2"/>
      <c r="E51" s="24"/>
      <c r="F51" s="24"/>
      <c r="G51" s="24"/>
      <c r="H51" s="24"/>
      <c r="I51" s="24"/>
      <c r="J51" s="24"/>
      <c r="K51" s="24"/>
      <c r="L51" s="2"/>
    </row>
    <row r="52" spans="1:12">
      <c r="A52" s="5"/>
      <c r="B52" s="5"/>
      <c r="C52" s="60"/>
      <c r="D52" s="2"/>
      <c r="E52" s="24"/>
      <c r="F52" s="24"/>
      <c r="G52" s="24"/>
      <c r="H52" s="24"/>
      <c r="I52" s="24"/>
      <c r="J52" s="24"/>
      <c r="K52" s="24"/>
      <c r="L52" s="2"/>
    </row>
    <row r="53" spans="1:12">
      <c r="A53" s="5"/>
      <c r="B53" s="5"/>
      <c r="C53" s="60"/>
      <c r="D53" s="2"/>
      <c r="E53" s="24"/>
      <c r="F53" s="24"/>
      <c r="G53" s="24"/>
      <c r="H53" s="24"/>
      <c r="I53" s="24"/>
      <c r="J53" s="24"/>
      <c r="K53" s="24"/>
      <c r="L53" s="2"/>
    </row>
    <row r="54" spans="1:12">
      <c r="A54" s="5"/>
      <c r="B54" s="5"/>
      <c r="C54" s="60"/>
      <c r="D54" s="2"/>
      <c r="E54" s="24"/>
      <c r="F54" s="24"/>
      <c r="G54" s="24"/>
      <c r="H54" s="24"/>
      <c r="I54" s="24"/>
      <c r="J54" s="24"/>
      <c r="K54" s="24"/>
      <c r="L54" s="2"/>
    </row>
    <row r="55" spans="1:12">
      <c r="A55" s="5"/>
      <c r="B55" s="5"/>
      <c r="C55" s="60"/>
      <c r="D55" s="2"/>
      <c r="E55" s="24"/>
      <c r="F55" s="24"/>
      <c r="G55" s="24"/>
      <c r="H55" s="24"/>
      <c r="I55" s="24"/>
      <c r="J55" s="24"/>
      <c r="K55" s="24"/>
      <c r="L55" s="2"/>
    </row>
    <row r="56" spans="1:12">
      <c r="A56" s="5"/>
      <c r="B56" s="5"/>
      <c r="C56" s="60"/>
      <c r="D56" s="2"/>
      <c r="E56" s="24"/>
      <c r="F56" s="24"/>
      <c r="G56" s="24"/>
      <c r="H56" s="24"/>
      <c r="I56" s="24"/>
      <c r="J56" s="24"/>
      <c r="K56" s="24"/>
      <c r="L56" s="2"/>
    </row>
    <row r="57" spans="1:12">
      <c r="A57" s="5"/>
      <c r="B57" s="5"/>
      <c r="C57" s="60"/>
      <c r="D57" s="2"/>
      <c r="E57" s="24"/>
      <c r="F57" s="24"/>
      <c r="G57" s="24"/>
      <c r="H57" s="24"/>
      <c r="I57" s="24"/>
      <c r="J57" s="24"/>
      <c r="K57" s="24"/>
      <c r="L57" s="2"/>
    </row>
    <row r="58" spans="1:12">
      <c r="A58" s="5"/>
      <c r="B58" s="5"/>
      <c r="C58" s="60"/>
      <c r="D58" s="2"/>
      <c r="E58" s="24"/>
      <c r="F58" s="24"/>
      <c r="G58" s="24"/>
      <c r="H58" s="24"/>
      <c r="I58" s="24"/>
      <c r="J58" s="24"/>
      <c r="K58" s="24"/>
      <c r="L58" s="2"/>
    </row>
    <row r="59" spans="1:12">
      <c r="A59" s="5"/>
      <c r="B59" s="5"/>
      <c r="C59" s="60"/>
      <c r="D59" s="2"/>
      <c r="E59" s="24"/>
      <c r="F59" s="24"/>
      <c r="G59" s="24"/>
      <c r="H59" s="24"/>
      <c r="I59" s="24"/>
      <c r="J59" s="24"/>
      <c r="K59" s="24"/>
      <c r="L59" s="2"/>
    </row>
    <row r="60" spans="1:12">
      <c r="A60" s="5"/>
      <c r="B60" s="5"/>
      <c r="C60" s="60"/>
      <c r="D60" s="2"/>
      <c r="E60" s="24"/>
      <c r="F60" s="24"/>
      <c r="G60" s="24"/>
      <c r="H60" s="24"/>
      <c r="I60" s="24"/>
      <c r="J60" s="24"/>
      <c r="K60" s="24"/>
      <c r="L60" s="2"/>
    </row>
    <row r="61" spans="1:12">
      <c r="A61" s="5"/>
      <c r="B61" s="5"/>
      <c r="C61" s="60"/>
      <c r="D61" s="2"/>
      <c r="E61" s="24"/>
      <c r="F61" s="24"/>
      <c r="G61" s="24"/>
      <c r="H61" s="24"/>
      <c r="I61" s="24"/>
      <c r="J61" s="24"/>
      <c r="K61" s="24"/>
      <c r="L61" s="2"/>
    </row>
    <row r="62" spans="1:12">
      <c r="A62" s="5"/>
      <c r="B62" s="5"/>
      <c r="C62" s="60"/>
      <c r="D62" s="2"/>
      <c r="E62" s="24"/>
      <c r="F62" s="24"/>
      <c r="G62" s="24"/>
      <c r="H62" s="24"/>
      <c r="I62" s="24"/>
      <c r="J62" s="24"/>
      <c r="K62" s="24"/>
      <c r="L62" s="2"/>
    </row>
    <row r="63" spans="1:12">
      <c r="A63" s="5"/>
      <c r="B63" s="5"/>
      <c r="C63" s="60"/>
      <c r="D63" s="2"/>
      <c r="E63" s="24"/>
      <c r="F63" s="24"/>
      <c r="G63" s="24"/>
      <c r="H63" s="24"/>
      <c r="I63" s="24"/>
      <c r="J63" s="24"/>
      <c r="K63" s="24"/>
      <c r="L63" s="2"/>
    </row>
    <row r="64" spans="1:12">
      <c r="A64" s="5"/>
      <c r="B64" s="5"/>
      <c r="C64" s="60"/>
      <c r="D64" s="2"/>
      <c r="E64" s="24"/>
      <c r="F64" s="24"/>
      <c r="G64" s="24"/>
      <c r="H64" s="24"/>
      <c r="I64" s="24"/>
      <c r="J64" s="24"/>
      <c r="K64" s="24"/>
      <c r="L64" s="2"/>
    </row>
    <row r="65" spans="1:12">
      <c r="A65" s="5"/>
      <c r="B65" s="5"/>
      <c r="C65" s="60"/>
      <c r="D65" s="2"/>
      <c r="E65" s="24"/>
      <c r="F65" s="24"/>
      <c r="G65" s="24"/>
      <c r="H65" s="24"/>
      <c r="I65" s="24"/>
      <c r="J65" s="24"/>
      <c r="K65" s="24"/>
      <c r="L65" s="2"/>
    </row>
    <row r="66" spans="1:12">
      <c r="A66" s="5"/>
      <c r="B66" s="5"/>
      <c r="C66" s="60"/>
      <c r="D66" s="2"/>
      <c r="E66" s="24"/>
      <c r="F66" s="24"/>
      <c r="G66" s="24"/>
      <c r="H66" s="24"/>
      <c r="I66" s="24"/>
      <c r="J66" s="24"/>
      <c r="K66" s="24"/>
      <c r="L66" s="2"/>
    </row>
    <row r="67" spans="1:12">
      <c r="A67" s="5"/>
      <c r="B67" s="5"/>
      <c r="C67" s="60"/>
      <c r="D67" s="2"/>
      <c r="E67" s="24"/>
      <c r="F67" s="24"/>
      <c r="G67" s="24"/>
      <c r="H67" s="24"/>
      <c r="I67" s="24"/>
      <c r="J67" s="24"/>
      <c r="K67" s="24"/>
      <c r="L67" s="2"/>
    </row>
    <row r="68" spans="1:12">
      <c r="A68" s="5"/>
      <c r="B68" s="5"/>
      <c r="C68" s="60"/>
      <c r="D68" s="2"/>
      <c r="E68" s="24"/>
      <c r="F68" s="24"/>
      <c r="G68" s="24"/>
      <c r="H68" s="24"/>
      <c r="I68" s="24"/>
      <c r="J68" s="24"/>
      <c r="K68" s="24"/>
      <c r="L68" s="2"/>
    </row>
    <row r="69" spans="1:12">
      <c r="A69" s="5"/>
      <c r="B69" s="5"/>
      <c r="C69" s="60"/>
      <c r="D69" s="2"/>
      <c r="E69" s="24"/>
      <c r="F69" s="24"/>
      <c r="G69" s="24"/>
      <c r="H69" s="24"/>
      <c r="I69" s="24"/>
      <c r="J69" s="24"/>
      <c r="K69" s="24"/>
      <c r="L69" s="2"/>
    </row>
    <row r="70" spans="1:12">
      <c r="A70" s="5"/>
      <c r="B70" s="5"/>
      <c r="C70" s="60"/>
      <c r="D70" s="2"/>
      <c r="E70" s="24"/>
      <c r="F70" s="24"/>
      <c r="G70" s="24"/>
      <c r="H70" s="24"/>
      <c r="I70" s="24"/>
      <c r="J70" s="24"/>
      <c r="K70" s="24"/>
      <c r="L70" s="2"/>
    </row>
    <row r="71" spans="1:12">
      <c r="A71" s="5"/>
      <c r="B71" s="5"/>
      <c r="C71" s="60"/>
      <c r="D71" s="2"/>
      <c r="E71" s="24"/>
      <c r="F71" s="24"/>
      <c r="G71" s="24"/>
      <c r="H71" s="24"/>
      <c r="I71" s="24"/>
      <c r="J71" s="24"/>
      <c r="K71" s="24"/>
      <c r="L71" s="2"/>
    </row>
    <row r="72" spans="1:12">
      <c r="A72" s="5"/>
      <c r="B72" s="5"/>
      <c r="C72" s="60"/>
      <c r="D72" s="2"/>
      <c r="E72" s="24"/>
      <c r="F72" s="24"/>
      <c r="G72" s="24"/>
      <c r="H72" s="24"/>
      <c r="I72" s="24"/>
      <c r="J72" s="24"/>
      <c r="K72" s="24"/>
      <c r="L72" s="2"/>
    </row>
    <row r="73" spans="1:12">
      <c r="A73" s="5"/>
      <c r="B73" s="5"/>
      <c r="C73" s="60"/>
      <c r="D73" s="2"/>
      <c r="E73" s="24"/>
      <c r="F73" s="24"/>
      <c r="G73" s="24"/>
      <c r="H73" s="24"/>
      <c r="I73" s="24"/>
      <c r="J73" s="24"/>
      <c r="K73" s="24"/>
      <c r="L73" s="279" t="s">
        <v>406</v>
      </c>
    </row>
    <row r="74" spans="1:12">
      <c r="C74" s="28"/>
      <c r="D74" s="28"/>
      <c r="E74" s="198"/>
      <c r="F74" s="28"/>
      <c r="G74" s="28"/>
      <c r="H74" s="28"/>
      <c r="I74" s="11"/>
      <c r="J74" s="11"/>
      <c r="K74" s="320" t="s">
        <v>320</v>
      </c>
      <c r="L74" s="320"/>
    </row>
    <row r="75" spans="1:12">
      <c r="C75" s="28"/>
      <c r="D75" s="28"/>
      <c r="E75" s="198"/>
      <c r="F75" s="28"/>
      <c r="G75" s="28"/>
      <c r="H75" s="28"/>
      <c r="I75" s="11"/>
      <c r="J75" s="11"/>
      <c r="K75" s="2"/>
      <c r="L75" s="208"/>
    </row>
    <row r="76" spans="1:12">
      <c r="C76" s="28" t="s">
        <v>12</v>
      </c>
      <c r="D76" s="28"/>
      <c r="E76" s="198" t="s">
        <v>13</v>
      </c>
      <c r="F76" s="28"/>
      <c r="G76" s="28"/>
      <c r="H76" s="28"/>
      <c r="I76" s="11"/>
      <c r="J76" s="11"/>
      <c r="K76" s="2"/>
      <c r="L76" s="208" t="str">
        <f>L4</f>
        <v>For the 12 months ended 12/31/15</v>
      </c>
    </row>
    <row r="77" spans="1:12">
      <c r="C77" s="28"/>
      <c r="D77" s="3" t="s">
        <v>7</v>
      </c>
      <c r="E77" s="3" t="s">
        <v>14</v>
      </c>
      <c r="F77" s="3"/>
      <c r="G77" s="3"/>
      <c r="H77" s="3"/>
      <c r="I77" s="11"/>
      <c r="J77" s="11"/>
      <c r="K77" s="2"/>
      <c r="L77" s="2"/>
    </row>
    <row r="78" spans="1:12">
      <c r="C78" s="28"/>
      <c r="D78" s="3"/>
      <c r="E78" s="3"/>
      <c r="F78" s="3"/>
      <c r="G78" s="3"/>
      <c r="H78" s="3"/>
      <c r="I78" s="11"/>
      <c r="J78" s="11"/>
      <c r="K78" s="2"/>
      <c r="L78" s="2"/>
    </row>
    <row r="79" spans="1:12">
      <c r="C79" s="60"/>
      <c r="D79" s="2"/>
      <c r="E79" s="3" t="str">
        <f>E7</f>
        <v>Northern Indiana Public Service Company</v>
      </c>
      <c r="F79" s="3"/>
      <c r="G79" s="3"/>
      <c r="H79" s="3"/>
      <c r="I79" s="3"/>
      <c r="J79" s="3"/>
      <c r="K79" s="3"/>
      <c r="L79" s="3"/>
    </row>
    <row r="80" spans="1:12">
      <c r="C80" s="26" t="s">
        <v>9</v>
      </c>
      <c r="D80" s="26" t="s">
        <v>10</v>
      </c>
      <c r="E80" s="26" t="s">
        <v>11</v>
      </c>
      <c r="F80" s="3" t="s">
        <v>7</v>
      </c>
      <c r="G80" s="3"/>
      <c r="H80" s="213" t="s">
        <v>69</v>
      </c>
      <c r="I80" s="3"/>
      <c r="J80" s="45" t="s">
        <v>70</v>
      </c>
      <c r="K80" s="3"/>
      <c r="L80" s="26"/>
    </row>
    <row r="81" spans="1:12">
      <c r="C81" s="60"/>
      <c r="D81" s="184" t="s">
        <v>71</v>
      </c>
      <c r="E81" s="3"/>
      <c r="F81" s="3"/>
      <c r="G81" s="3"/>
      <c r="H81" s="5"/>
      <c r="I81" s="3"/>
      <c r="J81" s="32" t="s">
        <v>2</v>
      </c>
      <c r="K81" s="3"/>
      <c r="L81" s="26"/>
    </row>
    <row r="82" spans="1:12">
      <c r="A82" s="5" t="s">
        <v>0</v>
      </c>
      <c r="B82" s="5"/>
      <c r="C82" s="60"/>
      <c r="D82" s="214" t="s">
        <v>72</v>
      </c>
      <c r="E82" s="32" t="s">
        <v>73</v>
      </c>
      <c r="F82" s="35"/>
      <c r="G82" s="32" t="s">
        <v>74</v>
      </c>
      <c r="I82" s="35"/>
      <c r="J82" s="5" t="s">
        <v>75</v>
      </c>
      <c r="K82" s="3"/>
      <c r="L82" s="26"/>
    </row>
    <row r="83" spans="1:12" ht="16.5" thickBot="1">
      <c r="A83" s="168" t="s">
        <v>1</v>
      </c>
      <c r="B83" s="182"/>
      <c r="C83" s="215" t="s">
        <v>76</v>
      </c>
      <c r="D83" s="3"/>
      <c r="E83" s="3"/>
      <c r="F83" s="3"/>
      <c r="G83" s="3"/>
      <c r="H83" s="3"/>
      <c r="I83" s="3"/>
      <c r="J83" s="3"/>
      <c r="K83" s="3"/>
      <c r="L83" s="3"/>
    </row>
    <row r="84" spans="1:12">
      <c r="A84" s="5"/>
      <c r="B84" s="5"/>
      <c r="C84" s="60" t="s">
        <v>505</v>
      </c>
      <c r="D84" s="3"/>
      <c r="E84" s="3"/>
      <c r="F84" s="3"/>
      <c r="G84" s="3"/>
      <c r="H84" s="3"/>
      <c r="I84" s="3"/>
      <c r="J84" s="3"/>
      <c r="K84" s="3"/>
      <c r="L84" s="3"/>
    </row>
    <row r="85" spans="1:12">
      <c r="A85" s="5">
        <v>1</v>
      </c>
      <c r="B85" s="5"/>
      <c r="C85" s="60" t="s">
        <v>77</v>
      </c>
      <c r="D85" s="3" t="s">
        <v>78</v>
      </c>
      <c r="E85" s="3">
        <f>'Workpapers (Pages 1 to 5)'!C22</f>
        <v>3990257551</v>
      </c>
      <c r="F85" s="3"/>
      <c r="G85" s="3" t="s">
        <v>79</v>
      </c>
      <c r="H85" s="30" t="s">
        <v>7</v>
      </c>
      <c r="I85" s="3"/>
      <c r="J85" s="3" t="s">
        <v>7</v>
      </c>
      <c r="K85" s="3"/>
      <c r="L85" s="3"/>
    </row>
    <row r="86" spans="1:12">
      <c r="A86" s="5">
        <v>2</v>
      </c>
      <c r="B86" s="5"/>
      <c r="C86" s="60" t="s">
        <v>4</v>
      </c>
      <c r="D86" s="3" t="s">
        <v>80</v>
      </c>
      <c r="E86" s="3">
        <f>'Workpapers (Pages 1 to 5)'!D22</f>
        <v>895935559</v>
      </c>
      <c r="F86" s="3"/>
      <c r="G86" s="3" t="s">
        <v>20</v>
      </c>
      <c r="H86" s="30">
        <f>J230</f>
        <v>1</v>
      </c>
      <c r="I86" s="3"/>
      <c r="J86" s="3">
        <f>+H86*E86</f>
        <v>895935559</v>
      </c>
      <c r="K86" s="3"/>
      <c r="L86" s="3"/>
    </row>
    <row r="87" spans="1:12">
      <c r="A87" s="5">
        <v>3</v>
      </c>
      <c r="B87" s="5"/>
      <c r="C87" s="60" t="s">
        <v>5</v>
      </c>
      <c r="D87" s="3" t="s">
        <v>81</v>
      </c>
      <c r="E87" s="3">
        <f>'Workpapers (Pages 1 to 5)'!E22</f>
        <v>1692552497</v>
      </c>
      <c r="F87" s="3"/>
      <c r="G87" s="3" t="s">
        <v>79</v>
      </c>
      <c r="H87" s="30" t="s">
        <v>7</v>
      </c>
      <c r="I87" s="3"/>
      <c r="J87" s="3" t="s">
        <v>7</v>
      </c>
      <c r="K87" s="3"/>
      <c r="L87" s="3"/>
    </row>
    <row r="88" spans="1:12">
      <c r="A88" s="5">
        <v>4</v>
      </c>
      <c r="B88" s="5"/>
      <c r="C88" s="60" t="s">
        <v>82</v>
      </c>
      <c r="D88" s="3" t="s">
        <v>83</v>
      </c>
      <c r="E88" s="3">
        <f>'Workpapers (Pages 1 to 5)'!F22</f>
        <v>209066942</v>
      </c>
      <c r="F88" s="3"/>
      <c r="G88" s="3" t="s">
        <v>84</v>
      </c>
      <c r="H88" s="30">
        <f>J247</f>
        <v>0.13235340791926345</v>
      </c>
      <c r="I88" s="3"/>
      <c r="J88" s="3">
        <f>+H88*E88</f>
        <v>27670722.256958991</v>
      </c>
      <c r="K88" s="3"/>
      <c r="L88" s="3"/>
    </row>
    <row r="89" spans="1:12" ht="16.5" thickBot="1">
      <c r="A89" s="5">
        <v>5</v>
      </c>
      <c r="B89" s="5"/>
      <c r="C89" s="60" t="s">
        <v>85</v>
      </c>
      <c r="D89" s="3" t="s">
        <v>507</v>
      </c>
      <c r="E89" s="133">
        <f>'Workpapers (Pages 1 to 5)'!H22</f>
        <v>260566823</v>
      </c>
      <c r="F89" s="3"/>
      <c r="G89" s="3" t="s">
        <v>86</v>
      </c>
      <c r="H89" s="30">
        <f>L251</f>
        <v>0.13235340791926345</v>
      </c>
      <c r="I89" s="3"/>
      <c r="J89" s="133">
        <f>+H89*E89</f>
        <v>34486907.014745519</v>
      </c>
      <c r="K89" s="3"/>
      <c r="L89" s="3"/>
    </row>
    <row r="90" spans="1:12" ht="16.5" thickBot="1">
      <c r="A90" s="5">
        <v>6</v>
      </c>
      <c r="B90" s="5"/>
      <c r="C90" s="28" t="s">
        <v>87</v>
      </c>
      <c r="D90" s="3"/>
      <c r="E90" s="3">
        <f>SUM(E85:E89)</f>
        <v>7048379372</v>
      </c>
      <c r="F90" s="3"/>
      <c r="G90" s="3" t="s">
        <v>88</v>
      </c>
      <c r="H90" s="174">
        <f>IF(J90&gt;0,J90/E90,0)</f>
        <v>0.13593099033201478</v>
      </c>
      <c r="I90" s="3"/>
      <c r="J90" s="3">
        <f>SUM(J85:J89)</f>
        <v>958093188.27170444</v>
      </c>
      <c r="K90" s="3"/>
      <c r="L90" s="27"/>
    </row>
    <row r="91" spans="1:12">
      <c r="C91" s="60"/>
      <c r="D91" s="3"/>
      <c r="E91" s="3"/>
      <c r="F91" s="3"/>
      <c r="G91" s="3"/>
      <c r="H91" s="27"/>
      <c r="I91" s="3"/>
      <c r="J91" s="3"/>
      <c r="K91" s="3"/>
      <c r="L91" s="27"/>
    </row>
    <row r="92" spans="1:12">
      <c r="C92" s="60" t="s">
        <v>506</v>
      </c>
      <c r="D92" s="3"/>
      <c r="E92" s="3"/>
      <c r="F92" s="3"/>
      <c r="G92" s="3"/>
      <c r="H92" s="3"/>
      <c r="I92" s="3"/>
      <c r="J92" s="3"/>
      <c r="K92" s="3"/>
      <c r="L92" s="3"/>
    </row>
    <row r="93" spans="1:12">
      <c r="A93" s="5">
        <v>7</v>
      </c>
      <c r="B93" s="5"/>
      <c r="C93" s="60" t="str">
        <f>+C85</f>
        <v xml:space="preserve">  Production</v>
      </c>
      <c r="D93" s="3" t="s">
        <v>89</v>
      </c>
      <c r="E93" s="3">
        <f>'Workpapers (Pages 1 to 5)'!C43</f>
        <v>2325637753</v>
      </c>
      <c r="F93" s="3"/>
      <c r="G93" s="3" t="str">
        <f t="shared" ref="G93:H97" si="1">+G85</f>
        <v>NA</v>
      </c>
      <c r="H93" s="30" t="str">
        <f t="shared" si="1"/>
        <v xml:space="preserve"> </v>
      </c>
      <c r="I93" s="3"/>
      <c r="J93" s="3" t="s">
        <v>7</v>
      </c>
      <c r="K93" s="3"/>
      <c r="L93" s="3"/>
    </row>
    <row r="94" spans="1:12">
      <c r="A94" s="5">
        <v>8</v>
      </c>
      <c r="B94" s="5"/>
      <c r="C94" s="60" t="str">
        <f>+C86</f>
        <v xml:space="preserve">  Transmission</v>
      </c>
      <c r="D94" s="3" t="s">
        <v>90</v>
      </c>
      <c r="E94" s="3">
        <f>'Workpapers (Pages 1 to 5)'!D43</f>
        <v>454259180</v>
      </c>
      <c r="F94" s="3"/>
      <c r="G94" s="3" t="str">
        <f t="shared" si="1"/>
        <v>TP</v>
      </c>
      <c r="H94" s="30">
        <f t="shared" si="1"/>
        <v>1</v>
      </c>
      <c r="I94" s="3"/>
      <c r="J94" s="3">
        <f>+H94*E94</f>
        <v>454259180</v>
      </c>
      <c r="K94" s="3"/>
      <c r="L94" s="3"/>
    </row>
    <row r="95" spans="1:12">
      <c r="A95" s="5">
        <v>9</v>
      </c>
      <c r="B95" s="5"/>
      <c r="C95" s="60" t="str">
        <f>+C87</f>
        <v xml:space="preserve">  Distribution</v>
      </c>
      <c r="D95" s="3" t="s">
        <v>91</v>
      </c>
      <c r="E95" s="3">
        <f>'Workpapers (Pages 1 to 5)'!E43</f>
        <v>933430632</v>
      </c>
      <c r="F95" s="3"/>
      <c r="G95" s="3" t="str">
        <f t="shared" si="1"/>
        <v>NA</v>
      </c>
      <c r="H95" s="30" t="str">
        <f t="shared" si="1"/>
        <v xml:space="preserve"> </v>
      </c>
      <c r="I95" s="3"/>
      <c r="J95" s="3" t="s">
        <v>7</v>
      </c>
      <c r="K95" s="3"/>
      <c r="L95" s="3"/>
    </row>
    <row r="96" spans="1:12">
      <c r="A96" s="5">
        <v>10</v>
      </c>
      <c r="B96" s="5"/>
      <c r="C96" s="60" t="str">
        <f>+C88</f>
        <v xml:space="preserve">  General &amp; Intangible</v>
      </c>
      <c r="D96" s="3" t="s">
        <v>313</v>
      </c>
      <c r="E96" s="3">
        <f>'Workpapers (Pages 1 to 5)'!F43</f>
        <v>140208124</v>
      </c>
      <c r="F96" s="3"/>
      <c r="G96" s="3" t="str">
        <f t="shared" si="1"/>
        <v>W/S</v>
      </c>
      <c r="H96" s="30">
        <f>+H88</f>
        <v>0.13235340791926345</v>
      </c>
      <c r="I96" s="3"/>
      <c r="J96" s="3">
        <f>+H96*E96</f>
        <v>18557023.029366672</v>
      </c>
      <c r="K96" s="3"/>
      <c r="L96" s="3"/>
    </row>
    <row r="97" spans="1:22" ht="16.5" thickBot="1">
      <c r="A97" s="5">
        <v>11</v>
      </c>
      <c r="B97" s="5"/>
      <c r="C97" s="60" t="str">
        <f>+C89</f>
        <v xml:space="preserve">  Common</v>
      </c>
      <c r="D97" s="3" t="s">
        <v>507</v>
      </c>
      <c r="E97" s="133">
        <f>'Workpapers (Pages 1 to 5)'!H43</f>
        <v>171139058</v>
      </c>
      <c r="F97" s="3"/>
      <c r="G97" s="3" t="str">
        <f t="shared" si="1"/>
        <v>CE</v>
      </c>
      <c r="H97" s="30">
        <f>+H89</f>
        <v>0.13235340791926345</v>
      </c>
      <c r="I97" s="3"/>
      <c r="J97" s="133">
        <f>+H97*E97</f>
        <v>22650837.554392487</v>
      </c>
      <c r="K97" s="3"/>
      <c r="L97" s="3"/>
    </row>
    <row r="98" spans="1:22">
      <c r="A98" s="5">
        <v>12</v>
      </c>
      <c r="B98" s="5"/>
      <c r="C98" s="60" t="s">
        <v>92</v>
      </c>
      <c r="D98" s="3"/>
      <c r="E98" s="3">
        <f>SUM(E93:E97)</f>
        <v>4024674747</v>
      </c>
      <c r="F98" s="3"/>
      <c r="G98" s="3"/>
      <c r="H98" s="3"/>
      <c r="I98" s="3"/>
      <c r="J98" s="3">
        <f>SUM(J93:J97)</f>
        <v>495467040.58375919</v>
      </c>
      <c r="K98" s="3"/>
      <c r="L98" s="3"/>
    </row>
    <row r="99" spans="1:22">
      <c r="A99" s="5"/>
      <c r="B99" s="5"/>
      <c r="D99" s="3" t="s">
        <v>7</v>
      </c>
      <c r="F99" s="3"/>
      <c r="G99" s="3"/>
      <c r="H99" s="27"/>
      <c r="I99" s="3"/>
      <c r="K99" s="3"/>
      <c r="L99" s="27"/>
    </row>
    <row r="100" spans="1:22">
      <c r="A100" s="5"/>
      <c r="B100" s="5"/>
      <c r="C100" s="60" t="s">
        <v>499</v>
      </c>
      <c r="D100" s="3"/>
      <c r="E100" s="3"/>
      <c r="F100" s="3"/>
      <c r="G100" s="3"/>
      <c r="H100" s="3"/>
      <c r="I100" s="3"/>
      <c r="J100" s="3"/>
      <c r="K100" s="3"/>
      <c r="L100" s="3"/>
    </row>
    <row r="101" spans="1:22">
      <c r="A101" s="5">
        <v>13</v>
      </c>
      <c r="B101" s="5"/>
      <c r="C101" s="60" t="str">
        <f>+C93</f>
        <v xml:space="preserve">  Production</v>
      </c>
      <c r="D101" s="3" t="s">
        <v>93</v>
      </c>
      <c r="E101" s="3">
        <f>E85-E93</f>
        <v>1664619798</v>
      </c>
      <c r="F101" s="3"/>
      <c r="G101" s="3"/>
      <c r="H101" s="27"/>
      <c r="I101" s="3"/>
      <c r="J101" s="3" t="s">
        <v>7</v>
      </c>
      <c r="K101" s="3"/>
      <c r="L101" s="27"/>
    </row>
    <row r="102" spans="1:22">
      <c r="A102" s="5">
        <v>14</v>
      </c>
      <c r="B102" s="5"/>
      <c r="C102" s="60" t="str">
        <f>+C94</f>
        <v xml:space="preserve">  Transmission</v>
      </c>
      <c r="D102" s="3" t="s">
        <v>94</v>
      </c>
      <c r="E102" s="3">
        <f>E86-E94</f>
        <v>441676379</v>
      </c>
      <c r="F102" s="3"/>
      <c r="G102" s="3"/>
      <c r="H102" s="30"/>
      <c r="I102" s="3"/>
      <c r="J102" s="3">
        <f>J86-J94</f>
        <v>441676379</v>
      </c>
      <c r="K102" s="3"/>
      <c r="L102" s="27"/>
    </row>
    <row r="103" spans="1:22">
      <c r="A103" s="5">
        <v>15</v>
      </c>
      <c r="B103" s="5"/>
      <c r="C103" s="60" t="str">
        <f>+C95</f>
        <v xml:space="preserve">  Distribution</v>
      </c>
      <c r="D103" s="3" t="s">
        <v>95</v>
      </c>
      <c r="E103" s="3">
        <f>E87-E95</f>
        <v>759121865</v>
      </c>
      <c r="F103" s="3"/>
      <c r="G103" s="3"/>
      <c r="H103" s="27"/>
      <c r="I103" s="3"/>
      <c r="J103" s="3" t="s">
        <v>7</v>
      </c>
      <c r="K103" s="3"/>
      <c r="L103" s="27"/>
    </row>
    <row r="104" spans="1:22">
      <c r="A104" s="5">
        <v>16</v>
      </c>
      <c r="B104" s="5"/>
      <c r="C104" s="60" t="str">
        <f>+C96</f>
        <v xml:space="preserve">  General &amp; Intangible</v>
      </c>
      <c r="D104" s="3" t="s">
        <v>96</v>
      </c>
      <c r="E104" s="3">
        <f>E88-E96</f>
        <v>68858818</v>
      </c>
      <c r="F104" s="3"/>
      <c r="G104" s="3"/>
      <c r="H104" s="27"/>
      <c r="I104" s="3"/>
      <c r="J104" s="3">
        <f>J88-J96</f>
        <v>9113699.2275923193</v>
      </c>
      <c r="K104" s="3"/>
      <c r="L104" s="27"/>
    </row>
    <row r="105" spans="1:22" ht="16.5" thickBot="1">
      <c r="A105" s="5">
        <v>17</v>
      </c>
      <c r="B105" s="5"/>
      <c r="C105" s="60" t="str">
        <f>+C97</f>
        <v xml:space="preserve">  Common</v>
      </c>
      <c r="D105" s="3" t="s">
        <v>97</v>
      </c>
      <c r="E105" s="133">
        <f>E89-E97</f>
        <v>89427765</v>
      </c>
      <c r="F105" s="3"/>
      <c r="G105" s="3"/>
      <c r="H105" s="27"/>
      <c r="I105" s="3"/>
      <c r="J105" s="133">
        <f>J89-J97</f>
        <v>11836069.460353032</v>
      </c>
      <c r="K105" s="3"/>
      <c r="L105" s="27"/>
    </row>
    <row r="106" spans="1:22" ht="16.5" thickBot="1">
      <c r="A106" s="5">
        <v>18</v>
      </c>
      <c r="B106" s="5"/>
      <c r="C106" s="60" t="s">
        <v>98</v>
      </c>
      <c r="D106" s="3"/>
      <c r="E106" s="3">
        <f>SUM(E101:E105)</f>
        <v>3023704625</v>
      </c>
      <c r="F106" s="3"/>
      <c r="G106" s="3" t="s">
        <v>99</v>
      </c>
      <c r="H106" s="174">
        <f>IF(J106&gt;0,J106/E106,0)</f>
        <v>0.15299978174552858</v>
      </c>
      <c r="I106" s="3"/>
      <c r="J106" s="3">
        <f>SUM(J101:J105)</f>
        <v>462626147.68794537</v>
      </c>
      <c r="K106" s="3"/>
      <c r="L106" s="3"/>
    </row>
    <row r="107" spans="1:22">
      <c r="A107" s="5"/>
      <c r="B107" s="5"/>
      <c r="D107" s="3"/>
      <c r="F107" s="3"/>
      <c r="I107" s="3"/>
      <c r="K107" s="3"/>
      <c r="L107" s="27"/>
    </row>
    <row r="108" spans="1:22">
      <c r="A108" s="5"/>
      <c r="B108" s="5"/>
      <c r="C108" s="60" t="s">
        <v>295</v>
      </c>
      <c r="D108" s="3"/>
      <c r="F108" s="3"/>
      <c r="I108" s="3"/>
      <c r="K108" s="3"/>
      <c r="L108" s="27"/>
    </row>
    <row r="109" spans="1:22" s="317" customFormat="1">
      <c r="A109" s="5" t="s">
        <v>100</v>
      </c>
      <c r="B109" s="6"/>
      <c r="C109" s="60" t="s">
        <v>296</v>
      </c>
      <c r="D109" s="3" t="s">
        <v>101</v>
      </c>
      <c r="E109" s="3">
        <f>'Workpapers (Pages 1 to 5)'!C68</f>
        <v>114185153.88392565</v>
      </c>
      <c r="F109" s="3"/>
      <c r="G109" s="3" t="s">
        <v>79</v>
      </c>
      <c r="H109" s="175">
        <v>1</v>
      </c>
      <c r="I109" s="3"/>
      <c r="J109" s="3">
        <f>+H109*E109</f>
        <v>114185153.88392565</v>
      </c>
      <c r="K109" s="3"/>
      <c r="L109" s="3"/>
      <c r="M109" s="6"/>
      <c r="N109" s="8"/>
      <c r="O109" s="8"/>
      <c r="P109" s="8"/>
      <c r="Q109" s="8"/>
      <c r="R109" s="8"/>
      <c r="S109" s="8"/>
      <c r="T109" s="8"/>
      <c r="U109" s="6"/>
      <c r="V109" s="6"/>
    </row>
    <row r="110" spans="1:22">
      <c r="A110" s="5"/>
      <c r="B110" s="5"/>
      <c r="D110" s="3"/>
      <c r="F110" s="3"/>
      <c r="I110" s="3"/>
      <c r="K110" s="3"/>
      <c r="L110" s="27"/>
    </row>
    <row r="111" spans="1:22">
      <c r="A111" s="5"/>
      <c r="B111" s="5"/>
      <c r="C111" s="28" t="s">
        <v>102</v>
      </c>
      <c r="D111" s="3"/>
      <c r="E111" s="3"/>
      <c r="F111" s="3"/>
      <c r="G111" s="3"/>
      <c r="H111" s="3"/>
      <c r="I111" s="3"/>
      <c r="J111" s="3"/>
      <c r="K111" s="3"/>
      <c r="L111" s="3"/>
    </row>
    <row r="112" spans="1:22">
      <c r="A112" s="5">
        <v>19</v>
      </c>
      <c r="B112" s="5"/>
      <c r="C112" s="60" t="s">
        <v>103</v>
      </c>
      <c r="D112" s="3" t="s">
        <v>104</v>
      </c>
      <c r="E112" s="3">
        <f>'Workpapers (Pages 1 to 5)'!C112</f>
        <v>0</v>
      </c>
      <c r="F112" s="3"/>
      <c r="G112" s="3" t="str">
        <f>+G93</f>
        <v>NA</v>
      </c>
      <c r="H112" s="29" t="s">
        <v>105</v>
      </c>
      <c r="I112" s="3"/>
      <c r="J112" s="3">
        <v>0</v>
      </c>
      <c r="K112" s="3"/>
      <c r="L112" s="27"/>
    </row>
    <row r="113" spans="1:22">
      <c r="A113" s="5">
        <v>20</v>
      </c>
      <c r="B113" s="5"/>
      <c r="C113" s="60" t="s">
        <v>106</v>
      </c>
      <c r="D113" s="3" t="s">
        <v>107</v>
      </c>
      <c r="E113" s="3">
        <f>-'Workpapers (Pages 1 to 5)'!D112</f>
        <v>-871226518.95000005</v>
      </c>
      <c r="F113" s="3"/>
      <c r="G113" s="3" t="s">
        <v>108</v>
      </c>
      <c r="H113" s="30">
        <f>+H106</f>
        <v>0.15299978174552858</v>
      </c>
      <c r="I113" s="3"/>
      <c r="J113" s="3">
        <f t="shared" ref="J113:J117" si="2">E113*H113</f>
        <v>-133297467.25026663</v>
      </c>
      <c r="K113" s="3"/>
      <c r="L113" s="27"/>
    </row>
    <row r="114" spans="1:22">
      <c r="A114" s="5">
        <v>21</v>
      </c>
      <c r="B114" s="5"/>
      <c r="C114" s="60" t="s">
        <v>109</v>
      </c>
      <c r="D114" s="3" t="s">
        <v>110</v>
      </c>
      <c r="E114" s="37">
        <f>-'Workpapers (Pages 1 to 5)'!E112</f>
        <v>-148797190.32499999</v>
      </c>
      <c r="F114" s="3"/>
      <c r="G114" s="3" t="s">
        <v>108</v>
      </c>
      <c r="H114" s="30">
        <f>+H113</f>
        <v>0.15299978174552858</v>
      </c>
      <c r="I114" s="3"/>
      <c r="J114" s="3">
        <f t="shared" si="2"/>
        <v>-22765937.644072875</v>
      </c>
      <c r="K114" s="3"/>
      <c r="L114" s="27"/>
    </row>
    <row r="115" spans="1:22">
      <c r="A115" s="5">
        <v>22</v>
      </c>
      <c r="B115" s="5"/>
      <c r="C115" s="60" t="s">
        <v>502</v>
      </c>
      <c r="D115" s="3" t="s">
        <v>111</v>
      </c>
      <c r="E115" s="37">
        <f>'Workpapers (Pages 1 to 5)'!F112</f>
        <v>274339610.16000003</v>
      </c>
      <c r="F115" s="3"/>
      <c r="G115" s="3" t="str">
        <f>+G114</f>
        <v>NP</v>
      </c>
      <c r="H115" s="30">
        <f>+H114</f>
        <v>0.15299978174552858</v>
      </c>
      <c r="I115" s="3"/>
      <c r="J115" s="3">
        <f t="shared" si="2"/>
        <v>41973900.478633404</v>
      </c>
      <c r="K115" s="3"/>
      <c r="L115" s="27"/>
    </row>
    <row r="116" spans="1:22">
      <c r="A116" s="5">
        <v>23</v>
      </c>
      <c r="B116" s="5"/>
      <c r="C116" s="6" t="s">
        <v>112</v>
      </c>
      <c r="D116" s="6" t="s">
        <v>113</v>
      </c>
      <c r="E116" s="37">
        <f>-'Workpapers (Pages 1 to 5)'!H112</f>
        <v>-1345286.5</v>
      </c>
      <c r="F116" s="3"/>
      <c r="G116" s="3" t="s">
        <v>108</v>
      </c>
      <c r="H116" s="30">
        <f>+H114</f>
        <v>0.15299978174552858</v>
      </c>
      <c r="I116" s="3"/>
      <c r="J116" s="37">
        <f t="shared" si="2"/>
        <v>-205828.54088520605</v>
      </c>
      <c r="K116" s="3"/>
      <c r="L116" s="27"/>
    </row>
    <row r="117" spans="1:22" s="210" customFormat="1" ht="16.5" thickBot="1">
      <c r="A117" s="5" t="s">
        <v>114</v>
      </c>
      <c r="B117" s="6"/>
      <c r="C117" s="6" t="s">
        <v>116</v>
      </c>
      <c r="D117" s="6" t="s">
        <v>115</v>
      </c>
      <c r="E117" s="242">
        <v>0</v>
      </c>
      <c r="F117" s="3"/>
      <c r="G117" s="3" t="s">
        <v>79</v>
      </c>
      <c r="H117" s="30">
        <v>1</v>
      </c>
      <c r="I117" s="3"/>
      <c r="J117" s="37">
        <f t="shared" si="2"/>
        <v>0</v>
      </c>
      <c r="K117" s="3"/>
      <c r="L117" s="27"/>
      <c r="M117" s="6"/>
      <c r="N117" s="9"/>
      <c r="O117" s="9"/>
      <c r="P117" s="224"/>
      <c r="Q117" s="8"/>
      <c r="R117" s="8"/>
      <c r="S117" s="8"/>
      <c r="T117" s="8"/>
      <c r="U117" s="6"/>
      <c r="V117" s="6"/>
    </row>
    <row r="118" spans="1:22" s="210" customFormat="1">
      <c r="A118" s="5">
        <v>24</v>
      </c>
      <c r="B118" s="6"/>
      <c r="C118" s="60" t="s">
        <v>464</v>
      </c>
      <c r="D118" s="3" t="s">
        <v>465</v>
      </c>
      <c r="E118" s="216">
        <f>SUM(E112:E117)</f>
        <v>-747029385.61500001</v>
      </c>
      <c r="F118" s="3"/>
      <c r="G118" s="3"/>
      <c r="H118" s="3"/>
      <c r="I118" s="3"/>
      <c r="J118" s="216">
        <f>SUM(J112:J117)</f>
        <v>-114295332.95659131</v>
      </c>
      <c r="K118" s="3"/>
      <c r="L118" s="3"/>
      <c r="M118" s="6"/>
      <c r="N118" s="223"/>
      <c r="O118" s="8"/>
      <c r="P118" s="299"/>
      <c r="Q118" s="8"/>
      <c r="R118" s="8"/>
      <c r="S118" s="8"/>
      <c r="T118" s="8"/>
      <c r="U118" s="6"/>
      <c r="V118" s="6"/>
    </row>
    <row r="119" spans="1:22">
      <c r="A119" s="5"/>
      <c r="B119" s="5"/>
      <c r="D119" s="3"/>
      <c r="F119" s="3"/>
      <c r="G119" s="3"/>
      <c r="H119" s="27"/>
      <c r="I119" s="3"/>
      <c r="K119" s="3"/>
      <c r="L119" s="27"/>
    </row>
    <row r="120" spans="1:22">
      <c r="A120" s="5">
        <v>25</v>
      </c>
      <c r="B120" s="5"/>
      <c r="C120" s="28" t="s">
        <v>459</v>
      </c>
      <c r="D120" s="3" t="s">
        <v>117</v>
      </c>
      <c r="E120" s="3">
        <f>'Workpapers (Pages 1 to 5)'!C135</f>
        <v>3499493</v>
      </c>
      <c r="F120" s="3"/>
      <c r="G120" s="3" t="str">
        <f>+G94</f>
        <v>TP</v>
      </c>
      <c r="H120" s="30">
        <f>+H94</f>
        <v>1</v>
      </c>
      <c r="I120" s="3"/>
      <c r="J120" s="3">
        <f>+H120*E120</f>
        <v>3499493</v>
      </c>
      <c r="K120" s="3"/>
      <c r="L120" s="3"/>
    </row>
    <row r="121" spans="1:22">
      <c r="A121" s="5"/>
      <c r="B121" s="5"/>
      <c r="C121" s="60"/>
      <c r="D121" s="3"/>
      <c r="E121" s="3"/>
      <c r="F121" s="3"/>
      <c r="G121" s="3"/>
      <c r="H121" s="3"/>
      <c r="I121" s="3"/>
      <c r="J121" s="3"/>
      <c r="K121" s="3"/>
      <c r="L121" s="3"/>
    </row>
    <row r="122" spans="1:22">
      <c r="A122" s="5"/>
      <c r="B122" s="5"/>
      <c r="C122" s="60" t="s">
        <v>118</v>
      </c>
      <c r="D122" s="3" t="s">
        <v>7</v>
      </c>
      <c r="E122" s="3"/>
      <c r="F122" s="3"/>
      <c r="G122" s="3"/>
      <c r="H122" s="3"/>
      <c r="I122" s="3"/>
      <c r="J122" s="3"/>
      <c r="K122" s="3"/>
      <c r="L122" s="3"/>
    </row>
    <row r="123" spans="1:22">
      <c r="A123" s="5">
        <v>26</v>
      </c>
      <c r="B123" s="5"/>
      <c r="C123" s="60" t="s">
        <v>119</v>
      </c>
      <c r="D123" s="200" t="s">
        <v>463</v>
      </c>
      <c r="E123" s="3">
        <f>+E163/8</f>
        <v>26282096.625</v>
      </c>
      <c r="F123" s="3"/>
      <c r="G123" s="3"/>
      <c r="H123" s="3"/>
      <c r="I123" s="3"/>
      <c r="J123" s="3">
        <f>+J163/8</f>
        <v>4942391.336099525</v>
      </c>
      <c r="K123" s="2"/>
      <c r="L123" s="27"/>
    </row>
    <row r="124" spans="1:22">
      <c r="A124" s="5">
        <v>27</v>
      </c>
      <c r="B124" s="5"/>
      <c r="C124" s="60" t="s">
        <v>514</v>
      </c>
      <c r="D124" s="3" t="s">
        <v>120</v>
      </c>
      <c r="E124" s="3">
        <f>'Workpapers (Pages 1 to 5)'!H163</f>
        <v>28134797.33037534</v>
      </c>
      <c r="F124" s="3"/>
      <c r="G124" s="3" t="s">
        <v>121</v>
      </c>
      <c r="H124" s="30">
        <f>+J239</f>
        <v>0.89943705224508042</v>
      </c>
      <c r="I124" s="3"/>
      <c r="J124" s="3">
        <f>+H124*E124</f>
        <v>25305479.176345553</v>
      </c>
      <c r="K124" s="3" t="s">
        <v>7</v>
      </c>
      <c r="L124" s="27"/>
    </row>
    <row r="125" spans="1:22" ht="16.5" thickBot="1">
      <c r="A125" s="5">
        <v>28</v>
      </c>
      <c r="B125" s="5"/>
      <c r="C125" s="60" t="s">
        <v>326</v>
      </c>
      <c r="D125" s="3" t="s">
        <v>122</v>
      </c>
      <c r="E125" s="133">
        <f>'Workpapers (Pages 1 to 5)'!C194</f>
        <v>30820637.697943121</v>
      </c>
      <c r="F125" s="3"/>
      <c r="G125" s="3" t="s">
        <v>123</v>
      </c>
      <c r="H125" s="30">
        <f>+H90</f>
        <v>0.13593099033201478</v>
      </c>
      <c r="I125" s="3"/>
      <c r="J125" s="133">
        <f>+H125*E125</f>
        <v>4189479.8049456365</v>
      </c>
      <c r="K125" s="3"/>
      <c r="L125" s="27"/>
    </row>
    <row r="126" spans="1:22">
      <c r="A126" s="5">
        <v>29</v>
      </c>
      <c r="B126" s="5"/>
      <c r="C126" s="60" t="s">
        <v>124</v>
      </c>
      <c r="D126" s="2"/>
      <c r="E126" s="3">
        <f>E123+E124+E125</f>
        <v>85237531.653318465</v>
      </c>
      <c r="F126" s="2"/>
      <c r="G126" s="2"/>
      <c r="H126" s="2"/>
      <c r="I126" s="2"/>
      <c r="J126" s="3">
        <f>J123+J124+J125</f>
        <v>34437350.31739071</v>
      </c>
      <c r="K126" s="2"/>
      <c r="L126" s="2"/>
    </row>
    <row r="127" spans="1:22" ht="16.5" thickBot="1">
      <c r="D127" s="3"/>
      <c r="E127" s="176"/>
      <c r="F127" s="3"/>
      <c r="G127" s="3"/>
      <c r="H127" s="3"/>
      <c r="I127" s="3"/>
      <c r="J127" s="176"/>
      <c r="K127" s="3"/>
      <c r="L127" s="3"/>
    </row>
    <row r="128" spans="1:22" s="210" customFormat="1" ht="16.5" thickBot="1">
      <c r="A128" s="5">
        <v>30</v>
      </c>
      <c r="B128" s="5"/>
      <c r="C128" s="198" t="s">
        <v>460</v>
      </c>
      <c r="D128" s="5" t="s">
        <v>461</v>
      </c>
      <c r="E128" s="38">
        <f>+E126+E120+E118+E106+E109</f>
        <v>2479597417.9222441</v>
      </c>
      <c r="F128" s="3"/>
      <c r="G128" s="3"/>
      <c r="H128" s="27"/>
      <c r="I128" s="3"/>
      <c r="J128" s="38">
        <f>+J126+J120+J118+J106+J109</f>
        <v>500452811.93267047</v>
      </c>
      <c r="K128" s="3"/>
      <c r="L128" s="31"/>
      <c r="M128" s="6"/>
      <c r="N128" s="300"/>
      <c r="O128" s="223"/>
      <c r="P128" s="224"/>
      <c r="Q128" s="8"/>
      <c r="R128" s="8"/>
      <c r="S128" s="8"/>
      <c r="T128" s="8"/>
      <c r="U128" s="6"/>
      <c r="V128" s="6"/>
    </row>
    <row r="129" spans="1:12" ht="16.5" thickTop="1">
      <c r="A129" s="5"/>
      <c r="B129" s="5"/>
      <c r="C129" s="60"/>
      <c r="D129" s="3"/>
      <c r="E129" s="37"/>
      <c r="F129" s="3"/>
      <c r="G129" s="3"/>
      <c r="H129" s="27"/>
      <c r="I129" s="3"/>
      <c r="J129" s="37"/>
      <c r="K129" s="3"/>
      <c r="L129" s="27"/>
    </row>
    <row r="130" spans="1:12">
      <c r="A130" s="5"/>
      <c r="B130" s="5"/>
      <c r="C130" s="60"/>
      <c r="D130" s="3"/>
      <c r="E130" s="37"/>
      <c r="F130" s="3"/>
      <c r="G130" s="3"/>
      <c r="H130" s="27"/>
      <c r="I130" s="3"/>
      <c r="J130" s="37"/>
      <c r="K130" s="3"/>
      <c r="L130" s="27"/>
    </row>
    <row r="131" spans="1:12">
      <c r="A131" s="5"/>
      <c r="B131" s="5"/>
      <c r="C131" s="60"/>
      <c r="D131" s="3"/>
      <c r="E131" s="37"/>
      <c r="F131" s="3"/>
      <c r="G131" s="3"/>
      <c r="H131" s="27"/>
      <c r="I131" s="3"/>
      <c r="J131" s="37"/>
      <c r="K131" s="3"/>
      <c r="L131" s="27"/>
    </row>
    <row r="132" spans="1:12">
      <c r="A132" s="5"/>
      <c r="B132" s="5"/>
      <c r="C132" s="60"/>
      <c r="D132" s="3"/>
      <c r="E132" s="37"/>
      <c r="F132" s="3"/>
      <c r="G132" s="3"/>
      <c r="H132" s="27"/>
      <c r="I132" s="3"/>
      <c r="J132" s="37"/>
      <c r="K132" s="3"/>
      <c r="L132" s="27"/>
    </row>
    <row r="133" spans="1:12">
      <c r="A133" s="5"/>
      <c r="B133" s="5"/>
      <c r="C133" s="60"/>
      <c r="D133" s="3"/>
      <c r="E133" s="37"/>
      <c r="F133" s="3"/>
      <c r="G133" s="3"/>
      <c r="H133" s="27"/>
      <c r="I133" s="3"/>
      <c r="J133" s="37"/>
      <c r="K133" s="3"/>
      <c r="L133" s="27"/>
    </row>
    <row r="134" spans="1:12">
      <c r="A134" s="5"/>
      <c r="B134" s="5"/>
      <c r="C134" s="60"/>
      <c r="D134" s="3"/>
      <c r="E134" s="37"/>
      <c r="F134" s="3"/>
      <c r="G134" s="3"/>
      <c r="H134" s="27"/>
      <c r="I134" s="3"/>
      <c r="J134" s="37"/>
      <c r="K134" s="3"/>
      <c r="L134" s="27"/>
    </row>
    <row r="135" spans="1:12">
      <c r="A135" s="5"/>
      <c r="B135" s="5"/>
      <c r="C135" s="60"/>
      <c r="D135" s="3"/>
      <c r="E135" s="37"/>
      <c r="F135" s="3"/>
      <c r="G135" s="3"/>
      <c r="H135" s="27"/>
      <c r="I135" s="3"/>
      <c r="J135" s="37"/>
      <c r="K135" s="3"/>
      <c r="L135" s="27"/>
    </row>
    <row r="136" spans="1:12">
      <c r="A136" s="5"/>
      <c r="B136" s="5"/>
      <c r="C136" s="60"/>
      <c r="D136" s="3"/>
      <c r="E136" s="37"/>
      <c r="F136" s="3"/>
      <c r="G136" s="3"/>
      <c r="H136" s="27"/>
      <c r="I136" s="3"/>
      <c r="J136" s="37"/>
      <c r="K136" s="3"/>
      <c r="L136" s="27"/>
    </row>
    <row r="137" spans="1:12">
      <c r="A137" s="5"/>
      <c r="B137" s="5"/>
      <c r="C137" s="60"/>
      <c r="D137" s="3"/>
      <c r="E137" s="37"/>
      <c r="F137" s="3"/>
      <c r="G137" s="3"/>
      <c r="H137" s="27"/>
      <c r="I137" s="3"/>
      <c r="J137" s="37"/>
      <c r="K137" s="3"/>
      <c r="L137" s="27"/>
    </row>
    <row r="138" spans="1:12">
      <c r="A138" s="5"/>
      <c r="B138" s="5"/>
      <c r="C138" s="60"/>
      <c r="D138" s="3"/>
      <c r="E138" s="37"/>
      <c r="F138" s="3"/>
      <c r="G138" s="3"/>
      <c r="H138" s="27"/>
      <c r="I138" s="3"/>
      <c r="J138" s="37"/>
      <c r="K138" s="3"/>
      <c r="L138" s="27"/>
    </row>
    <row r="139" spans="1:12">
      <c r="A139" s="5"/>
      <c r="B139" s="5"/>
      <c r="C139" s="60"/>
      <c r="D139" s="3"/>
      <c r="E139" s="37"/>
      <c r="F139" s="3"/>
      <c r="G139" s="3"/>
      <c r="H139" s="27"/>
      <c r="I139" s="3"/>
      <c r="J139" s="37"/>
      <c r="K139" s="3"/>
      <c r="L139" s="27"/>
    </row>
    <row r="140" spans="1:12">
      <c r="A140" s="5"/>
      <c r="B140" s="5"/>
      <c r="C140" s="60"/>
      <c r="D140" s="3"/>
      <c r="E140" s="37"/>
      <c r="F140" s="3"/>
      <c r="G140" s="3"/>
      <c r="H140" s="27"/>
      <c r="I140" s="3"/>
      <c r="J140" s="37"/>
      <c r="K140" s="3"/>
      <c r="L140" s="27"/>
    </row>
    <row r="141" spans="1:12">
      <c r="A141" s="5"/>
      <c r="B141" s="5"/>
      <c r="C141" s="60"/>
      <c r="D141" s="3"/>
      <c r="E141" s="37"/>
      <c r="F141" s="3"/>
      <c r="G141" s="3"/>
      <c r="H141" s="27"/>
      <c r="I141" s="3"/>
      <c r="J141" s="37"/>
      <c r="K141" s="3"/>
      <c r="L141" s="27"/>
    </row>
    <row r="142" spans="1:12">
      <c r="A142" s="5"/>
      <c r="B142" s="5"/>
      <c r="C142" s="60"/>
      <c r="D142" s="3"/>
      <c r="E142" s="37"/>
      <c r="F142" s="3"/>
      <c r="G142" s="3"/>
      <c r="H142" s="27"/>
      <c r="I142" s="3"/>
      <c r="J142" s="37"/>
      <c r="K142" s="3"/>
      <c r="L142" s="27"/>
    </row>
    <row r="143" spans="1:12">
      <c r="C143" s="28"/>
      <c r="D143" s="28"/>
      <c r="E143" s="198"/>
      <c r="F143" s="28"/>
      <c r="G143" s="28"/>
      <c r="H143" s="28"/>
      <c r="I143" s="11"/>
      <c r="J143" s="1"/>
      <c r="K143" s="1"/>
      <c r="L143" s="1" t="s">
        <v>406</v>
      </c>
    </row>
    <row r="144" spans="1:12">
      <c r="C144" s="28"/>
      <c r="D144" s="28"/>
      <c r="E144" s="198"/>
      <c r="F144" s="28"/>
      <c r="G144" s="28"/>
      <c r="H144" s="28"/>
      <c r="I144" s="11"/>
      <c r="J144" s="11"/>
      <c r="K144" s="320" t="s">
        <v>322</v>
      </c>
      <c r="L144" s="320"/>
    </row>
    <row r="145" spans="1:12">
      <c r="C145" s="28"/>
      <c r="D145" s="217"/>
      <c r="E145" s="198"/>
      <c r="F145" s="28"/>
      <c r="G145" s="28"/>
      <c r="H145" s="28"/>
      <c r="I145" s="11"/>
      <c r="J145" s="11"/>
      <c r="K145" s="2"/>
      <c r="L145" s="208"/>
    </row>
    <row r="146" spans="1:12">
      <c r="C146" s="28" t="s">
        <v>12</v>
      </c>
      <c r="D146" s="217"/>
      <c r="E146" s="198" t="s">
        <v>125</v>
      </c>
      <c r="F146" s="28"/>
      <c r="G146" s="28"/>
      <c r="H146" s="28"/>
      <c r="I146" s="11"/>
      <c r="J146" s="11"/>
      <c r="K146" s="2"/>
      <c r="L146" s="208" t="str">
        <f>L4</f>
        <v>For the 12 months ended 12/31/15</v>
      </c>
    </row>
    <row r="147" spans="1:12">
      <c r="C147" s="28"/>
      <c r="D147" s="218"/>
      <c r="E147" s="3" t="s">
        <v>126</v>
      </c>
      <c r="F147" s="3"/>
      <c r="G147" s="3"/>
      <c r="H147" s="3"/>
      <c r="I147" s="11"/>
      <c r="J147" s="11"/>
      <c r="K147" s="2"/>
      <c r="L147" s="2"/>
    </row>
    <row r="148" spans="1:12">
      <c r="C148" s="28"/>
      <c r="D148" s="218"/>
      <c r="E148" s="3"/>
      <c r="F148" s="3"/>
      <c r="G148" s="3"/>
      <c r="H148" s="3"/>
      <c r="I148" s="11"/>
      <c r="J148" s="11"/>
      <c r="K148" s="2"/>
      <c r="L148" s="2"/>
    </row>
    <row r="149" spans="1:12">
      <c r="A149" s="5"/>
      <c r="B149" s="5"/>
      <c r="D149" s="218"/>
      <c r="E149" s="6" t="str">
        <f>E7</f>
        <v>Northern Indiana Public Service Company</v>
      </c>
      <c r="K149" s="3"/>
      <c r="L149" s="3"/>
    </row>
    <row r="150" spans="1:12">
      <c r="A150" s="5"/>
      <c r="B150" s="5"/>
      <c r="C150" s="26" t="s">
        <v>9</v>
      </c>
      <c r="D150" s="26" t="s">
        <v>10</v>
      </c>
      <c r="E150" s="26" t="s">
        <v>11</v>
      </c>
      <c r="F150" s="3" t="s">
        <v>7</v>
      </c>
      <c r="G150" s="3"/>
      <c r="H150" s="213" t="s">
        <v>69</v>
      </c>
      <c r="I150" s="3"/>
      <c r="J150" s="45" t="s">
        <v>70</v>
      </c>
      <c r="K150" s="3"/>
      <c r="L150" s="3"/>
    </row>
    <row r="151" spans="1:12">
      <c r="A151" s="5" t="s">
        <v>0</v>
      </c>
      <c r="B151" s="5"/>
      <c r="C151" s="60"/>
      <c r="D151" s="184" t="s">
        <v>71</v>
      </c>
      <c r="E151" s="3"/>
      <c r="F151" s="3"/>
      <c r="G151" s="3"/>
      <c r="H151" s="5"/>
      <c r="I151" s="3"/>
      <c r="J151" s="32" t="s">
        <v>2</v>
      </c>
      <c r="K151" s="3"/>
      <c r="L151" s="32"/>
    </row>
    <row r="152" spans="1:12" ht="16.5" thickBot="1">
      <c r="A152" s="168" t="s">
        <v>1</v>
      </c>
      <c r="B152" s="182"/>
      <c r="C152" s="60"/>
      <c r="D152" s="214" t="s">
        <v>72</v>
      </c>
      <c r="E152" s="32" t="s">
        <v>73</v>
      </c>
      <c r="F152" s="35"/>
      <c r="G152" s="32" t="s">
        <v>74</v>
      </c>
      <c r="I152" s="35"/>
      <c r="J152" s="5" t="s">
        <v>75</v>
      </c>
      <c r="K152" s="3"/>
      <c r="L152" s="32"/>
    </row>
    <row r="153" spans="1:12">
      <c r="A153" s="5"/>
      <c r="B153" s="5"/>
      <c r="C153" s="60" t="s">
        <v>468</v>
      </c>
      <c r="D153" s="3"/>
      <c r="E153" s="3"/>
      <c r="F153" s="3"/>
      <c r="G153" s="3"/>
      <c r="H153" s="3"/>
      <c r="I153" s="3"/>
      <c r="J153" s="3"/>
      <c r="K153" s="3"/>
      <c r="L153" s="3"/>
    </row>
    <row r="154" spans="1:12">
      <c r="A154" s="5">
        <v>1</v>
      </c>
      <c r="B154" s="5"/>
      <c r="C154" s="60" t="s">
        <v>127</v>
      </c>
      <c r="D154" s="3" t="s">
        <v>128</v>
      </c>
      <c r="E154" s="3">
        <f>'Workpapers (Pages 6 and 7)'!F36</f>
        <v>34527538</v>
      </c>
      <c r="F154" s="3"/>
      <c r="G154" s="3" t="s">
        <v>121</v>
      </c>
      <c r="H154" s="30">
        <f>J239</f>
        <v>0.89943705224508042</v>
      </c>
      <c r="I154" s="3"/>
      <c r="J154" s="3">
        <f t="shared" ref="J154:J162" si="3">+H154*E154</f>
        <v>31055347</v>
      </c>
      <c r="K154" s="2"/>
      <c r="L154" s="3"/>
    </row>
    <row r="155" spans="1:12">
      <c r="A155" s="5" t="s">
        <v>129</v>
      </c>
      <c r="B155" s="5"/>
      <c r="C155" s="60" t="s">
        <v>130</v>
      </c>
      <c r="D155" s="3"/>
      <c r="E155" s="3">
        <f>'Workpapers (Pages 6 and 7)'!F12+'Workpapers (Pages 6 and 7)'!F17</f>
        <v>17028338</v>
      </c>
      <c r="F155" s="3"/>
      <c r="G155" s="177"/>
      <c r="H155" s="30">
        <v>1</v>
      </c>
      <c r="I155" s="3"/>
      <c r="J155" s="3">
        <f t="shared" si="3"/>
        <v>17028338</v>
      </c>
      <c r="K155" s="2"/>
      <c r="L155" s="3"/>
    </row>
    <row r="156" spans="1:12">
      <c r="A156" s="5">
        <v>2</v>
      </c>
      <c r="B156" s="5"/>
      <c r="C156" s="60" t="s">
        <v>131</v>
      </c>
      <c r="D156" s="3" t="s">
        <v>132</v>
      </c>
      <c r="E156" s="3">
        <f>'Workpapers (Pages 6 and 7)'!F20</f>
        <v>0</v>
      </c>
      <c r="F156" s="3"/>
      <c r="G156" s="3" t="s">
        <v>121</v>
      </c>
      <c r="H156" s="30">
        <f>H154</f>
        <v>0.89943705224508042</v>
      </c>
      <c r="I156" s="3"/>
      <c r="J156" s="3">
        <f t="shared" si="3"/>
        <v>0</v>
      </c>
      <c r="K156" s="2"/>
      <c r="L156" s="3"/>
    </row>
    <row r="157" spans="1:12">
      <c r="A157" s="5">
        <v>3</v>
      </c>
      <c r="B157" s="5"/>
      <c r="C157" s="60" t="s">
        <v>133</v>
      </c>
      <c r="D157" s="3" t="s">
        <v>134</v>
      </c>
      <c r="E157" s="3">
        <f>'Workpapers (Pages 6 and 7)'!F59</f>
        <v>194617811</v>
      </c>
      <c r="F157" s="3"/>
      <c r="G157" s="3" t="s">
        <v>84</v>
      </c>
      <c r="H157" s="30">
        <f>+H96</f>
        <v>0.13235340791926345</v>
      </c>
      <c r="I157" s="3"/>
      <c r="J157" s="3">
        <f t="shared" si="3"/>
        <v>25758330.527637117</v>
      </c>
      <c r="K157" s="3"/>
      <c r="L157" s="3" t="s">
        <v>7</v>
      </c>
    </row>
    <row r="158" spans="1:12">
      <c r="A158" s="5">
        <v>4</v>
      </c>
      <c r="B158" s="5"/>
      <c r="C158" s="60" t="s">
        <v>135</v>
      </c>
      <c r="D158" s="3"/>
      <c r="E158" s="3">
        <f>'Workpapers (Pages 6 and 7)'!F64</f>
        <v>1094703</v>
      </c>
      <c r="F158" s="3"/>
      <c r="G158" s="3" t="str">
        <f>+G157</f>
        <v>W/S</v>
      </c>
      <c r="H158" s="30">
        <f>+H157</f>
        <v>0.13235340791926345</v>
      </c>
      <c r="I158" s="3"/>
      <c r="J158" s="3">
        <f t="shared" si="3"/>
        <v>144887.67270944145</v>
      </c>
      <c r="K158" s="3"/>
      <c r="L158" s="3"/>
    </row>
    <row r="159" spans="1:12">
      <c r="A159" s="5">
        <v>5</v>
      </c>
      <c r="B159" s="5"/>
      <c r="C159" s="60" t="s">
        <v>136</v>
      </c>
      <c r="D159" s="3"/>
      <c r="E159" s="3">
        <f>'Workpapers (Pages 6 and 7)'!F63+'Workpapers (Pages 6 and 7)'!F65</f>
        <v>765535</v>
      </c>
      <c r="F159" s="3"/>
      <c r="G159" s="3" t="str">
        <f>+G158</f>
        <v>W/S</v>
      </c>
      <c r="H159" s="30">
        <f>+H158</f>
        <v>0.13235340791926345</v>
      </c>
      <c r="I159" s="3"/>
      <c r="J159" s="3">
        <f t="shared" si="3"/>
        <v>101321.16613147335</v>
      </c>
      <c r="K159" s="3"/>
      <c r="L159" s="3"/>
    </row>
    <row r="160" spans="1:12">
      <c r="A160" s="5" t="s">
        <v>137</v>
      </c>
      <c r="B160" s="5"/>
      <c r="C160" s="60" t="s">
        <v>138</v>
      </c>
      <c r="D160" s="3"/>
      <c r="E160" s="3">
        <v>0</v>
      </c>
      <c r="F160" s="3"/>
      <c r="G160" s="33" t="str">
        <f>+G154</f>
        <v>TE</v>
      </c>
      <c r="H160" s="30">
        <f>+H154</f>
        <v>0.89943705224508042</v>
      </c>
      <c r="I160" s="3"/>
      <c r="J160" s="3">
        <f t="shared" si="3"/>
        <v>0</v>
      </c>
      <c r="K160" s="3"/>
      <c r="L160" s="3"/>
    </row>
    <row r="161" spans="1:22">
      <c r="A161" s="5">
        <v>6</v>
      </c>
      <c r="B161" s="5"/>
      <c r="C161" s="60" t="s">
        <v>85</v>
      </c>
      <c r="D161" s="3" t="str">
        <f>+D97</f>
        <v>356.1 (Note O)</v>
      </c>
      <c r="E161" s="3">
        <v>0</v>
      </c>
      <c r="F161" s="3"/>
      <c r="G161" s="3" t="s">
        <v>86</v>
      </c>
      <c r="H161" s="30">
        <f>+H97</f>
        <v>0.13235340791926345</v>
      </c>
      <c r="I161" s="3"/>
      <c r="J161" s="3">
        <f t="shared" si="3"/>
        <v>0</v>
      </c>
      <c r="K161" s="3"/>
      <c r="L161" s="3"/>
    </row>
    <row r="162" spans="1:22" ht="16.5" thickBot="1">
      <c r="A162" s="5">
        <v>7</v>
      </c>
      <c r="B162" s="5"/>
      <c r="C162" s="60" t="s">
        <v>139</v>
      </c>
      <c r="D162" s="3"/>
      <c r="E162" s="133">
        <v>0</v>
      </c>
      <c r="F162" s="3"/>
      <c r="G162" s="3" t="s">
        <v>7</v>
      </c>
      <c r="H162" s="30">
        <v>1</v>
      </c>
      <c r="I162" s="3"/>
      <c r="J162" s="133">
        <f t="shared" si="3"/>
        <v>0</v>
      </c>
      <c r="K162" s="3"/>
      <c r="L162" s="3"/>
    </row>
    <row r="163" spans="1:22">
      <c r="A163" s="5">
        <v>8</v>
      </c>
      <c r="B163" s="5"/>
      <c r="C163" s="60" t="s">
        <v>140</v>
      </c>
      <c r="D163" s="3"/>
      <c r="E163" s="3">
        <f>+E154-E156+E157-E158-E159-E155+E161+E162+E160</f>
        <v>210256773</v>
      </c>
      <c r="F163" s="3"/>
      <c r="G163" s="3"/>
      <c r="H163" s="3"/>
      <c r="I163" s="3"/>
      <c r="J163" s="3">
        <f>+J154-J156+J157-J158-J159-J155+J161+J162+J160</f>
        <v>39539130.6887962</v>
      </c>
      <c r="K163" s="3"/>
      <c r="L163" s="3"/>
    </row>
    <row r="164" spans="1:22">
      <c r="A164" s="5"/>
      <c r="B164" s="5"/>
      <c r="D164" s="3"/>
      <c r="F164" s="3"/>
      <c r="G164" s="178"/>
      <c r="H164" s="3"/>
      <c r="I164" s="3"/>
      <c r="K164" s="3"/>
      <c r="L164" s="3"/>
    </row>
    <row r="165" spans="1:22">
      <c r="A165" s="5"/>
      <c r="B165" s="5"/>
      <c r="C165" s="60" t="s">
        <v>508</v>
      </c>
      <c r="D165" s="3"/>
      <c r="E165" s="3"/>
      <c r="F165" s="3"/>
      <c r="G165" s="3"/>
      <c r="H165" s="3"/>
      <c r="I165" s="3"/>
      <c r="J165" s="3"/>
      <c r="K165" s="3"/>
      <c r="L165" s="3"/>
    </row>
    <row r="166" spans="1:22">
      <c r="A166" s="5">
        <v>9</v>
      </c>
      <c r="B166" s="5"/>
      <c r="C166" s="60" t="str">
        <f>+C154</f>
        <v xml:space="preserve">  Transmission </v>
      </c>
      <c r="D166" s="3" t="s">
        <v>141</v>
      </c>
      <c r="E166" s="3">
        <f>'Workpapers (Pages 6 and 7)'!F77</f>
        <v>23813064</v>
      </c>
      <c r="F166" s="3"/>
      <c r="G166" s="3" t="s">
        <v>20</v>
      </c>
      <c r="H166" s="30">
        <f>+H120</f>
        <v>1</v>
      </c>
      <c r="I166" s="3"/>
      <c r="J166" s="3">
        <f>+H166*E166</f>
        <v>23813064</v>
      </c>
      <c r="K166" s="3"/>
      <c r="L166" s="27"/>
    </row>
    <row r="167" spans="1:22" s="210" customFormat="1">
      <c r="A167" s="5" t="s">
        <v>142</v>
      </c>
      <c r="B167" s="6"/>
      <c r="C167" s="6" t="s">
        <v>144</v>
      </c>
      <c r="D167" s="3" t="s">
        <v>143</v>
      </c>
      <c r="E167" s="3">
        <v>0</v>
      </c>
      <c r="F167" s="3"/>
      <c r="G167" s="3" t="s">
        <v>79</v>
      </c>
      <c r="H167" s="30">
        <v>1</v>
      </c>
      <c r="I167" s="3"/>
      <c r="J167" s="3">
        <f>+H167*E167</f>
        <v>0</v>
      </c>
      <c r="K167" s="3"/>
      <c r="L167" s="27"/>
      <c r="M167" s="6"/>
      <c r="N167" s="8"/>
      <c r="O167" s="8"/>
      <c r="P167" s="8"/>
      <c r="Q167" s="8"/>
      <c r="R167" s="8"/>
      <c r="S167" s="8"/>
      <c r="T167" s="8"/>
      <c r="U167" s="6"/>
      <c r="V167" s="6"/>
    </row>
    <row r="168" spans="1:22">
      <c r="A168" s="5">
        <v>10</v>
      </c>
      <c r="B168" s="5"/>
      <c r="C168" s="60" t="s">
        <v>82</v>
      </c>
      <c r="D168" s="3" t="s">
        <v>314</v>
      </c>
      <c r="E168" s="3">
        <f>'Workpapers (Pages 6 and 7)'!F78</f>
        <v>28107684</v>
      </c>
      <c r="F168" s="3"/>
      <c r="G168" s="3" t="s">
        <v>84</v>
      </c>
      <c r="H168" s="30">
        <f>+H157</f>
        <v>0.13235340791926345</v>
      </c>
      <c r="I168" s="3"/>
      <c r="J168" s="3">
        <f>+H168*E168</f>
        <v>3720147.7661177544</v>
      </c>
      <c r="K168" s="3"/>
      <c r="L168" s="27"/>
    </row>
    <row r="169" spans="1:22" ht="16.5" thickBot="1">
      <c r="A169" s="5">
        <v>11</v>
      </c>
      <c r="B169" s="5"/>
      <c r="C169" s="60" t="str">
        <f>+C161</f>
        <v xml:space="preserve">  Common</v>
      </c>
      <c r="D169" s="3" t="s">
        <v>509</v>
      </c>
      <c r="E169" s="133">
        <f>'Workpapers (Pages 6 and 7)'!F79</f>
        <v>27546429</v>
      </c>
      <c r="F169" s="3"/>
      <c r="G169" s="3" t="s">
        <v>86</v>
      </c>
      <c r="H169" s="30">
        <f>+H161</f>
        <v>0.13235340791926345</v>
      </c>
      <c r="I169" s="3"/>
      <c r="J169" s="133">
        <f>+H169*E169</f>
        <v>3645863.7541560284</v>
      </c>
      <c r="K169" s="3"/>
      <c r="L169" s="27"/>
    </row>
    <row r="170" spans="1:22">
      <c r="A170" s="5">
        <v>12</v>
      </c>
      <c r="B170" s="5"/>
      <c r="C170" s="60" t="s">
        <v>466</v>
      </c>
      <c r="D170" s="3" t="s">
        <v>467</v>
      </c>
      <c r="E170" s="3">
        <f>SUM(E166:E169)</f>
        <v>79467177</v>
      </c>
      <c r="F170" s="3"/>
      <c r="G170" s="3"/>
      <c r="H170" s="3"/>
      <c r="I170" s="3"/>
      <c r="J170" s="3">
        <f>SUM(J166:J169)</f>
        <v>31179075.520273782</v>
      </c>
      <c r="K170" s="3"/>
      <c r="L170" s="3"/>
    </row>
    <row r="171" spans="1:22">
      <c r="A171" s="5"/>
      <c r="B171" s="5"/>
      <c r="C171" s="60"/>
      <c r="D171" s="3"/>
      <c r="E171" s="3"/>
      <c r="F171" s="3"/>
      <c r="G171" s="3"/>
      <c r="H171" s="3"/>
      <c r="I171" s="3"/>
      <c r="J171" s="3"/>
      <c r="K171" s="3"/>
      <c r="L171" s="3"/>
    </row>
    <row r="172" spans="1:22">
      <c r="A172" s="5" t="s">
        <v>7</v>
      </c>
      <c r="B172" s="5"/>
      <c r="C172" s="60" t="s">
        <v>145</v>
      </c>
      <c r="E172" s="3"/>
      <c r="F172" s="3"/>
      <c r="G172" s="3"/>
      <c r="H172" s="3"/>
      <c r="I172" s="3"/>
      <c r="J172" s="3"/>
      <c r="K172" s="3"/>
      <c r="L172" s="3"/>
    </row>
    <row r="173" spans="1:22">
      <c r="A173" s="5"/>
      <c r="B173" s="5"/>
      <c r="C173" s="60" t="s">
        <v>146</v>
      </c>
      <c r="F173" s="3"/>
      <c r="G173" s="3"/>
      <c r="I173" s="3"/>
      <c r="K173" s="3"/>
      <c r="L173" s="27"/>
    </row>
    <row r="174" spans="1:22">
      <c r="A174" s="5">
        <v>13</v>
      </c>
      <c r="B174" s="5"/>
      <c r="C174" s="60" t="s">
        <v>147</v>
      </c>
      <c r="D174" s="3" t="s">
        <v>148</v>
      </c>
      <c r="E174" s="3">
        <f>'Workpapers (Pages 6 and 7)'!F85</f>
        <v>12271104.760698214</v>
      </c>
      <c r="F174" s="3"/>
      <c r="G174" s="3" t="s">
        <v>84</v>
      </c>
      <c r="H174" s="7">
        <f>+H168</f>
        <v>0.13235340791926345</v>
      </c>
      <c r="I174" s="3"/>
      <c r="J174" s="3">
        <f>+H174*E174</f>
        <v>1624122.5340127065</v>
      </c>
      <c r="K174" s="3"/>
      <c r="L174" s="27"/>
    </row>
    <row r="175" spans="1:22">
      <c r="A175" s="5">
        <v>14</v>
      </c>
      <c r="B175" s="5"/>
      <c r="C175" s="60" t="s">
        <v>149</v>
      </c>
      <c r="D175" s="3" t="str">
        <f>+D174</f>
        <v>263.i</v>
      </c>
      <c r="E175" s="3">
        <v>0</v>
      </c>
      <c r="F175" s="3"/>
      <c r="G175" s="3" t="str">
        <f>+G174</f>
        <v>W/S</v>
      </c>
      <c r="H175" s="7">
        <f>+H174</f>
        <v>0.13235340791926345</v>
      </c>
      <c r="I175" s="3"/>
      <c r="J175" s="3">
        <f>+H175*E175</f>
        <v>0</v>
      </c>
      <c r="K175" s="3"/>
      <c r="L175" s="27"/>
    </row>
    <row r="176" spans="1:22">
      <c r="A176" s="5">
        <v>15</v>
      </c>
      <c r="B176" s="5"/>
      <c r="C176" s="60" t="s">
        <v>150</v>
      </c>
      <c r="D176" s="3" t="s">
        <v>7</v>
      </c>
      <c r="F176" s="3"/>
      <c r="G176" s="3"/>
      <c r="I176" s="3"/>
      <c r="K176" s="3"/>
      <c r="L176" s="27"/>
    </row>
    <row r="177" spans="1:12">
      <c r="A177" s="5">
        <v>16</v>
      </c>
      <c r="B177" s="5"/>
      <c r="C177" s="60" t="s">
        <v>151</v>
      </c>
      <c r="D177" s="3" t="s">
        <v>148</v>
      </c>
      <c r="E177" s="3">
        <f>'Workpapers (Pages 6 and 7)'!F86</f>
        <v>30611568</v>
      </c>
      <c r="F177" s="3"/>
      <c r="G177" s="3" t="s">
        <v>123</v>
      </c>
      <c r="H177" s="7">
        <f>+H90</f>
        <v>0.13593099033201478</v>
      </c>
      <c r="I177" s="3"/>
      <c r="J177" s="3">
        <f>+H177*E177</f>
        <v>4161060.7538558128</v>
      </c>
      <c r="K177" s="3"/>
      <c r="L177" s="27"/>
    </row>
    <row r="178" spans="1:12">
      <c r="A178" s="5">
        <v>17</v>
      </c>
      <c r="B178" s="5"/>
      <c r="C178" s="60" t="s">
        <v>152</v>
      </c>
      <c r="D178" s="3" t="s">
        <v>148</v>
      </c>
      <c r="E178" s="3">
        <f>'Workpapers (Pages 6 and 7)'!F87</f>
        <v>23401121</v>
      </c>
      <c r="F178" s="3"/>
      <c r="G178" s="3" t="str">
        <f>+G112</f>
        <v>NA</v>
      </c>
      <c r="H178" s="34" t="s">
        <v>105</v>
      </c>
      <c r="I178" s="3"/>
      <c r="J178" s="3">
        <v>0</v>
      </c>
      <c r="K178" s="3"/>
      <c r="L178" s="27"/>
    </row>
    <row r="179" spans="1:12">
      <c r="A179" s="5">
        <v>18</v>
      </c>
      <c r="B179" s="5"/>
      <c r="C179" s="60" t="s">
        <v>153</v>
      </c>
      <c r="D179" s="3" t="str">
        <f>+D178</f>
        <v>263.i</v>
      </c>
      <c r="E179" s="3">
        <f>'Workpapers (Pages 6 and 7)'!F88</f>
        <v>1742476</v>
      </c>
      <c r="F179" s="3"/>
      <c r="G179" s="3" t="str">
        <f>+G177</f>
        <v>GP</v>
      </c>
      <c r="H179" s="7">
        <f>+H177</f>
        <v>0.13593099033201478</v>
      </c>
      <c r="I179" s="3"/>
      <c r="J179" s="3">
        <f>+H179*E179</f>
        <v>236856.4883097678</v>
      </c>
      <c r="K179" s="3"/>
      <c r="L179" s="27"/>
    </row>
    <row r="180" spans="1:12" ht="16.5" thickBot="1">
      <c r="A180" s="5">
        <v>19</v>
      </c>
      <c r="B180" s="5"/>
      <c r="C180" s="60" t="s">
        <v>154</v>
      </c>
      <c r="D180" s="3"/>
      <c r="E180" s="133">
        <v>0</v>
      </c>
      <c r="F180" s="3"/>
      <c r="G180" s="3" t="s">
        <v>123</v>
      </c>
      <c r="H180" s="7">
        <f>+H177</f>
        <v>0.13593099033201478</v>
      </c>
      <c r="I180" s="3"/>
      <c r="J180" s="133">
        <f>+H180*E180</f>
        <v>0</v>
      </c>
      <c r="K180" s="3"/>
      <c r="L180" s="27"/>
    </row>
    <row r="181" spans="1:12">
      <c r="A181" s="5">
        <v>20</v>
      </c>
      <c r="B181" s="5"/>
      <c r="C181" s="60" t="s">
        <v>155</v>
      </c>
      <c r="D181" s="3"/>
      <c r="E181" s="3">
        <f>SUM(E174:E180)</f>
        <v>68026269.760698214</v>
      </c>
      <c r="F181" s="3"/>
      <c r="G181" s="3"/>
      <c r="H181" s="7"/>
      <c r="I181" s="3"/>
      <c r="J181" s="3">
        <f>SUM(J174:J180)</f>
        <v>6022039.7761782873</v>
      </c>
      <c r="K181" s="3"/>
      <c r="L181" s="3"/>
    </row>
    <row r="182" spans="1:12">
      <c r="A182" s="5"/>
      <c r="B182" s="5"/>
      <c r="C182" s="60"/>
      <c r="D182" s="3"/>
      <c r="E182" s="3"/>
      <c r="F182" s="3"/>
      <c r="G182" s="3"/>
      <c r="H182" s="7"/>
      <c r="I182" s="3"/>
      <c r="J182" s="3"/>
      <c r="K182" s="3"/>
      <c r="L182" s="3"/>
    </row>
    <row r="183" spans="1:12">
      <c r="A183" s="5" t="s">
        <v>7</v>
      </c>
      <c r="B183" s="5"/>
      <c r="C183" s="60" t="s">
        <v>156</v>
      </c>
      <c r="D183" s="3" t="s">
        <v>157</v>
      </c>
      <c r="E183" s="3"/>
      <c r="F183" s="3"/>
      <c r="H183" s="175"/>
      <c r="I183" s="3"/>
      <c r="K183" s="3"/>
    </row>
    <row r="184" spans="1:12">
      <c r="A184" s="5">
        <v>21</v>
      </c>
      <c r="B184" s="5"/>
      <c r="C184" s="219" t="s">
        <v>158</v>
      </c>
      <c r="D184" s="3"/>
      <c r="E184" s="268">
        <f>IF(E309&gt;0,1-(((1-E310)*(1-E309))/(1-E310*E309*E311)),0)</f>
        <v>0.39387499999999998</v>
      </c>
      <c r="F184" s="3"/>
      <c r="H184" s="175"/>
      <c r="I184" s="3"/>
      <c r="K184" s="3"/>
    </row>
    <row r="185" spans="1:12">
      <c r="A185" s="5">
        <v>22</v>
      </c>
      <c r="B185" s="5"/>
      <c r="C185" s="6" t="s">
        <v>159</v>
      </c>
      <c r="D185" s="3"/>
      <c r="E185" s="270">
        <f>IF(J270&gt;0,(E184/(1-E184))*(1-J267/J270),0)</f>
        <v>0.4876067165467714</v>
      </c>
      <c r="F185" s="3"/>
      <c r="H185" s="175"/>
      <c r="I185" s="3"/>
      <c r="K185" s="3"/>
    </row>
    <row r="186" spans="1:12">
      <c r="A186" s="5"/>
      <c r="B186" s="5"/>
      <c r="C186" s="60" t="s">
        <v>160</v>
      </c>
      <c r="D186" s="3"/>
      <c r="E186" s="269"/>
      <c r="F186" s="3"/>
      <c r="H186" s="175"/>
      <c r="I186" s="3"/>
      <c r="K186" s="3"/>
    </row>
    <row r="187" spans="1:12">
      <c r="A187" s="5"/>
      <c r="B187" s="5"/>
      <c r="C187" s="60" t="s">
        <v>161</v>
      </c>
      <c r="D187" s="3"/>
      <c r="E187" s="269"/>
      <c r="F187" s="3"/>
      <c r="H187" s="175"/>
      <c r="I187" s="3"/>
      <c r="K187" s="3"/>
    </row>
    <row r="188" spans="1:12">
      <c r="A188" s="5">
        <v>23</v>
      </c>
      <c r="B188" s="5"/>
      <c r="C188" s="219" t="s">
        <v>162</v>
      </c>
      <c r="D188" s="3"/>
      <c r="E188" s="268">
        <f>IF(E184&gt;0,1/(1-E184),0)</f>
        <v>1.6498247061249742</v>
      </c>
      <c r="F188" s="3"/>
      <c r="H188" s="175"/>
      <c r="I188" s="3"/>
      <c r="K188" s="3"/>
    </row>
    <row r="189" spans="1:12">
      <c r="A189" s="5">
        <v>24</v>
      </c>
      <c r="B189" s="5"/>
      <c r="C189" s="60" t="s">
        <v>163</v>
      </c>
      <c r="D189" s="3"/>
      <c r="E189" s="3">
        <v>0</v>
      </c>
      <c r="F189" s="35"/>
      <c r="H189" s="175"/>
      <c r="I189" s="3"/>
      <c r="K189" s="3"/>
    </row>
    <row r="190" spans="1:12">
      <c r="A190" s="5"/>
      <c r="B190" s="5"/>
      <c r="C190" s="60"/>
      <c r="D190" s="3"/>
      <c r="E190" s="3"/>
      <c r="F190" s="3"/>
      <c r="H190" s="175"/>
      <c r="I190" s="3"/>
      <c r="K190" s="3"/>
    </row>
    <row r="191" spans="1:12">
      <c r="A191" s="5">
        <v>25</v>
      </c>
      <c r="B191" s="5"/>
      <c r="C191" s="219" t="s">
        <v>164</v>
      </c>
      <c r="D191" s="220"/>
      <c r="E191" s="3">
        <f>E185*E195</f>
        <v>115198004.59035896</v>
      </c>
      <c r="F191" s="3"/>
      <c r="G191" s="3" t="s">
        <v>79</v>
      </c>
      <c r="H191" s="7"/>
      <c r="I191" s="3"/>
      <c r="J191" s="3">
        <f>E185*J195</f>
        <v>23250211.872936249</v>
      </c>
      <c r="K191" s="3"/>
      <c r="L191" s="36" t="s">
        <v>7</v>
      </c>
    </row>
    <row r="192" spans="1:12" ht="16.5" thickBot="1">
      <c r="A192" s="5">
        <v>26</v>
      </c>
      <c r="B192" s="5"/>
      <c r="C192" s="6" t="s">
        <v>165</v>
      </c>
      <c r="D192" s="220"/>
      <c r="E192" s="133">
        <f>E188*E189</f>
        <v>0</v>
      </c>
      <c r="F192" s="3"/>
      <c r="G192" s="6" t="s">
        <v>108</v>
      </c>
      <c r="H192" s="7">
        <f>H106</f>
        <v>0.15299978174552858</v>
      </c>
      <c r="I192" s="3"/>
      <c r="J192" s="133">
        <f>H192*E192</f>
        <v>0</v>
      </c>
      <c r="K192" s="3"/>
      <c r="L192" s="36"/>
    </row>
    <row r="193" spans="1:12">
      <c r="A193" s="5">
        <v>27</v>
      </c>
      <c r="B193" s="5"/>
      <c r="C193" s="221" t="s">
        <v>166</v>
      </c>
      <c r="D193" s="6" t="s">
        <v>167</v>
      </c>
      <c r="E193" s="25">
        <f>+E191+E192</f>
        <v>115198004.59035896</v>
      </c>
      <c r="F193" s="3"/>
      <c r="G193" s="3" t="s">
        <v>7</v>
      </c>
      <c r="H193" s="7" t="s">
        <v>7</v>
      </c>
      <c r="I193" s="3"/>
      <c r="J193" s="25">
        <f>+J191+J192</f>
        <v>23250211.872936249</v>
      </c>
      <c r="K193" s="3"/>
      <c r="L193" s="3"/>
    </row>
    <row r="194" spans="1:12">
      <c r="A194" s="5" t="s">
        <v>7</v>
      </c>
      <c r="B194" s="5"/>
      <c r="D194" s="222"/>
      <c r="E194" s="3"/>
      <c r="F194" s="3"/>
      <c r="G194" s="3"/>
      <c r="H194" s="7"/>
      <c r="I194" s="3"/>
      <c r="J194" s="3"/>
      <c r="K194" s="3"/>
      <c r="L194" s="3"/>
    </row>
    <row r="195" spans="1:12">
      <c r="A195" s="5">
        <v>28</v>
      </c>
      <c r="B195" s="5"/>
      <c r="C195" s="60" t="s">
        <v>168</v>
      </c>
      <c r="D195" s="27"/>
      <c r="E195" s="3">
        <f>+$J270*E128</f>
        <v>236251882.26731312</v>
      </c>
      <c r="F195" s="3"/>
      <c r="G195" s="3" t="s">
        <v>79</v>
      </c>
      <c r="H195" s="175"/>
      <c r="I195" s="3"/>
      <c r="J195" s="3">
        <f>+$J270*J128</f>
        <v>47682304.373479813</v>
      </c>
      <c r="K195" s="3"/>
    </row>
    <row r="196" spans="1:12">
      <c r="A196" s="5"/>
      <c r="B196" s="5"/>
      <c r="C196" s="221" t="s">
        <v>169</v>
      </c>
      <c r="E196" s="3"/>
      <c r="F196" s="3"/>
      <c r="G196" s="3"/>
      <c r="H196" s="175"/>
      <c r="I196" s="3"/>
      <c r="J196" s="3"/>
      <c r="K196" s="3"/>
      <c r="L196" s="27"/>
    </row>
    <row r="197" spans="1:12">
      <c r="A197" s="5"/>
      <c r="B197" s="5"/>
      <c r="C197" s="60"/>
      <c r="E197" s="37"/>
      <c r="F197" s="3"/>
      <c r="G197" s="3"/>
      <c r="H197" s="175"/>
      <c r="I197" s="3"/>
      <c r="J197" s="37"/>
      <c r="K197" s="3"/>
      <c r="L197" s="27"/>
    </row>
    <row r="198" spans="1:12">
      <c r="A198" s="5">
        <v>29</v>
      </c>
      <c r="B198" s="5"/>
      <c r="C198" s="60" t="s">
        <v>170</v>
      </c>
      <c r="D198" s="3"/>
      <c r="E198" s="37">
        <f>+E195+E193+E181+E170+E163</f>
        <v>709200106.61837029</v>
      </c>
      <c r="F198" s="3"/>
      <c r="G198" s="3"/>
      <c r="H198" s="3"/>
      <c r="I198" s="3"/>
      <c r="J198" s="37">
        <f>+J195+J193+J181+J170+J163</f>
        <v>147672762.23166433</v>
      </c>
      <c r="K198" s="2"/>
      <c r="L198" s="2"/>
    </row>
    <row r="199" spans="1:12">
      <c r="A199" s="5"/>
      <c r="B199" s="5"/>
      <c r="C199" s="60"/>
      <c r="D199" s="3"/>
      <c r="E199" s="37"/>
      <c r="F199" s="3"/>
      <c r="G199" s="3"/>
      <c r="H199" s="3"/>
      <c r="I199" s="3"/>
      <c r="J199" s="37"/>
      <c r="K199" s="2"/>
      <c r="L199" s="2"/>
    </row>
    <row r="200" spans="1:12">
      <c r="A200" s="5">
        <v>30</v>
      </c>
      <c r="B200" s="5"/>
      <c r="C200" s="60" t="s">
        <v>171</v>
      </c>
      <c r="D200" s="3"/>
      <c r="E200" s="37"/>
      <c r="F200" s="3"/>
      <c r="G200" s="3"/>
      <c r="H200" s="3"/>
      <c r="I200" s="3"/>
      <c r="J200" s="37"/>
      <c r="K200" s="2"/>
      <c r="L200" s="2"/>
    </row>
    <row r="201" spans="1:12">
      <c r="A201" s="5"/>
      <c r="B201" s="5"/>
      <c r="C201" s="321" t="s">
        <v>172</v>
      </c>
      <c r="D201" s="321"/>
      <c r="K201" s="2"/>
      <c r="L201" s="2"/>
    </row>
    <row r="202" spans="1:12">
      <c r="A202" s="5"/>
      <c r="B202" s="5"/>
      <c r="C202" s="60" t="s">
        <v>173</v>
      </c>
      <c r="D202" s="3"/>
      <c r="E202" s="37">
        <f>'[5]Attach GG'!L95</f>
        <v>4082407.6862520236</v>
      </c>
      <c r="F202" s="3"/>
      <c r="G202" s="3"/>
      <c r="H202" s="3"/>
      <c r="I202" s="3"/>
      <c r="J202" s="37">
        <f>E202</f>
        <v>4082407.6862520236</v>
      </c>
      <c r="K202" s="2"/>
      <c r="L202" s="2"/>
    </row>
    <row r="203" spans="1:12">
      <c r="A203" s="5"/>
      <c r="B203" s="5"/>
      <c r="C203" s="60"/>
      <c r="D203" s="3"/>
      <c r="E203" s="37"/>
      <c r="F203" s="3"/>
      <c r="G203" s="3"/>
      <c r="H203" s="3"/>
      <c r="I203" s="3"/>
      <c r="J203" s="37"/>
      <c r="K203" s="2"/>
      <c r="L203" s="2"/>
    </row>
    <row r="204" spans="1:12" ht="15.75" customHeight="1">
      <c r="A204" s="5" t="s">
        <v>306</v>
      </c>
      <c r="B204" s="5"/>
      <c r="C204" s="60" t="s">
        <v>462</v>
      </c>
      <c r="D204" s="3"/>
      <c r="E204" s="37"/>
      <c r="F204" s="3"/>
      <c r="G204" s="3"/>
      <c r="H204" s="3"/>
      <c r="I204" s="3"/>
      <c r="J204" s="37"/>
      <c r="K204" s="2"/>
      <c r="L204" s="2"/>
    </row>
    <row r="205" spans="1:12">
      <c r="A205" s="5"/>
      <c r="B205" s="5"/>
      <c r="C205" s="321" t="s">
        <v>172</v>
      </c>
      <c r="D205" s="321"/>
      <c r="K205" s="2"/>
      <c r="L205" s="2"/>
    </row>
    <row r="206" spans="1:12" ht="16.5" thickBot="1">
      <c r="A206" s="5"/>
      <c r="B206" s="5"/>
      <c r="C206" s="60" t="s">
        <v>307</v>
      </c>
      <c r="D206" s="3"/>
      <c r="E206" s="133">
        <f>'[6]Attach MM'!P94</f>
        <v>21255343.718034413</v>
      </c>
      <c r="F206" s="3"/>
      <c r="G206" s="3"/>
      <c r="H206" s="3"/>
      <c r="I206" s="3"/>
      <c r="J206" s="133">
        <f>E206</f>
        <v>21255343.718034413</v>
      </c>
      <c r="K206" s="2"/>
      <c r="L206" s="2"/>
    </row>
    <row r="207" spans="1:12" ht="16.5" thickBot="1">
      <c r="A207" s="5">
        <v>31</v>
      </c>
      <c r="B207" s="5"/>
      <c r="C207" s="6" t="s">
        <v>174</v>
      </c>
      <c r="D207" s="3"/>
      <c r="E207" s="38">
        <f>E198-E202-E206</f>
        <v>683862355.21408391</v>
      </c>
      <c r="F207" s="3"/>
      <c r="G207" s="3"/>
      <c r="H207" s="3"/>
      <c r="I207" s="3"/>
      <c r="J207" s="38">
        <f>J198-J202-J206</f>
        <v>122335010.82737789</v>
      </c>
      <c r="K207" s="2"/>
      <c r="L207" s="3"/>
    </row>
    <row r="208" spans="1:12" ht="16.5" thickTop="1">
      <c r="A208" s="5"/>
      <c r="B208" s="5"/>
      <c r="C208" s="60" t="s">
        <v>308</v>
      </c>
      <c r="D208" s="3"/>
      <c r="E208" s="37"/>
      <c r="F208" s="3"/>
      <c r="G208" s="3"/>
      <c r="H208" s="3"/>
      <c r="I208" s="3"/>
      <c r="J208" s="37"/>
      <c r="K208" s="2"/>
      <c r="L208" s="2"/>
    </row>
    <row r="209" spans="1:12">
      <c r="A209" s="5"/>
      <c r="B209" s="5"/>
      <c r="C209" s="60"/>
      <c r="D209" s="3"/>
      <c r="E209" s="37"/>
      <c r="F209" s="3"/>
      <c r="G209" s="3"/>
      <c r="H209" s="3"/>
      <c r="I209" s="3"/>
      <c r="J209" s="37"/>
      <c r="K209" s="2"/>
      <c r="L209" s="2"/>
    </row>
    <row r="210" spans="1:12">
      <c r="A210" s="5"/>
      <c r="B210" s="5"/>
      <c r="C210" s="60"/>
      <c r="D210" s="3"/>
      <c r="E210" s="37"/>
      <c r="F210" s="3"/>
      <c r="G210" s="3"/>
      <c r="H210" s="3"/>
      <c r="I210" s="3"/>
      <c r="J210" s="37"/>
      <c r="K210" s="2"/>
      <c r="L210" s="2"/>
    </row>
    <row r="211" spans="1:12">
      <c r="A211" s="5"/>
      <c r="B211" s="5"/>
      <c r="C211" s="60"/>
      <c r="D211" s="3"/>
      <c r="E211" s="37"/>
      <c r="F211" s="3"/>
      <c r="G211" s="3"/>
      <c r="H211" s="3"/>
      <c r="I211" s="3"/>
      <c r="J211" s="37"/>
      <c r="K211" s="2"/>
      <c r="L211" s="2"/>
    </row>
    <row r="212" spans="1:12">
      <c r="A212" s="5"/>
      <c r="B212" s="5"/>
      <c r="C212" s="60"/>
      <c r="D212" s="3"/>
      <c r="E212" s="37"/>
      <c r="F212" s="3"/>
      <c r="G212" s="3"/>
      <c r="H212" s="3"/>
      <c r="I212" s="3"/>
      <c r="J212" s="37"/>
      <c r="K212" s="2"/>
      <c r="L212" s="2"/>
    </row>
    <row r="213" spans="1:12">
      <c r="A213" s="5"/>
      <c r="B213" s="5"/>
      <c r="C213" s="60"/>
      <c r="D213" s="3"/>
      <c r="E213" s="37"/>
      <c r="F213" s="3"/>
      <c r="G213" s="3"/>
      <c r="H213" s="3"/>
      <c r="I213" s="3"/>
      <c r="J213" s="37"/>
      <c r="K213" s="2"/>
      <c r="L213" s="2"/>
    </row>
    <row r="214" spans="1:12">
      <c r="A214" s="5"/>
      <c r="B214" s="5"/>
      <c r="C214" s="60"/>
      <c r="D214" s="3"/>
      <c r="E214" s="37"/>
      <c r="F214" s="3"/>
      <c r="G214" s="3"/>
      <c r="H214" s="3"/>
      <c r="I214" s="3"/>
      <c r="J214" s="37"/>
      <c r="K214" s="2"/>
      <c r="L214" s="2"/>
    </row>
    <row r="215" spans="1:12">
      <c r="A215" s="5"/>
      <c r="B215" s="5"/>
      <c r="C215" s="60"/>
      <c r="D215" s="3"/>
      <c r="E215" s="37"/>
      <c r="F215" s="3"/>
      <c r="G215" s="3"/>
      <c r="H215" s="3"/>
      <c r="I215" s="3"/>
      <c r="J215" s="37"/>
      <c r="K215" s="2"/>
      <c r="L215" s="279" t="s">
        <v>406</v>
      </c>
    </row>
    <row r="216" spans="1:12">
      <c r="C216" s="28"/>
      <c r="D216" s="28"/>
      <c r="E216" s="198"/>
      <c r="F216" s="28"/>
      <c r="G216" s="28"/>
      <c r="H216" s="28"/>
      <c r="I216" s="11"/>
      <c r="J216" s="11"/>
      <c r="K216" s="320" t="s">
        <v>323</v>
      </c>
      <c r="L216" s="320"/>
    </row>
    <row r="217" spans="1:12">
      <c r="C217" s="28"/>
      <c r="D217" s="28"/>
      <c r="E217" s="198"/>
      <c r="F217" s="28"/>
      <c r="G217" s="28"/>
      <c r="H217" s="28"/>
      <c r="I217" s="11"/>
      <c r="J217" s="11"/>
      <c r="K217" s="208"/>
      <c r="L217" s="208"/>
    </row>
    <row r="218" spans="1:12">
      <c r="C218" s="28" t="s">
        <v>12</v>
      </c>
      <c r="D218" s="28"/>
      <c r="E218" s="198" t="s">
        <v>125</v>
      </c>
      <c r="F218" s="28"/>
      <c r="G218" s="28"/>
      <c r="H218" s="28"/>
      <c r="I218" s="320" t="str">
        <f>L146</f>
        <v>For the 12 months ended 12/31/15</v>
      </c>
      <c r="J218" s="320"/>
      <c r="K218" s="320"/>
      <c r="L218" s="320"/>
    </row>
    <row r="219" spans="1:12">
      <c r="C219" s="28"/>
      <c r="D219" s="3" t="s">
        <v>7</v>
      </c>
      <c r="E219" s="3" t="s">
        <v>126</v>
      </c>
      <c r="F219" s="3"/>
      <c r="G219" s="3"/>
      <c r="H219" s="3"/>
      <c r="I219" s="11"/>
      <c r="J219" s="11"/>
      <c r="K219" s="2"/>
      <c r="L219" s="2"/>
    </row>
    <row r="220" spans="1:12" ht="9" customHeight="1">
      <c r="A220" s="5"/>
      <c r="B220" s="5"/>
      <c r="K220" s="3"/>
      <c r="L220" s="3"/>
    </row>
    <row r="221" spans="1:12">
      <c r="A221" s="5"/>
      <c r="B221" s="5"/>
      <c r="E221" s="6" t="str">
        <f>E7</f>
        <v>Northern Indiana Public Service Company</v>
      </c>
      <c r="K221" s="3"/>
      <c r="L221" s="3"/>
    </row>
    <row r="222" spans="1:12">
      <c r="A222" s="5"/>
      <c r="B222" s="5"/>
      <c r="D222" s="215" t="s">
        <v>175</v>
      </c>
      <c r="F222" s="2"/>
      <c r="G222" s="2"/>
      <c r="H222" s="2"/>
      <c r="I222" s="2"/>
      <c r="J222" s="2"/>
      <c r="K222" s="3"/>
      <c r="L222" s="3"/>
    </row>
    <row r="223" spans="1:12">
      <c r="A223" s="5" t="s">
        <v>0</v>
      </c>
      <c r="B223" s="5"/>
      <c r="C223" s="215"/>
      <c r="D223" s="2"/>
      <c r="E223" s="2"/>
      <c r="F223" s="2"/>
      <c r="G223" s="2"/>
      <c r="H223" s="2"/>
      <c r="I223" s="2"/>
      <c r="J223" s="2"/>
      <c r="K223" s="3"/>
      <c r="L223" s="3"/>
    </row>
    <row r="224" spans="1:12" ht="16.5" thickBot="1">
      <c r="A224" s="168" t="s">
        <v>1</v>
      </c>
      <c r="B224" s="182"/>
      <c r="C224" s="28" t="s">
        <v>176</v>
      </c>
      <c r="D224" s="2"/>
      <c r="E224" s="2"/>
      <c r="F224" s="2"/>
      <c r="G224" s="2"/>
      <c r="H224" s="2"/>
      <c r="K224" s="3"/>
      <c r="L224" s="3"/>
    </row>
    <row r="225" spans="1:20">
      <c r="A225" s="5">
        <v>1</v>
      </c>
      <c r="B225" s="5"/>
      <c r="C225" s="11" t="s">
        <v>177</v>
      </c>
      <c r="D225" s="2"/>
      <c r="E225" s="3"/>
      <c r="F225" s="3"/>
      <c r="G225" s="3"/>
      <c r="H225" s="3"/>
      <c r="I225" s="3"/>
      <c r="J225" s="3">
        <f>E86</f>
        <v>895935559</v>
      </c>
      <c r="K225" s="3"/>
      <c r="L225" s="3"/>
    </row>
    <row r="226" spans="1:20">
      <c r="A226" s="5">
        <v>2</v>
      </c>
      <c r="B226" s="5"/>
      <c r="C226" s="11" t="s">
        <v>178</v>
      </c>
      <c r="E226" s="8"/>
      <c r="J226" s="3">
        <v>0</v>
      </c>
      <c r="K226" s="3"/>
      <c r="L226" s="3"/>
    </row>
    <row r="227" spans="1:20" ht="16.5" thickBot="1">
      <c r="A227" s="5">
        <v>3</v>
      </c>
      <c r="B227" s="5"/>
      <c r="C227" s="39" t="s">
        <v>179</v>
      </c>
      <c r="D227" s="40"/>
      <c r="E227" s="37"/>
      <c r="F227" s="3"/>
      <c r="G227" s="3"/>
      <c r="H227" s="41"/>
      <c r="I227" s="3"/>
      <c r="J227" s="133">
        <v>0</v>
      </c>
      <c r="K227" s="3"/>
      <c r="L227" s="3"/>
    </row>
    <row r="228" spans="1:20">
      <c r="A228" s="5">
        <v>4</v>
      </c>
      <c r="B228" s="5"/>
      <c r="C228" s="11" t="s">
        <v>180</v>
      </c>
      <c r="D228" s="2"/>
      <c r="E228" s="37"/>
      <c r="F228" s="3"/>
      <c r="G228" s="3"/>
      <c r="H228" s="41"/>
      <c r="I228" s="3"/>
      <c r="J228" s="3">
        <f>J225-J226-J227</f>
        <v>895935559</v>
      </c>
      <c r="K228" s="3"/>
      <c r="L228" s="3"/>
    </row>
    <row r="229" spans="1:20" ht="9" customHeight="1" thickBot="1">
      <c r="A229" s="5"/>
      <c r="B229" s="5"/>
      <c r="D229" s="2"/>
      <c r="E229" s="37"/>
      <c r="F229" s="3"/>
      <c r="G229" s="3"/>
      <c r="H229" s="41"/>
      <c r="I229" s="3"/>
      <c r="K229" s="3"/>
      <c r="L229" s="3"/>
    </row>
    <row r="230" spans="1:20" ht="16.5" thickBot="1">
      <c r="A230" s="5">
        <v>5</v>
      </c>
      <c r="B230" s="5"/>
      <c r="C230" s="11" t="s">
        <v>181</v>
      </c>
      <c r="D230" s="42"/>
      <c r="E230" s="43"/>
      <c r="F230" s="44"/>
      <c r="G230" s="44"/>
      <c r="H230" s="45"/>
      <c r="I230" s="3" t="s">
        <v>182</v>
      </c>
      <c r="J230" s="120">
        <f>IF(J225&gt;0,J228/J225,0)</f>
        <v>1</v>
      </c>
      <c r="K230" s="3"/>
      <c r="L230" s="3"/>
      <c r="O230" s="276"/>
      <c r="P230" s="276"/>
      <c r="Q230" s="276"/>
    </row>
    <row r="231" spans="1:20" ht="9" customHeight="1">
      <c r="A231" s="5"/>
      <c r="B231" s="5"/>
      <c r="E231" s="8"/>
      <c r="K231" s="3"/>
      <c r="L231" s="3"/>
      <c r="O231" s="224"/>
      <c r="P231" s="14"/>
      <c r="Q231" s="223"/>
      <c r="R231" s="224"/>
      <c r="S231" s="14"/>
      <c r="T231" s="14"/>
    </row>
    <row r="232" spans="1:20">
      <c r="A232" s="5"/>
      <c r="B232" s="5"/>
      <c r="C232" s="60" t="s">
        <v>183</v>
      </c>
      <c r="E232" s="8"/>
      <c r="K232" s="3"/>
      <c r="L232" s="3"/>
      <c r="O232" s="318"/>
      <c r="P232" s="319"/>
      <c r="Q232" s="319"/>
      <c r="R232" s="319"/>
      <c r="S232" s="319"/>
      <c r="T232" s="319"/>
    </row>
    <row r="233" spans="1:20">
      <c r="A233" s="5">
        <v>6</v>
      </c>
      <c r="B233" s="5"/>
      <c r="C233" s="6" t="s">
        <v>184</v>
      </c>
      <c r="E233" s="46"/>
      <c r="F233" s="2"/>
      <c r="G233" s="2"/>
      <c r="H233" s="26"/>
      <c r="I233" s="2"/>
      <c r="J233" s="3">
        <f>E154</f>
        <v>34527538</v>
      </c>
      <c r="K233" s="3"/>
      <c r="L233" s="3"/>
      <c r="O233" s="9"/>
      <c r="P233" s="14"/>
      <c r="Q233" s="223"/>
      <c r="R233" s="224"/>
      <c r="S233" s="14"/>
      <c r="T233" s="14"/>
    </row>
    <row r="234" spans="1:20" ht="16.5" thickBot="1">
      <c r="A234" s="5">
        <v>7</v>
      </c>
      <c r="B234" s="5"/>
      <c r="C234" s="39" t="s">
        <v>185</v>
      </c>
      <c r="D234" s="40"/>
      <c r="E234" s="37"/>
      <c r="F234" s="37"/>
      <c r="G234" s="3"/>
      <c r="H234" s="3"/>
      <c r="I234" s="3"/>
      <c r="J234" s="133">
        <f>SUM('Workpapers (Pages 6 and 7)'!F9:F11)</f>
        <v>3472191</v>
      </c>
      <c r="K234" s="3"/>
      <c r="L234" s="3"/>
      <c r="O234" s="19"/>
      <c r="P234" s="225"/>
      <c r="Q234" s="223"/>
      <c r="R234" s="224"/>
      <c r="S234" s="14"/>
      <c r="T234" s="14"/>
    </row>
    <row r="235" spans="1:20">
      <c r="A235" s="5">
        <v>8</v>
      </c>
      <c r="B235" s="5"/>
      <c r="C235" s="11" t="s">
        <v>186</v>
      </c>
      <c r="D235" s="42"/>
      <c r="E235" s="43"/>
      <c r="F235" s="44"/>
      <c r="G235" s="44"/>
      <c r="H235" s="45"/>
      <c r="I235" s="44"/>
      <c r="J235" s="3">
        <f>+J233-J234</f>
        <v>31055347</v>
      </c>
      <c r="O235" s="19"/>
      <c r="P235" s="229"/>
      <c r="Q235" s="277"/>
      <c r="R235" s="277"/>
      <c r="S235" s="9"/>
      <c r="T235" s="9"/>
    </row>
    <row r="236" spans="1:20">
      <c r="A236" s="5"/>
      <c r="B236" s="5"/>
      <c r="C236" s="11"/>
      <c r="D236" s="2"/>
      <c r="E236" s="37"/>
      <c r="F236" s="3"/>
      <c r="G236" s="3"/>
      <c r="H236" s="3"/>
      <c r="O236" s="10"/>
      <c r="P236" s="229"/>
      <c r="Q236" s="9"/>
      <c r="R236" s="9"/>
      <c r="S236" s="9"/>
      <c r="T236" s="9"/>
    </row>
    <row r="237" spans="1:20">
      <c r="A237" s="5">
        <v>9</v>
      </c>
      <c r="B237" s="5"/>
      <c r="C237" s="11" t="s">
        <v>187</v>
      </c>
      <c r="D237" s="2"/>
      <c r="E237" s="37"/>
      <c r="F237" s="3"/>
      <c r="G237" s="3"/>
      <c r="H237" s="3"/>
      <c r="I237" s="3"/>
      <c r="J237" s="30">
        <f>IF(J233&gt;0,J235/J233,0)</f>
        <v>0.89943705224508042</v>
      </c>
      <c r="O237" s="224"/>
      <c r="P237" s="226"/>
      <c r="Q237" s="227"/>
      <c r="R237" s="227"/>
      <c r="S237" s="14"/>
      <c r="T237" s="14"/>
    </row>
    <row r="238" spans="1:20" ht="16.5" thickBot="1">
      <c r="A238" s="5">
        <v>10</v>
      </c>
      <c r="B238" s="5"/>
      <c r="C238" s="11" t="s">
        <v>188</v>
      </c>
      <c r="D238" s="2"/>
      <c r="E238" s="3"/>
      <c r="F238" s="3"/>
      <c r="G238" s="3"/>
      <c r="H238" s="3"/>
      <c r="I238" s="2" t="s">
        <v>20</v>
      </c>
      <c r="J238" s="47">
        <f>J230</f>
        <v>1</v>
      </c>
      <c r="O238" s="19"/>
      <c r="P238" s="227"/>
      <c r="Q238" s="9"/>
      <c r="R238" s="227"/>
      <c r="S238" s="14"/>
      <c r="T238" s="14"/>
    </row>
    <row r="239" spans="1:20" ht="16.5" thickBot="1">
      <c r="A239" s="5">
        <v>11</v>
      </c>
      <c r="B239" s="5"/>
      <c r="C239" s="11" t="s">
        <v>189</v>
      </c>
      <c r="D239" s="2"/>
      <c r="E239" s="2"/>
      <c r="F239" s="2"/>
      <c r="G239" s="2"/>
      <c r="H239" s="2"/>
      <c r="I239" s="2" t="s">
        <v>190</v>
      </c>
      <c r="J239" s="119">
        <f>+J238*J237</f>
        <v>0.89943705224508042</v>
      </c>
      <c r="O239" s="19"/>
      <c r="P239" s="227"/>
      <c r="Q239" s="9"/>
      <c r="R239" s="227"/>
      <c r="S239" s="14"/>
      <c r="T239" s="14"/>
    </row>
    <row r="240" spans="1:20">
      <c r="A240" s="5"/>
      <c r="B240" s="5"/>
      <c r="D240" s="2"/>
      <c r="E240" s="3"/>
      <c r="F240" s="3"/>
      <c r="G240" s="3"/>
      <c r="H240" s="41"/>
      <c r="I240" s="3"/>
      <c r="O240" s="19"/>
      <c r="P240" s="227"/>
      <c r="Q240" s="9"/>
      <c r="R240" s="228"/>
      <c r="S240" s="14"/>
      <c r="T240" s="14"/>
    </row>
    <row r="241" spans="1:20">
      <c r="A241" s="5" t="s">
        <v>7</v>
      </c>
      <c r="B241" s="5"/>
      <c r="C241" s="60" t="s">
        <v>191</v>
      </c>
      <c r="D241" s="3"/>
      <c r="E241" s="3"/>
      <c r="F241" s="3"/>
      <c r="G241" s="3"/>
      <c r="H241" s="3"/>
      <c r="I241" s="3"/>
      <c r="J241" s="3"/>
      <c r="K241" s="3"/>
      <c r="L241" s="3"/>
      <c r="O241" s="10"/>
      <c r="P241" s="229"/>
      <c r="Q241" s="223"/>
      <c r="R241" s="224"/>
      <c r="S241" s="14"/>
      <c r="T241" s="14"/>
    </row>
    <row r="242" spans="1:20" ht="16.5" thickBot="1">
      <c r="A242" s="5" t="s">
        <v>7</v>
      </c>
      <c r="B242" s="5"/>
      <c r="C242" s="60"/>
      <c r="D242" s="133" t="s">
        <v>192</v>
      </c>
      <c r="E242" s="179" t="s">
        <v>193</v>
      </c>
      <c r="F242" s="179" t="s">
        <v>20</v>
      </c>
      <c r="G242" s="3"/>
      <c r="H242" s="179" t="s">
        <v>194</v>
      </c>
      <c r="I242" s="3"/>
      <c r="J242" s="3"/>
      <c r="K242" s="3"/>
      <c r="L242" s="3"/>
      <c r="M242" s="178"/>
      <c r="O242" s="19"/>
      <c r="P242" s="229"/>
      <c r="Q242" s="223"/>
      <c r="R242" s="224"/>
      <c r="S242" s="14"/>
      <c r="T242" s="14"/>
    </row>
    <row r="243" spans="1:20">
      <c r="A243" s="5">
        <v>12</v>
      </c>
      <c r="B243" s="5"/>
      <c r="C243" s="60" t="s">
        <v>77</v>
      </c>
      <c r="D243" s="3" t="s">
        <v>195</v>
      </c>
      <c r="E243" s="3">
        <f>'Workpapers (Page 8)'!E7</f>
        <v>47330284</v>
      </c>
      <c r="F243" s="180">
        <v>0</v>
      </c>
      <c r="G243" s="180"/>
      <c r="H243" s="3">
        <f>E243*F243</f>
        <v>0</v>
      </c>
      <c r="I243" s="3"/>
      <c r="J243" s="3"/>
      <c r="K243" s="3"/>
      <c r="L243" s="3"/>
    </row>
    <row r="244" spans="1:20">
      <c r="A244" s="5">
        <v>13</v>
      </c>
      <c r="B244" s="5"/>
      <c r="C244" s="60" t="s">
        <v>4</v>
      </c>
      <c r="D244" s="3" t="s">
        <v>196</v>
      </c>
      <c r="E244" s="3">
        <f>'Workpapers (Page 8)'!E8</f>
        <v>12260154</v>
      </c>
      <c r="F244" s="180">
        <f>+J230</f>
        <v>1</v>
      </c>
      <c r="G244" s="180"/>
      <c r="H244" s="3">
        <f>E244*F244</f>
        <v>12260154</v>
      </c>
      <c r="I244" s="3"/>
      <c r="J244" s="3"/>
      <c r="K244" s="3"/>
      <c r="L244" s="3"/>
    </row>
    <row r="245" spans="1:20">
      <c r="A245" s="5">
        <v>14</v>
      </c>
      <c r="B245" s="5"/>
      <c r="C245" s="60" t="s">
        <v>5</v>
      </c>
      <c r="D245" s="3" t="s">
        <v>197</v>
      </c>
      <c r="E245" s="3">
        <f>'Workpapers (Page 8)'!E9</f>
        <v>20961851</v>
      </c>
      <c r="F245" s="180">
        <v>0</v>
      </c>
      <c r="G245" s="180"/>
      <c r="H245" s="3">
        <f>E245*F245</f>
        <v>0</v>
      </c>
      <c r="I245" s="3"/>
      <c r="J245" s="181" t="s">
        <v>198</v>
      </c>
      <c r="K245" s="3"/>
      <c r="L245" s="3"/>
    </row>
    <row r="246" spans="1:20" ht="16.5" thickBot="1">
      <c r="A246" s="5">
        <v>15</v>
      </c>
      <c r="B246" s="5"/>
      <c r="C246" s="60" t="s">
        <v>199</v>
      </c>
      <c r="D246" s="3" t="s">
        <v>200</v>
      </c>
      <c r="E246" s="243">
        <f>'Workpapers (Page 8)'!E10</f>
        <v>12079659</v>
      </c>
      <c r="F246" s="180">
        <v>0</v>
      </c>
      <c r="G246" s="180"/>
      <c r="H246" s="133">
        <f>E246*F246</f>
        <v>0</v>
      </c>
      <c r="I246" s="3"/>
      <c r="J246" s="182" t="s">
        <v>201</v>
      </c>
      <c r="K246" s="3"/>
      <c r="L246" s="3"/>
    </row>
    <row r="247" spans="1:20" ht="16.5" thickBot="1">
      <c r="A247" s="5">
        <v>16</v>
      </c>
      <c r="B247" s="5"/>
      <c r="C247" s="60" t="s">
        <v>202</v>
      </c>
      <c r="D247" s="3"/>
      <c r="E247" s="3">
        <f>SUM(E243:E246)</f>
        <v>92631948</v>
      </c>
      <c r="F247" s="3"/>
      <c r="G247" s="3"/>
      <c r="H247" s="3">
        <f>SUM(H243:H246)</f>
        <v>12260154</v>
      </c>
      <c r="I247" s="26" t="s">
        <v>203</v>
      </c>
      <c r="J247" s="183">
        <f>IF(H247&gt;0,H247/E247,0)</f>
        <v>0.13235340791926345</v>
      </c>
      <c r="K247" s="41" t="s">
        <v>203</v>
      </c>
      <c r="L247" s="3" t="s">
        <v>204</v>
      </c>
    </row>
    <row r="248" spans="1:20" ht="9" customHeight="1">
      <c r="A248" s="5"/>
      <c r="B248" s="5"/>
      <c r="C248" s="60"/>
      <c r="D248" s="3"/>
      <c r="E248" s="3"/>
      <c r="F248" s="3"/>
      <c r="G248" s="3"/>
      <c r="H248" s="3"/>
      <c r="I248" s="3"/>
      <c r="J248" s="3"/>
      <c r="K248" s="3"/>
      <c r="L248" s="3"/>
    </row>
    <row r="249" spans="1:20">
      <c r="A249" s="5"/>
      <c r="B249" s="5"/>
      <c r="C249" s="60" t="s">
        <v>205</v>
      </c>
      <c r="D249" s="3"/>
      <c r="E249" s="184" t="s">
        <v>193</v>
      </c>
      <c r="F249" s="3"/>
      <c r="G249" s="3"/>
      <c r="H249" s="41" t="s">
        <v>206</v>
      </c>
      <c r="I249" s="175" t="s">
        <v>7</v>
      </c>
      <c r="J249" s="27" t="str">
        <f>+J245</f>
        <v>W&amp;S Allocator</v>
      </c>
      <c r="K249" s="3"/>
      <c r="L249" s="3"/>
    </row>
    <row r="250" spans="1:20" ht="16.5" thickBot="1">
      <c r="A250" s="5">
        <v>17</v>
      </c>
      <c r="B250" s="5"/>
      <c r="C250" s="60" t="s">
        <v>207</v>
      </c>
      <c r="D250" s="3" t="s">
        <v>208</v>
      </c>
      <c r="E250" s="3">
        <f>+'Workpapers (Page 8)'!E14</f>
        <v>5812566583</v>
      </c>
      <c r="F250" s="3"/>
      <c r="H250" s="5" t="s">
        <v>209</v>
      </c>
      <c r="I250" s="185"/>
      <c r="J250" s="5" t="s">
        <v>210</v>
      </c>
      <c r="K250" s="3"/>
      <c r="L250" s="26" t="s">
        <v>86</v>
      </c>
    </row>
    <row r="251" spans="1:20" ht="16.5" thickBot="1">
      <c r="A251" s="5">
        <v>18</v>
      </c>
      <c r="B251" s="5"/>
      <c r="C251" s="60" t="s">
        <v>211</v>
      </c>
      <c r="D251" s="3"/>
      <c r="E251" s="3">
        <f>+'Workpapers (Page 8)'!E15</f>
        <v>0</v>
      </c>
      <c r="F251" s="3"/>
      <c r="H251" s="7">
        <f>IF(E253&gt;0,E250/E253,0)</f>
        <v>1</v>
      </c>
      <c r="I251" s="41" t="s">
        <v>212</v>
      </c>
      <c r="J251" s="7">
        <f>J247</f>
        <v>0.13235340791926345</v>
      </c>
      <c r="K251" s="175" t="s">
        <v>203</v>
      </c>
      <c r="L251" s="118">
        <f>J251*H251</f>
        <v>0.13235340791926345</v>
      </c>
    </row>
    <row r="252" spans="1:20" ht="16.5" thickBot="1">
      <c r="A252" s="5">
        <v>19</v>
      </c>
      <c r="B252" s="5"/>
      <c r="C252" s="123" t="s">
        <v>213</v>
      </c>
      <c r="D252" s="133"/>
      <c r="E252" s="133">
        <f>+'Workpapers (Page 8)'!E16</f>
        <v>0</v>
      </c>
      <c r="F252" s="3"/>
      <c r="G252" s="3"/>
      <c r="H252" s="3" t="s">
        <v>7</v>
      </c>
      <c r="I252" s="3"/>
      <c r="J252" s="3"/>
      <c r="K252" s="3"/>
      <c r="L252" s="3"/>
    </row>
    <row r="253" spans="1:20">
      <c r="A253" s="5">
        <v>20</v>
      </c>
      <c r="B253" s="5"/>
      <c r="C253" s="60" t="s">
        <v>214</v>
      </c>
      <c r="D253" s="3"/>
      <c r="E253" s="3">
        <f>E250+E251+E252</f>
        <v>5812566583</v>
      </c>
      <c r="F253" s="3"/>
      <c r="G253" s="3"/>
      <c r="H253" s="3"/>
      <c r="I253" s="3"/>
      <c r="J253" s="3"/>
      <c r="K253" s="3"/>
      <c r="L253" s="3"/>
    </row>
    <row r="254" spans="1:20" ht="9" customHeight="1">
      <c r="A254" s="5"/>
      <c r="B254" s="5"/>
      <c r="C254" s="60"/>
      <c r="D254" s="3"/>
      <c r="F254" s="3"/>
      <c r="G254" s="3"/>
      <c r="H254" s="3"/>
      <c r="I254" s="3"/>
      <c r="J254" s="3"/>
      <c r="K254" s="3"/>
      <c r="L254" s="3"/>
    </row>
    <row r="255" spans="1:20" ht="16.5" thickBot="1">
      <c r="A255" s="5"/>
      <c r="B255" s="5"/>
      <c r="C255" s="28" t="s">
        <v>215</v>
      </c>
      <c r="D255" s="3"/>
      <c r="E255" s="3"/>
      <c r="F255" s="3"/>
      <c r="G255" s="3"/>
      <c r="H255" s="3"/>
      <c r="I255" s="3"/>
      <c r="J255" s="179" t="s">
        <v>193</v>
      </c>
      <c r="K255" s="3"/>
      <c r="L255" s="3"/>
    </row>
    <row r="256" spans="1:20">
      <c r="A256" s="5">
        <v>21</v>
      </c>
      <c r="B256" s="5"/>
      <c r="C256" s="11"/>
      <c r="D256" s="3" t="s">
        <v>422</v>
      </c>
      <c r="E256" s="3"/>
      <c r="F256" s="3"/>
      <c r="G256" s="3"/>
      <c r="H256" s="3"/>
      <c r="I256" s="3"/>
      <c r="J256" s="186">
        <f>'Workpapers (Page 9)'!F22</f>
        <v>84666399</v>
      </c>
      <c r="K256" s="3"/>
      <c r="L256" s="3"/>
    </row>
    <row r="257" spans="1:12" ht="9" customHeight="1">
      <c r="A257" s="5"/>
      <c r="B257" s="5"/>
      <c r="C257" s="60"/>
      <c r="D257" s="3"/>
      <c r="E257" s="3"/>
      <c r="F257" s="3"/>
      <c r="G257" s="3"/>
      <c r="H257" s="3"/>
      <c r="I257" s="3"/>
      <c r="J257" s="3"/>
      <c r="K257" s="3"/>
      <c r="L257" s="3"/>
    </row>
    <row r="258" spans="1:12">
      <c r="A258" s="5">
        <v>22</v>
      </c>
      <c r="B258" s="5"/>
      <c r="C258" s="28"/>
      <c r="D258" s="3" t="s">
        <v>216</v>
      </c>
      <c r="E258" s="3"/>
      <c r="F258" s="3"/>
      <c r="G258" s="3"/>
      <c r="H258" s="3"/>
      <c r="I258" s="3"/>
      <c r="J258" s="187">
        <f>'Workpapers (Page 9)'!F23</f>
        <v>0</v>
      </c>
      <c r="K258" s="3"/>
      <c r="L258" s="3"/>
    </row>
    <row r="259" spans="1:12" ht="9" customHeight="1">
      <c r="A259" s="5"/>
      <c r="B259" s="5"/>
      <c r="C259" s="28"/>
      <c r="D259" s="3"/>
      <c r="E259" s="3"/>
      <c r="F259" s="3"/>
      <c r="G259" s="3"/>
      <c r="H259" s="3"/>
      <c r="I259" s="3"/>
      <c r="J259" s="3"/>
      <c r="K259" s="3"/>
      <c r="L259" s="3"/>
    </row>
    <row r="260" spans="1:12">
      <c r="A260" s="5"/>
      <c r="B260" s="5"/>
      <c r="C260" s="28" t="s">
        <v>217</v>
      </c>
      <c r="D260" s="3"/>
      <c r="E260" s="3"/>
      <c r="F260" s="3"/>
      <c r="G260" s="3"/>
      <c r="H260" s="3"/>
      <c r="I260" s="3"/>
      <c r="J260" s="3"/>
      <c r="K260" s="3"/>
      <c r="L260" s="3"/>
    </row>
    <row r="261" spans="1:12">
      <c r="A261" s="5">
        <v>23</v>
      </c>
      <c r="B261" s="5"/>
      <c r="C261" s="28"/>
      <c r="D261" s="3" t="s">
        <v>423</v>
      </c>
      <c r="E261" s="11"/>
      <c r="F261" s="3"/>
      <c r="G261" s="3"/>
      <c r="H261" s="3"/>
      <c r="I261" s="3"/>
      <c r="J261" s="3">
        <f>'Workpapers (Page 9)'!F39</f>
        <v>2090975252</v>
      </c>
      <c r="K261" s="3"/>
      <c r="L261" s="3"/>
    </row>
    <row r="262" spans="1:12">
      <c r="A262" s="5">
        <v>24</v>
      </c>
      <c r="B262" s="5"/>
      <c r="C262" s="28"/>
      <c r="D262" s="3" t="s">
        <v>424</v>
      </c>
      <c r="E262" s="3"/>
      <c r="F262" s="3"/>
      <c r="G262" s="3"/>
      <c r="H262" s="3"/>
      <c r="I262" s="3"/>
      <c r="J262" s="244">
        <f>-E268</f>
        <v>0</v>
      </c>
      <c r="K262" s="3"/>
      <c r="L262" s="3"/>
    </row>
    <row r="263" spans="1:12" ht="16.5" thickBot="1">
      <c r="A263" s="5">
        <v>25</v>
      </c>
      <c r="B263" s="5"/>
      <c r="C263" s="28"/>
      <c r="D263" s="3" t="s">
        <v>425</v>
      </c>
      <c r="E263" s="3"/>
      <c r="F263" s="3"/>
      <c r="G263" s="3"/>
      <c r="H263" s="3"/>
      <c r="I263" s="3"/>
      <c r="J263" s="133">
        <f>-'Workpapers (Page 9)'!F71</f>
        <v>-35268754</v>
      </c>
      <c r="K263" s="3"/>
      <c r="L263" s="3"/>
    </row>
    <row r="264" spans="1:12">
      <c r="A264" s="5">
        <v>26</v>
      </c>
      <c r="B264" s="5"/>
      <c r="C264" s="11"/>
      <c r="D264" s="3" t="s">
        <v>218</v>
      </c>
      <c r="E264" s="11" t="s">
        <v>219</v>
      </c>
      <c r="F264" s="11"/>
      <c r="G264" s="11"/>
      <c r="H264" s="11"/>
      <c r="I264" s="11"/>
      <c r="J264" s="3">
        <f>+J261+J262+J263</f>
        <v>2055706498</v>
      </c>
      <c r="K264" s="3"/>
      <c r="L264" s="3"/>
    </row>
    <row r="265" spans="1:12">
      <c r="A265" s="5"/>
      <c r="B265" s="5"/>
      <c r="C265" s="60"/>
      <c r="D265" s="3"/>
      <c r="E265" s="3"/>
      <c r="F265" s="3"/>
      <c r="G265" s="3"/>
      <c r="H265" s="41" t="s">
        <v>8</v>
      </c>
      <c r="I265" s="3"/>
      <c r="J265" s="3"/>
      <c r="K265" s="3"/>
      <c r="L265" s="3"/>
    </row>
    <row r="266" spans="1:12" ht="16.5" thickBot="1">
      <c r="A266" s="5"/>
      <c r="B266" s="5"/>
      <c r="C266" s="60"/>
      <c r="D266" s="3"/>
      <c r="E266" s="168" t="s">
        <v>193</v>
      </c>
      <c r="F266" s="168" t="s">
        <v>220</v>
      </c>
      <c r="G266" s="3"/>
      <c r="H266" s="168" t="s">
        <v>221</v>
      </c>
      <c r="I266" s="3"/>
      <c r="J266" s="168" t="s">
        <v>222</v>
      </c>
      <c r="K266" s="3"/>
      <c r="L266" s="3"/>
    </row>
    <row r="267" spans="1:12">
      <c r="A267" s="5">
        <v>27</v>
      </c>
      <c r="B267" s="5"/>
      <c r="C267" s="28" t="s">
        <v>426</v>
      </c>
      <c r="E267" s="3">
        <f>'Workpapers (Page 9)'!F19</f>
        <v>1504000000</v>
      </c>
      <c r="F267" s="188">
        <f>IF($E$270&gt;0,E267/$E$270,0)</f>
        <v>0.42250674341972111</v>
      </c>
      <c r="G267" s="189"/>
      <c r="H267" s="189">
        <f>IF(E267&gt;0,J256/E267,0)</f>
        <v>5.6294148271276594E-2</v>
      </c>
      <c r="J267" s="189">
        <f>H267*F267</f>
        <v>2.3784657259683997E-2</v>
      </c>
      <c r="K267" s="230" t="s">
        <v>223</v>
      </c>
    </row>
    <row r="268" spans="1:12">
      <c r="A268" s="5">
        <v>28</v>
      </c>
      <c r="B268" s="5"/>
      <c r="C268" s="28" t="s">
        <v>427</v>
      </c>
      <c r="E268" s="245">
        <f>'Workpapers (Page 9)'!F55</f>
        <v>0</v>
      </c>
      <c r="F268" s="188">
        <f>IF($E$270&gt;0,E268/$E$270,0)</f>
        <v>0</v>
      </c>
      <c r="G268" s="189"/>
      <c r="H268" s="189">
        <f>IF(E268&gt;0,J258/E268,0)</f>
        <v>0</v>
      </c>
      <c r="J268" s="189">
        <f>H268*F268</f>
        <v>0</v>
      </c>
      <c r="K268" s="3"/>
    </row>
    <row r="269" spans="1:12" ht="16.5" thickBot="1">
      <c r="A269" s="5">
        <v>29</v>
      </c>
      <c r="B269" s="5"/>
      <c r="C269" s="28" t="s">
        <v>428</v>
      </c>
      <c r="E269" s="133">
        <f>J264</f>
        <v>2055706498</v>
      </c>
      <c r="F269" s="188">
        <f>IF($E$270&gt;0,E269/$E$270,0)</f>
        <v>0.57749325658027884</v>
      </c>
      <c r="G269" s="189"/>
      <c r="H269" s="189">
        <v>0.12379999999999999</v>
      </c>
      <c r="J269" s="190">
        <f>H269*F269</f>
        <v>7.1493665164638509E-2</v>
      </c>
      <c r="K269" s="3"/>
    </row>
    <row r="270" spans="1:12">
      <c r="A270" s="5">
        <v>30</v>
      </c>
      <c r="B270" s="5"/>
      <c r="C270" s="60" t="s">
        <v>224</v>
      </c>
      <c r="E270" s="3">
        <f>E269+E268+E267</f>
        <v>3559706498</v>
      </c>
      <c r="F270" s="3" t="s">
        <v>7</v>
      </c>
      <c r="G270" s="3"/>
      <c r="H270" s="3"/>
      <c r="I270" s="3"/>
      <c r="J270" s="189">
        <f>SUM(J267:J269)</f>
        <v>9.5278322424322506E-2</v>
      </c>
      <c r="K270" s="230" t="s">
        <v>225</v>
      </c>
    </row>
    <row r="271" spans="1:12" ht="9" customHeight="1">
      <c r="F271" s="3"/>
      <c r="G271" s="3"/>
      <c r="H271" s="3"/>
      <c r="I271" s="3"/>
    </row>
    <row r="272" spans="1:12">
      <c r="A272" s="5"/>
      <c r="B272" s="5"/>
      <c r="C272" s="28" t="s">
        <v>226</v>
      </c>
      <c r="D272" s="11"/>
      <c r="E272" s="11"/>
      <c r="F272" s="11"/>
      <c r="G272" s="11"/>
      <c r="H272" s="11"/>
      <c r="I272" s="11"/>
      <c r="J272" s="11"/>
      <c r="K272" s="11"/>
      <c r="L272" s="11"/>
    </row>
    <row r="273" spans="1:12" ht="9" customHeight="1">
      <c r="A273" s="5"/>
      <c r="B273" s="5"/>
      <c r="C273" s="28"/>
      <c r="D273" s="28"/>
      <c r="E273" s="28"/>
      <c r="F273" s="28"/>
      <c r="G273" s="28"/>
      <c r="H273" s="28"/>
      <c r="I273" s="28"/>
      <c r="K273" s="182"/>
    </row>
    <row r="274" spans="1:12" ht="16.5" thickBot="1">
      <c r="A274" s="5"/>
      <c r="B274" s="5"/>
      <c r="C274" s="28" t="s">
        <v>227</v>
      </c>
      <c r="D274" s="11"/>
      <c r="E274" s="11" t="s">
        <v>228</v>
      </c>
      <c r="F274" s="11" t="s">
        <v>229</v>
      </c>
      <c r="G274" s="11"/>
      <c r="H274" s="191" t="s">
        <v>7</v>
      </c>
      <c r="I274" s="192"/>
      <c r="J274" s="168" t="s">
        <v>230</v>
      </c>
      <c r="K274" s="48"/>
    </row>
    <row r="275" spans="1:12">
      <c r="A275" s="5">
        <v>31</v>
      </c>
      <c r="B275" s="5"/>
      <c r="C275" s="6" t="s">
        <v>231</v>
      </c>
      <c r="D275" s="11"/>
      <c r="E275" s="11"/>
      <c r="G275" s="11"/>
      <c r="I275" s="192"/>
      <c r="J275" s="239">
        <v>0</v>
      </c>
      <c r="K275" s="231"/>
    </row>
    <row r="276" spans="1:12" ht="16.5" thickBot="1">
      <c r="A276" s="5">
        <v>32</v>
      </c>
      <c r="B276" s="5"/>
      <c r="C276" s="176" t="s">
        <v>232</v>
      </c>
      <c r="D276" s="40"/>
      <c r="E276" s="8"/>
      <c r="F276" s="121"/>
      <c r="G276" s="121"/>
      <c r="H276" s="121"/>
      <c r="I276" s="11"/>
      <c r="J276" s="240">
        <v>0</v>
      </c>
      <c r="K276" s="232"/>
    </row>
    <row r="277" spans="1:12">
      <c r="A277" s="5">
        <v>33</v>
      </c>
      <c r="B277" s="5"/>
      <c r="C277" s="6" t="s">
        <v>233</v>
      </c>
      <c r="D277" s="2"/>
      <c r="F277" s="11"/>
      <c r="G277" s="11"/>
      <c r="H277" s="11"/>
      <c r="I277" s="11"/>
      <c r="J277" s="49">
        <f>+J275-J276</f>
        <v>0</v>
      </c>
      <c r="K277" s="231"/>
    </row>
    <row r="278" spans="1:12" ht="9" customHeight="1">
      <c r="A278" s="5"/>
      <c r="B278" s="5"/>
      <c r="C278" s="6" t="s">
        <v>7</v>
      </c>
      <c r="D278" s="2"/>
      <c r="F278" s="11"/>
      <c r="G278" s="11"/>
      <c r="H278" s="24"/>
      <c r="I278" s="11"/>
      <c r="J278" s="50" t="s">
        <v>7</v>
      </c>
      <c r="K278" s="48"/>
      <c r="L278" s="51"/>
    </row>
    <row r="279" spans="1:12">
      <c r="A279" s="5">
        <v>34</v>
      </c>
      <c r="B279" s="5"/>
      <c r="C279" s="28" t="s">
        <v>234</v>
      </c>
      <c r="D279" s="2"/>
      <c r="F279" s="11"/>
      <c r="G279" s="11"/>
      <c r="H279" s="193"/>
      <c r="I279" s="11"/>
      <c r="J279" s="50">
        <v>0</v>
      </c>
      <c r="K279" s="48"/>
      <c r="L279" s="51"/>
    </row>
    <row r="280" spans="1:12" ht="9" customHeight="1">
      <c r="A280" s="5"/>
      <c r="B280" s="5"/>
      <c r="D280" s="11"/>
      <c r="E280" s="11"/>
      <c r="F280" s="11"/>
      <c r="G280" s="11"/>
      <c r="H280" s="11"/>
      <c r="I280" s="11"/>
      <c r="J280" s="50"/>
      <c r="K280" s="48"/>
      <c r="L280" s="51"/>
    </row>
    <row r="281" spans="1:12">
      <c r="C281" s="28" t="s">
        <v>235</v>
      </c>
      <c r="D281" s="11"/>
      <c r="E281" s="11" t="s">
        <v>236</v>
      </c>
      <c r="F281" s="11"/>
      <c r="G281" s="11"/>
      <c r="H281" s="11"/>
      <c r="I281" s="11"/>
      <c r="L281" s="52"/>
    </row>
    <row r="282" spans="1:12">
      <c r="A282" s="5">
        <v>35</v>
      </c>
      <c r="B282" s="5"/>
      <c r="C282" s="28" t="s">
        <v>237</v>
      </c>
      <c r="D282" s="3"/>
      <c r="E282" s="3"/>
      <c r="F282" s="3"/>
      <c r="G282" s="3"/>
      <c r="H282" s="3"/>
      <c r="I282" s="3"/>
      <c r="J282" s="246">
        <f>+'Workpapers (Page 11)'!C21</f>
        <v>44890732.404286437</v>
      </c>
      <c r="K282" s="57"/>
      <c r="L282" s="53"/>
    </row>
    <row r="283" spans="1:12">
      <c r="A283" s="5">
        <v>36</v>
      </c>
      <c r="B283" s="5"/>
      <c r="C283" s="61" t="s">
        <v>238</v>
      </c>
      <c r="D283" s="121"/>
      <c r="E283" s="121"/>
      <c r="F283" s="121"/>
      <c r="G283" s="121"/>
      <c r="H283" s="121"/>
      <c r="I283" s="11"/>
      <c r="J283" s="246">
        <f>'Workpapers (Page 11)'!C10+'Workpapers (Page 11)'!C13+'Workpapers (Page 11)'!C14+'Workpapers (Page 11)'!C18+'Workpapers (Page 11)'!C19</f>
        <v>17836981</v>
      </c>
      <c r="L283" s="54"/>
    </row>
    <row r="284" spans="1:12">
      <c r="A284" s="5" t="s">
        <v>239</v>
      </c>
      <c r="B284" s="5"/>
      <c r="C284" s="61" t="s">
        <v>516</v>
      </c>
      <c r="D284" s="121"/>
      <c r="E284" s="121"/>
      <c r="F284" s="121"/>
      <c r="G284" s="121"/>
      <c r="H284" s="121"/>
      <c r="I284" s="11"/>
      <c r="J284" s="246">
        <f>'[5]Attach GG'!L95</f>
        <v>4082407.6862520236</v>
      </c>
      <c r="L284" s="54"/>
    </row>
    <row r="285" spans="1:12" ht="16.5" thickBot="1">
      <c r="A285" s="5" t="s">
        <v>309</v>
      </c>
      <c r="B285" s="5"/>
      <c r="C285" s="55" t="s">
        <v>517</v>
      </c>
      <c r="D285" s="39"/>
      <c r="E285" s="121"/>
      <c r="F285" s="121"/>
      <c r="G285" s="121"/>
      <c r="H285" s="121"/>
      <c r="I285" s="11"/>
      <c r="J285" s="247">
        <f>'[6]Attach MM'!P94</f>
        <v>21255343.718034413</v>
      </c>
      <c r="L285" s="54"/>
    </row>
    <row r="286" spans="1:12">
      <c r="A286" s="5">
        <v>37</v>
      </c>
      <c r="B286" s="5"/>
      <c r="C286" s="233" t="s">
        <v>310</v>
      </c>
      <c r="D286" s="5"/>
      <c r="E286" s="3"/>
      <c r="F286" s="3"/>
      <c r="G286" s="3"/>
      <c r="H286" s="3"/>
      <c r="I286" s="11"/>
      <c r="J286" s="56">
        <f>J282-J283-J284-J285</f>
        <v>1716000</v>
      </c>
      <c r="K286" s="57"/>
      <c r="L286" s="57"/>
    </row>
    <row r="287" spans="1:12">
      <c r="A287" s="5"/>
      <c r="B287" s="5"/>
      <c r="C287" s="233"/>
      <c r="D287" s="5"/>
      <c r="E287" s="3"/>
      <c r="F287" s="3"/>
      <c r="G287" s="3"/>
      <c r="H287" s="3"/>
      <c r="I287" s="11"/>
      <c r="J287" s="56"/>
      <c r="K287" s="57"/>
      <c r="L287" s="57"/>
    </row>
    <row r="288" spans="1:12">
      <c r="A288" s="5"/>
      <c r="B288" s="5"/>
      <c r="C288" s="233"/>
      <c r="D288" s="5"/>
      <c r="E288" s="3"/>
      <c r="F288" s="3"/>
      <c r="G288" s="3"/>
      <c r="H288" s="3"/>
      <c r="I288" s="11"/>
      <c r="J288" s="56"/>
      <c r="K288" s="57"/>
      <c r="L288" s="57"/>
    </row>
    <row r="289" spans="1:12">
      <c r="A289" s="5"/>
      <c r="B289" s="5"/>
      <c r="C289" s="233"/>
      <c r="D289" s="5"/>
      <c r="E289" s="3"/>
      <c r="F289" s="3"/>
      <c r="G289" s="3"/>
      <c r="H289" s="3"/>
      <c r="I289" s="11"/>
      <c r="J289" s="56"/>
      <c r="K289" s="57"/>
      <c r="L289" s="286" t="s">
        <v>406</v>
      </c>
    </row>
    <row r="290" spans="1:12">
      <c r="C290" s="28" t="s">
        <v>12</v>
      </c>
      <c r="D290" s="28"/>
      <c r="E290" s="198" t="s">
        <v>125</v>
      </c>
      <c r="F290" s="28"/>
      <c r="G290" s="28"/>
      <c r="H290" s="28"/>
      <c r="I290" s="11"/>
      <c r="J290" s="11"/>
      <c r="K290" s="320" t="s">
        <v>324</v>
      </c>
      <c r="L290" s="320"/>
    </row>
    <row r="291" spans="1:12">
      <c r="C291" s="28"/>
      <c r="D291" s="3" t="s">
        <v>7</v>
      </c>
      <c r="E291" s="3" t="s">
        <v>126</v>
      </c>
      <c r="F291" s="3"/>
      <c r="G291" s="3"/>
      <c r="H291" s="3"/>
      <c r="I291" s="11"/>
      <c r="J291" s="11"/>
      <c r="K291" s="2"/>
      <c r="L291" s="208" t="str">
        <f>L4</f>
        <v>For the 12 months ended 12/31/15</v>
      </c>
    </row>
    <row r="292" spans="1:12">
      <c r="A292" s="5"/>
      <c r="B292" s="5"/>
      <c r="C292" s="233" t="s">
        <v>447</v>
      </c>
      <c r="D292" s="5"/>
      <c r="E292" s="3"/>
      <c r="F292" s="3"/>
      <c r="G292" s="3"/>
      <c r="H292" s="3"/>
      <c r="I292" s="11"/>
      <c r="J292" s="234"/>
      <c r="K292" s="48"/>
      <c r="L292" s="57"/>
    </row>
    <row r="293" spans="1:12">
      <c r="A293" s="5"/>
      <c r="B293" s="5"/>
      <c r="C293" s="233"/>
      <c r="D293" s="5"/>
      <c r="E293" s="3" t="str">
        <f>E7</f>
        <v>Northern Indiana Public Service Company</v>
      </c>
      <c r="F293" s="3"/>
      <c r="G293" s="3"/>
      <c r="H293" s="3"/>
      <c r="I293" s="11"/>
      <c r="J293" s="234"/>
      <c r="K293" s="48"/>
      <c r="L293" s="57"/>
    </row>
    <row r="294" spans="1:12">
      <c r="A294" s="5"/>
      <c r="B294" s="5"/>
      <c r="D294" s="5"/>
      <c r="E294" s="3"/>
      <c r="F294" s="3"/>
      <c r="G294" s="3"/>
      <c r="H294" s="3"/>
      <c r="I294" s="11"/>
      <c r="J294" s="3"/>
      <c r="K294" s="11"/>
      <c r="L294" s="3"/>
    </row>
    <row r="295" spans="1:12">
      <c r="A295" s="5"/>
      <c r="B295" s="5"/>
      <c r="C295" s="28" t="s">
        <v>240</v>
      </c>
      <c r="D295" s="5"/>
      <c r="E295" s="3"/>
      <c r="F295" s="3"/>
      <c r="G295" s="3"/>
      <c r="H295" s="3"/>
      <c r="I295" s="11"/>
      <c r="J295" s="3"/>
      <c r="K295" s="11"/>
      <c r="L295" s="3"/>
    </row>
    <row r="296" spans="1:12">
      <c r="A296" s="5" t="s">
        <v>242</v>
      </c>
      <c r="B296" s="5"/>
      <c r="C296" s="235" t="s">
        <v>241</v>
      </c>
      <c r="D296" s="11"/>
      <c r="E296" s="3"/>
      <c r="F296" s="3"/>
      <c r="G296" s="3"/>
      <c r="H296" s="3"/>
      <c r="I296" s="11"/>
      <c r="J296" s="3"/>
      <c r="K296" s="11"/>
      <c r="L296" s="3"/>
    </row>
    <row r="297" spans="1:12" ht="16.5" thickBot="1">
      <c r="A297" s="168" t="s">
        <v>243</v>
      </c>
      <c r="B297" s="182"/>
      <c r="C297" s="28"/>
      <c r="D297" s="11"/>
      <c r="E297" s="3"/>
      <c r="F297" s="3"/>
      <c r="G297" s="3"/>
      <c r="H297" s="3"/>
      <c r="I297" s="11"/>
      <c r="J297" s="3"/>
      <c r="K297" s="11"/>
      <c r="L297" s="3"/>
    </row>
    <row r="298" spans="1:12">
      <c r="A298" s="236" t="s">
        <v>244</v>
      </c>
      <c r="B298" s="236"/>
      <c r="C298" s="323" t="s">
        <v>504</v>
      </c>
      <c r="D298" s="323"/>
      <c r="E298" s="323"/>
      <c r="F298" s="323"/>
      <c r="G298" s="323"/>
      <c r="H298" s="323"/>
      <c r="I298" s="323"/>
      <c r="J298" s="323"/>
      <c r="K298" s="323"/>
      <c r="L298" s="323"/>
    </row>
    <row r="299" spans="1:12">
      <c r="A299" s="236" t="s">
        <v>245</v>
      </c>
      <c r="B299" s="236"/>
      <c r="C299" s="323" t="s">
        <v>297</v>
      </c>
      <c r="D299" s="323"/>
      <c r="E299" s="323"/>
      <c r="F299" s="323"/>
      <c r="G299" s="323"/>
      <c r="H299" s="323"/>
      <c r="I299" s="323"/>
      <c r="J299" s="323"/>
      <c r="K299" s="323"/>
      <c r="L299" s="323"/>
    </row>
    <row r="300" spans="1:12">
      <c r="A300" s="236" t="s">
        <v>246</v>
      </c>
      <c r="B300" s="236"/>
      <c r="C300" s="323" t="s">
        <v>298</v>
      </c>
      <c r="D300" s="323"/>
      <c r="E300" s="323"/>
      <c r="F300" s="323"/>
      <c r="G300" s="323"/>
      <c r="H300" s="323"/>
      <c r="I300" s="323"/>
      <c r="J300" s="323"/>
      <c r="K300" s="323"/>
      <c r="L300" s="323"/>
    </row>
    <row r="301" spans="1:12">
      <c r="A301" s="236" t="s">
        <v>247</v>
      </c>
      <c r="B301" s="236"/>
      <c r="C301" s="323" t="s">
        <v>298</v>
      </c>
      <c r="D301" s="323"/>
      <c r="E301" s="323"/>
      <c r="F301" s="323"/>
      <c r="G301" s="323"/>
      <c r="H301" s="323"/>
      <c r="I301" s="323"/>
      <c r="J301" s="323"/>
      <c r="K301" s="323"/>
      <c r="L301" s="323"/>
    </row>
    <row r="302" spans="1:12">
      <c r="A302" s="236" t="s">
        <v>248</v>
      </c>
      <c r="B302" s="236"/>
      <c r="C302" s="323" t="s">
        <v>249</v>
      </c>
      <c r="D302" s="323"/>
      <c r="E302" s="323"/>
      <c r="F302" s="323"/>
      <c r="G302" s="323"/>
      <c r="H302" s="323"/>
      <c r="I302" s="323"/>
      <c r="J302" s="323"/>
      <c r="K302" s="323"/>
      <c r="L302" s="323"/>
    </row>
    <row r="303" spans="1:12" ht="36.75" customHeight="1">
      <c r="A303" s="236" t="s">
        <v>250</v>
      </c>
      <c r="B303" s="236"/>
      <c r="C303" s="322" t="s">
        <v>501</v>
      </c>
      <c r="D303" s="322"/>
      <c r="E303" s="322"/>
      <c r="F303" s="322"/>
      <c r="G303" s="322"/>
      <c r="H303" s="322"/>
      <c r="I303" s="322"/>
      <c r="J303" s="322"/>
      <c r="K303" s="322"/>
      <c r="L303" s="322"/>
    </row>
    <row r="304" spans="1:12">
      <c r="A304" s="236" t="s">
        <v>251</v>
      </c>
      <c r="B304" s="236"/>
      <c r="C304" s="323" t="s">
        <v>503</v>
      </c>
      <c r="D304" s="323"/>
      <c r="E304" s="323"/>
      <c r="F304" s="323"/>
      <c r="G304" s="323"/>
      <c r="H304" s="323"/>
      <c r="I304" s="323"/>
      <c r="J304" s="323"/>
      <c r="K304" s="323"/>
      <c r="L304" s="323"/>
    </row>
    <row r="305" spans="1:12" ht="32.25" customHeight="1">
      <c r="A305" s="236" t="s">
        <v>252</v>
      </c>
      <c r="B305" s="236"/>
      <c r="C305" s="323" t="s">
        <v>253</v>
      </c>
      <c r="D305" s="323"/>
      <c r="E305" s="323"/>
      <c r="F305" s="323"/>
      <c r="G305" s="323"/>
      <c r="H305" s="323"/>
      <c r="I305" s="323"/>
      <c r="J305" s="323"/>
      <c r="K305" s="323"/>
      <c r="L305" s="323"/>
    </row>
    <row r="306" spans="1:12" ht="32.25" customHeight="1">
      <c r="A306" s="236" t="s">
        <v>254</v>
      </c>
      <c r="B306" s="236"/>
      <c r="C306" s="322" t="s">
        <v>299</v>
      </c>
      <c r="D306" s="322"/>
      <c r="E306" s="322"/>
      <c r="F306" s="322"/>
      <c r="G306" s="322"/>
      <c r="H306" s="322"/>
      <c r="I306" s="322"/>
      <c r="J306" s="322"/>
      <c r="K306" s="322"/>
      <c r="L306" s="322"/>
    </row>
    <row r="307" spans="1:12" ht="32.25" customHeight="1">
      <c r="A307" s="236" t="s">
        <v>255</v>
      </c>
      <c r="B307" s="236"/>
      <c r="C307" s="322" t="s">
        <v>300</v>
      </c>
      <c r="D307" s="322"/>
      <c r="E307" s="322"/>
      <c r="F307" s="322"/>
      <c r="G307" s="322"/>
      <c r="H307" s="322"/>
      <c r="I307" s="322"/>
      <c r="J307" s="322"/>
      <c r="K307" s="322"/>
      <c r="L307" s="322"/>
    </row>
    <row r="308" spans="1:12" ht="70.5" customHeight="1">
      <c r="A308" s="236" t="s">
        <v>256</v>
      </c>
      <c r="B308" s="236"/>
      <c r="C308" s="322" t="s">
        <v>301</v>
      </c>
      <c r="D308" s="322"/>
      <c r="E308" s="322"/>
      <c r="F308" s="322"/>
      <c r="G308" s="322"/>
      <c r="H308" s="322"/>
      <c r="I308" s="322"/>
      <c r="J308" s="322"/>
      <c r="K308" s="322"/>
      <c r="L308" s="322"/>
    </row>
    <row r="309" spans="1:12">
      <c r="A309" s="236" t="s">
        <v>7</v>
      </c>
      <c r="B309" s="236"/>
      <c r="C309" s="58" t="s">
        <v>257</v>
      </c>
      <c r="D309" s="209" t="s">
        <v>258</v>
      </c>
      <c r="E309" s="199">
        <v>0.35</v>
      </c>
      <c r="F309" s="209"/>
      <c r="G309" s="209"/>
      <c r="H309" s="209"/>
      <c r="I309" s="209"/>
      <c r="J309" s="209"/>
      <c r="K309" s="209"/>
      <c r="L309" s="209"/>
    </row>
    <row r="310" spans="1:12">
      <c r="A310" s="236"/>
      <c r="B310" s="236"/>
      <c r="C310" s="209"/>
      <c r="D310" s="209" t="s">
        <v>259</v>
      </c>
      <c r="E310" s="199">
        <v>6.7500000000000004E-2</v>
      </c>
      <c r="F310" s="323" t="s">
        <v>260</v>
      </c>
      <c r="G310" s="323"/>
      <c r="H310" s="323"/>
      <c r="I310" s="323"/>
      <c r="J310" s="323"/>
      <c r="K310" s="323"/>
      <c r="L310" s="323"/>
    </row>
    <row r="311" spans="1:12">
      <c r="A311" s="236"/>
      <c r="B311" s="236"/>
      <c r="C311" s="209"/>
      <c r="D311" s="209" t="s">
        <v>261</v>
      </c>
      <c r="E311" s="199">
        <v>0</v>
      </c>
      <c r="F311" s="323" t="s">
        <v>262</v>
      </c>
      <c r="G311" s="323"/>
      <c r="H311" s="323"/>
      <c r="I311" s="323"/>
      <c r="J311" s="323"/>
      <c r="K311" s="323"/>
      <c r="L311" s="323"/>
    </row>
    <row r="312" spans="1:12">
      <c r="A312" s="236" t="s">
        <v>263</v>
      </c>
      <c r="B312" s="236"/>
      <c r="C312" s="323" t="s">
        <v>294</v>
      </c>
      <c r="D312" s="323"/>
      <c r="E312" s="323"/>
      <c r="F312" s="323"/>
      <c r="G312" s="323"/>
      <c r="H312" s="323"/>
      <c r="I312" s="323"/>
      <c r="J312" s="323"/>
      <c r="K312" s="323"/>
      <c r="L312" s="323"/>
    </row>
    <row r="313" spans="1:12" ht="32.25" customHeight="1">
      <c r="A313" s="236" t="s">
        <v>264</v>
      </c>
      <c r="B313" s="236"/>
      <c r="C313" s="323" t="s">
        <v>265</v>
      </c>
      <c r="D313" s="323"/>
      <c r="E313" s="323"/>
      <c r="F313" s="323"/>
      <c r="G313" s="323"/>
      <c r="H313" s="323"/>
      <c r="I313" s="323"/>
      <c r="J313" s="323"/>
      <c r="K313" s="323"/>
      <c r="L313" s="323"/>
    </row>
    <row r="314" spans="1:12" ht="48" customHeight="1">
      <c r="A314" s="236" t="s">
        <v>266</v>
      </c>
      <c r="B314" s="236"/>
      <c r="C314" s="322" t="s">
        <v>302</v>
      </c>
      <c r="D314" s="322"/>
      <c r="E314" s="322"/>
      <c r="F314" s="322"/>
      <c r="G314" s="322"/>
      <c r="H314" s="322"/>
      <c r="I314" s="322"/>
      <c r="J314" s="322"/>
      <c r="K314" s="322"/>
      <c r="L314" s="322"/>
    </row>
    <row r="315" spans="1:12" ht="50.25" customHeight="1">
      <c r="A315" s="236" t="s">
        <v>267</v>
      </c>
      <c r="B315" s="236"/>
      <c r="C315" s="323" t="s">
        <v>515</v>
      </c>
      <c r="D315" s="323"/>
      <c r="E315" s="323"/>
      <c r="F315" s="323"/>
      <c r="G315" s="323"/>
      <c r="H315" s="323"/>
      <c r="I315" s="323"/>
      <c r="J315" s="323"/>
      <c r="K315" s="323"/>
      <c r="L315" s="323"/>
    </row>
    <row r="316" spans="1:12" ht="32.25" customHeight="1">
      <c r="A316" s="236" t="s">
        <v>268</v>
      </c>
      <c r="B316" s="236"/>
      <c r="C316" s="322" t="s">
        <v>303</v>
      </c>
      <c r="D316" s="322"/>
      <c r="E316" s="322"/>
      <c r="F316" s="322"/>
      <c r="G316" s="322"/>
      <c r="H316" s="322"/>
      <c r="I316" s="322"/>
      <c r="J316" s="322"/>
      <c r="K316" s="322"/>
      <c r="L316" s="322"/>
    </row>
    <row r="317" spans="1:12" ht="32.25" customHeight="1">
      <c r="A317" s="236" t="s">
        <v>269</v>
      </c>
      <c r="B317" s="236"/>
      <c r="C317" s="323" t="s">
        <v>270</v>
      </c>
      <c r="D317" s="323"/>
      <c r="E317" s="323"/>
      <c r="F317" s="323"/>
      <c r="G317" s="323"/>
      <c r="H317" s="323"/>
      <c r="I317" s="323"/>
      <c r="J317" s="323"/>
      <c r="K317" s="323"/>
      <c r="L317" s="323"/>
    </row>
    <row r="318" spans="1:12">
      <c r="A318" s="236" t="s">
        <v>271</v>
      </c>
      <c r="B318" s="236"/>
      <c r="C318" s="323" t="s">
        <v>272</v>
      </c>
      <c r="D318" s="323"/>
      <c r="E318" s="323"/>
      <c r="F318" s="323"/>
      <c r="G318" s="323"/>
      <c r="H318" s="323"/>
      <c r="I318" s="323"/>
      <c r="J318" s="323"/>
      <c r="K318" s="323"/>
      <c r="L318" s="323"/>
    </row>
    <row r="319" spans="1:12" ht="46.5" customHeight="1">
      <c r="A319" s="236" t="s">
        <v>273</v>
      </c>
      <c r="B319" s="236"/>
      <c r="C319" s="324" t="s">
        <v>304</v>
      </c>
      <c r="D319" s="324"/>
      <c r="E319" s="324"/>
      <c r="F319" s="324"/>
      <c r="G319" s="324"/>
      <c r="H319" s="324"/>
      <c r="I319" s="324"/>
      <c r="J319" s="324"/>
      <c r="K319" s="324"/>
      <c r="L319" s="324"/>
    </row>
    <row r="320" spans="1:12" ht="50.25" customHeight="1">
      <c r="A320" s="59" t="s">
        <v>274</v>
      </c>
      <c r="B320" s="59"/>
      <c r="C320" s="324" t="s">
        <v>305</v>
      </c>
      <c r="D320" s="324"/>
      <c r="E320" s="324"/>
      <c r="F320" s="324"/>
      <c r="G320" s="324"/>
      <c r="H320" s="324"/>
      <c r="I320" s="324"/>
      <c r="J320" s="324"/>
      <c r="K320" s="324"/>
      <c r="L320" s="324"/>
    </row>
    <row r="321" spans="1:22">
      <c r="A321" s="59" t="s">
        <v>275</v>
      </c>
      <c r="B321" s="59"/>
      <c r="C321" s="326" t="s">
        <v>276</v>
      </c>
      <c r="D321" s="326"/>
      <c r="E321" s="326"/>
      <c r="F321" s="326"/>
      <c r="G321" s="326"/>
      <c r="H321" s="326"/>
      <c r="I321" s="326"/>
      <c r="J321" s="326"/>
      <c r="K321" s="326"/>
      <c r="L321" s="326"/>
    </row>
    <row r="322" spans="1:22">
      <c r="A322" s="59" t="s">
        <v>277</v>
      </c>
      <c r="B322" s="59"/>
      <c r="C322" s="326" t="s">
        <v>315</v>
      </c>
      <c r="D322" s="326"/>
      <c r="E322" s="326"/>
      <c r="F322" s="326"/>
      <c r="G322" s="326"/>
      <c r="H322" s="326"/>
      <c r="I322" s="326"/>
      <c r="J322" s="326"/>
      <c r="K322" s="326"/>
      <c r="L322" s="326"/>
    </row>
    <row r="323" spans="1:22" ht="32.25" customHeight="1">
      <c r="A323" s="59" t="s">
        <v>278</v>
      </c>
      <c r="B323" s="59"/>
      <c r="C323" s="326" t="s">
        <v>518</v>
      </c>
      <c r="D323" s="326"/>
      <c r="E323" s="326"/>
      <c r="F323" s="326"/>
      <c r="G323" s="326"/>
      <c r="H323" s="326"/>
      <c r="I323" s="326"/>
      <c r="J323" s="326"/>
      <c r="K323" s="326"/>
      <c r="L323" s="326"/>
    </row>
    <row r="324" spans="1:22" ht="32.25" customHeight="1">
      <c r="A324" s="59" t="s">
        <v>279</v>
      </c>
      <c r="B324" s="59"/>
      <c r="C324" s="326" t="s">
        <v>519</v>
      </c>
      <c r="D324" s="326"/>
      <c r="E324" s="326"/>
      <c r="F324" s="326"/>
      <c r="G324" s="326"/>
      <c r="H324" s="326"/>
      <c r="I324" s="326"/>
      <c r="J324" s="326"/>
      <c r="K324" s="326"/>
      <c r="L324" s="326"/>
    </row>
    <row r="325" spans="1:22" s="210" customFormat="1" ht="36" customHeight="1">
      <c r="A325" s="237" t="s">
        <v>280</v>
      </c>
      <c r="B325" s="6"/>
      <c r="C325" s="327" t="s">
        <v>500</v>
      </c>
      <c r="D325" s="327"/>
      <c r="E325" s="327"/>
      <c r="F325" s="327"/>
      <c r="G325" s="327"/>
      <c r="H325" s="327"/>
      <c r="I325" s="327"/>
      <c r="J325" s="327"/>
      <c r="K325" s="327"/>
      <c r="L325" s="327"/>
      <c r="M325" s="6"/>
      <c r="N325" s="8"/>
      <c r="O325" s="8"/>
      <c r="P325" s="8"/>
      <c r="Q325" s="8"/>
      <c r="R325" s="8"/>
      <c r="S325" s="8"/>
      <c r="T325" s="8"/>
      <c r="U325" s="6"/>
      <c r="V325" s="6"/>
    </row>
    <row r="326" spans="1:22" s="210" customFormat="1">
      <c r="A326" s="173" t="s">
        <v>281</v>
      </c>
      <c r="B326" s="6"/>
      <c r="C326" s="2" t="s">
        <v>282</v>
      </c>
      <c r="D326" s="2"/>
      <c r="E326" s="2"/>
      <c r="F326" s="2"/>
      <c r="G326" s="2"/>
      <c r="H326" s="2"/>
      <c r="I326" s="2"/>
      <c r="J326" s="2"/>
      <c r="K326" s="2"/>
      <c r="L326" s="2"/>
      <c r="M326" s="6"/>
      <c r="N326" s="8"/>
      <c r="O326" s="8"/>
      <c r="P326" s="8"/>
      <c r="Q326" s="8"/>
      <c r="R326" s="8"/>
      <c r="S326" s="8"/>
      <c r="T326" s="8"/>
      <c r="U326" s="6"/>
      <c r="V326" s="6"/>
    </row>
    <row r="327" spans="1:22" s="210" customFormat="1">
      <c r="A327" s="173" t="s">
        <v>283</v>
      </c>
      <c r="B327" s="6"/>
      <c r="C327" s="2" t="s">
        <v>284</v>
      </c>
      <c r="D327" s="2"/>
      <c r="E327" s="2"/>
      <c r="F327" s="2"/>
      <c r="G327" s="2"/>
      <c r="H327" s="2"/>
      <c r="I327" s="2"/>
      <c r="J327" s="2"/>
      <c r="K327" s="2"/>
      <c r="L327" s="2"/>
      <c r="M327" s="6"/>
      <c r="N327" s="8"/>
      <c r="O327" s="8"/>
      <c r="P327" s="8"/>
      <c r="Q327" s="8"/>
      <c r="R327" s="8"/>
      <c r="S327" s="8"/>
      <c r="T327" s="8"/>
      <c r="U327" s="6"/>
      <c r="V327" s="6"/>
    </row>
    <row r="328" spans="1:22" s="210" customFormat="1">
      <c r="A328" s="173" t="s">
        <v>285</v>
      </c>
      <c r="B328" s="6"/>
      <c r="C328" s="2" t="s">
        <v>286</v>
      </c>
      <c r="D328" s="6"/>
      <c r="E328" s="6"/>
      <c r="F328" s="6"/>
      <c r="G328" s="2"/>
      <c r="H328" s="2"/>
      <c r="I328" s="2"/>
      <c r="J328" s="2"/>
      <c r="K328" s="2"/>
      <c r="L328" s="2"/>
      <c r="M328" s="6"/>
      <c r="N328" s="8"/>
      <c r="O328" s="8"/>
      <c r="P328" s="8"/>
      <c r="Q328" s="8"/>
      <c r="R328" s="8"/>
      <c r="S328" s="8"/>
      <c r="T328" s="8"/>
      <c r="U328" s="6"/>
      <c r="V328" s="6"/>
    </row>
    <row r="329" spans="1:22" s="210" customFormat="1">
      <c r="A329" s="173"/>
      <c r="B329" s="6"/>
      <c r="C329" s="272" t="s">
        <v>287</v>
      </c>
      <c r="D329" s="2" t="s">
        <v>288</v>
      </c>
      <c r="E329" s="273">
        <v>2930833</v>
      </c>
      <c r="F329" s="6"/>
      <c r="G329" s="2"/>
      <c r="H329" s="2"/>
      <c r="I329" s="2"/>
      <c r="J329" s="2"/>
      <c r="K329" s="2"/>
      <c r="L329" s="2"/>
      <c r="M329" s="6"/>
      <c r="N329" s="8"/>
      <c r="O329" s="8"/>
      <c r="P329" s="8"/>
      <c r="Q329" s="8"/>
      <c r="R329" s="8"/>
      <c r="S329" s="8"/>
      <c r="T329" s="8"/>
      <c r="U329" s="6"/>
      <c r="V329" s="6"/>
    </row>
    <row r="330" spans="1:22" s="210" customFormat="1">
      <c r="A330" s="173"/>
      <c r="B330" s="6"/>
      <c r="C330" s="272" t="s">
        <v>289</v>
      </c>
      <c r="D330" s="2" t="s">
        <v>288</v>
      </c>
      <c r="E330" s="274">
        <v>2837590</v>
      </c>
      <c r="F330" s="6"/>
      <c r="G330" s="2"/>
      <c r="H330" s="2"/>
      <c r="I330" s="2"/>
      <c r="J330" s="2"/>
      <c r="K330" s="2"/>
      <c r="L330" s="2"/>
      <c r="M330" s="6"/>
      <c r="N330" s="8"/>
      <c r="O330" s="8"/>
      <c r="P330" s="8"/>
      <c r="Q330" s="8"/>
      <c r="R330" s="8"/>
      <c r="S330" s="8"/>
      <c r="T330" s="8"/>
      <c r="U330" s="6"/>
      <c r="V330" s="6"/>
    </row>
    <row r="331" spans="1:22" s="210" customFormat="1">
      <c r="A331" s="173"/>
      <c r="B331" s="6"/>
      <c r="C331" s="275" t="s">
        <v>290</v>
      </c>
      <c r="D331" s="2"/>
      <c r="E331" s="273">
        <f>+E329-E330</f>
        <v>93243</v>
      </c>
      <c r="F331" s="6"/>
      <c r="G331" s="2"/>
      <c r="H331" s="2"/>
      <c r="I331" s="2"/>
      <c r="J331" s="2"/>
      <c r="K331" s="2"/>
      <c r="L331" s="2"/>
      <c r="M331" s="6"/>
      <c r="N331" s="8"/>
      <c r="O331" s="8"/>
      <c r="P331" s="8"/>
      <c r="Q331" s="8"/>
      <c r="R331" s="8"/>
      <c r="S331" s="8"/>
      <c r="T331" s="8"/>
      <c r="U331" s="6"/>
      <c r="V331" s="6"/>
    </row>
    <row r="332" spans="1:22" s="210" customFormat="1">
      <c r="A332" s="173"/>
      <c r="B332" s="6"/>
      <c r="C332" s="272" t="s">
        <v>291</v>
      </c>
      <c r="D332" s="2" t="s">
        <v>292</v>
      </c>
      <c r="E332" s="30">
        <v>41.387999999999998</v>
      </c>
      <c r="F332" s="6"/>
      <c r="G332" s="2"/>
      <c r="H332" s="2"/>
      <c r="I332" s="2"/>
      <c r="J332" s="2"/>
      <c r="K332" s="2"/>
      <c r="L332" s="2"/>
      <c r="M332" s="6"/>
      <c r="N332" s="8"/>
      <c r="O332" s="8"/>
      <c r="P332" s="8"/>
      <c r="Q332" s="8"/>
      <c r="R332" s="8"/>
      <c r="S332" s="8"/>
      <c r="T332" s="8"/>
      <c r="U332" s="6"/>
      <c r="V332" s="6"/>
    </row>
    <row r="333" spans="1:22" s="210" customFormat="1">
      <c r="A333" s="173"/>
      <c r="B333" s="6"/>
      <c r="C333" s="272" t="s">
        <v>293</v>
      </c>
      <c r="D333" s="2"/>
      <c r="E333" s="273">
        <f>-(+E331*E332)</f>
        <v>-3859141.284</v>
      </c>
      <c r="F333" s="2"/>
      <c r="G333" s="2"/>
      <c r="H333" s="2"/>
      <c r="I333" s="2"/>
      <c r="J333" s="2"/>
      <c r="K333" s="2"/>
      <c r="L333" s="2"/>
      <c r="M333" s="6"/>
      <c r="N333" s="8"/>
      <c r="O333" s="8"/>
      <c r="P333" s="8"/>
      <c r="Q333" s="8"/>
      <c r="R333" s="8"/>
      <c r="S333" s="8"/>
      <c r="T333" s="8"/>
      <c r="U333" s="6"/>
      <c r="V333" s="6"/>
    </row>
    <row r="334" spans="1:22">
      <c r="A334" s="59" t="s">
        <v>311</v>
      </c>
      <c r="B334" s="59"/>
      <c r="C334" s="326" t="s">
        <v>532</v>
      </c>
      <c r="D334" s="326"/>
      <c r="E334" s="326"/>
      <c r="F334" s="326"/>
      <c r="G334" s="326"/>
      <c r="H334" s="326"/>
      <c r="I334" s="326"/>
      <c r="J334" s="326"/>
      <c r="K334" s="326"/>
      <c r="L334" s="326"/>
    </row>
    <row r="335" spans="1:22" ht="33.75" customHeight="1">
      <c r="A335" s="59" t="s">
        <v>312</v>
      </c>
      <c r="B335" s="59"/>
      <c r="C335" s="326" t="s">
        <v>520</v>
      </c>
      <c r="D335" s="326"/>
      <c r="E335" s="326"/>
      <c r="F335" s="326"/>
      <c r="G335" s="326"/>
      <c r="H335" s="326"/>
      <c r="I335" s="326"/>
      <c r="J335" s="326"/>
      <c r="K335" s="326"/>
      <c r="L335" s="326"/>
    </row>
    <row r="336" spans="1:22">
      <c r="A336" s="173" t="s">
        <v>316</v>
      </c>
      <c r="C336" s="2" t="s">
        <v>319</v>
      </c>
      <c r="D336" s="2"/>
      <c r="E336" s="2"/>
      <c r="F336" s="2"/>
      <c r="G336" s="2"/>
      <c r="H336" s="2"/>
      <c r="I336" s="2"/>
      <c r="J336" s="2"/>
      <c r="K336" s="2"/>
      <c r="L336" s="2"/>
    </row>
    <row r="337" spans="1:12" ht="33.75" customHeight="1">
      <c r="A337" s="59" t="s">
        <v>317</v>
      </c>
      <c r="B337" s="173"/>
      <c r="C337" s="325" t="s">
        <v>511</v>
      </c>
      <c r="D337" s="325"/>
      <c r="E337" s="325"/>
      <c r="F337" s="325"/>
      <c r="G337" s="325"/>
      <c r="H337" s="325"/>
      <c r="I337" s="325"/>
      <c r="J337" s="325"/>
      <c r="K337" s="325"/>
      <c r="L337" s="325"/>
    </row>
    <row r="338" spans="1:12">
      <c r="A338" s="173" t="s">
        <v>512</v>
      </c>
      <c r="B338" s="173"/>
      <c r="C338" s="238" t="s">
        <v>318</v>
      </c>
      <c r="D338" s="173"/>
      <c r="E338" s="173"/>
      <c r="F338" s="173"/>
      <c r="G338" s="173"/>
      <c r="H338" s="173"/>
      <c r="I338" s="173"/>
      <c r="J338" s="173"/>
      <c r="K338" s="173"/>
      <c r="L338" s="173"/>
    </row>
    <row r="339" spans="1:12">
      <c r="C339" s="62"/>
    </row>
    <row r="340" spans="1:12">
      <c r="A340" s="173"/>
      <c r="B340" s="173"/>
      <c r="C340" s="62"/>
      <c r="D340" s="2"/>
      <c r="E340" s="2"/>
      <c r="F340" s="2"/>
      <c r="G340" s="2"/>
      <c r="H340" s="2"/>
      <c r="I340" s="2"/>
      <c r="J340" s="2"/>
    </row>
    <row r="341" spans="1:12">
      <c r="A341" s="173"/>
      <c r="C341" s="62"/>
      <c r="D341" s="2"/>
      <c r="E341" s="2"/>
      <c r="F341" s="2"/>
      <c r="G341" s="2"/>
      <c r="H341" s="2"/>
      <c r="I341" s="2"/>
      <c r="J341" s="2"/>
    </row>
    <row r="342" spans="1:12">
      <c r="C342" s="62"/>
    </row>
  </sheetData>
  <mergeCells count="38">
    <mergeCell ref="C337:L337"/>
    <mergeCell ref="C334:L334"/>
    <mergeCell ref="C335:L335"/>
    <mergeCell ref="C325:L325"/>
    <mergeCell ref="F311:L311"/>
    <mergeCell ref="C324:L324"/>
    <mergeCell ref="C323:L323"/>
    <mergeCell ref="C322:L322"/>
    <mergeCell ref="C321:L321"/>
    <mergeCell ref="C320:L320"/>
    <mergeCell ref="C308:L308"/>
    <mergeCell ref="F310:L310"/>
    <mergeCell ref="C312:L312"/>
    <mergeCell ref="C319:L319"/>
    <mergeCell ref="C301:L301"/>
    <mergeCell ref="C318:L318"/>
    <mergeCell ref="C317:L317"/>
    <mergeCell ref="C316:L316"/>
    <mergeCell ref="C315:L315"/>
    <mergeCell ref="C314:L314"/>
    <mergeCell ref="C302:L302"/>
    <mergeCell ref="C307:L307"/>
    <mergeCell ref="C313:L313"/>
    <mergeCell ref="C306:L306"/>
    <mergeCell ref="C305:L305"/>
    <mergeCell ref="C304:L304"/>
    <mergeCell ref="C303:L303"/>
    <mergeCell ref="K74:L74"/>
    <mergeCell ref="K290:L290"/>
    <mergeCell ref="C300:L300"/>
    <mergeCell ref="C298:L298"/>
    <mergeCell ref="C299:L299"/>
    <mergeCell ref="O232:T232"/>
    <mergeCell ref="I218:L218"/>
    <mergeCell ref="K144:L144"/>
    <mergeCell ref="C205:D205"/>
    <mergeCell ref="K216:L216"/>
    <mergeCell ref="C201:D201"/>
  </mergeCells>
  <phoneticPr fontId="0" type="noConversion"/>
  <pageMargins left="0.5" right="0.5" top="0.75" bottom="0.75" header="0.5" footer="0.5"/>
  <pageSetup scale="47" fitToHeight="6" orientation="portrait" horizontalDpi="300" verticalDpi="300" r:id="rId1"/>
  <headerFooter alignWithMargins="0"/>
  <rowBreaks count="4" manualBreakCount="4">
    <brk id="72" max="12" man="1"/>
    <brk id="142" max="12" man="1"/>
    <brk id="214" max="12" man="1"/>
    <brk id="28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197"/>
  <sheetViews>
    <sheetView view="pageBreakPreview" zoomScale="85" zoomScaleNormal="115" zoomScaleSheetLayoutView="85" workbookViewId="0">
      <selection activeCell="H270" sqref="H270"/>
    </sheetView>
  </sheetViews>
  <sheetFormatPr defaultRowHeight="17.25"/>
  <cols>
    <col min="1" max="1" width="6.5546875" style="64" customWidth="1"/>
    <col min="2" max="2" width="23.33203125" style="64" customWidth="1"/>
    <col min="3" max="3" width="18.77734375" style="64" customWidth="1"/>
    <col min="4" max="4" width="13.88671875" style="64" customWidth="1"/>
    <col min="5" max="5" width="17" style="64" customWidth="1"/>
    <col min="6" max="6" width="19" style="64" bestFit="1" customWidth="1"/>
    <col min="7" max="7" width="2.88671875" style="64" customWidth="1"/>
    <col min="8" max="8" width="15.77734375" style="64" bestFit="1" customWidth="1"/>
    <col min="9" max="9" width="15.88671875" style="64" bestFit="1" customWidth="1"/>
    <col min="10" max="10" width="17.6640625" style="64" bestFit="1" customWidth="1"/>
    <col min="11" max="11" width="14.77734375" style="66" bestFit="1" customWidth="1"/>
    <col min="12" max="12" width="15.109375" style="66" bestFit="1" customWidth="1"/>
    <col min="13" max="13" width="14.77734375" style="66" bestFit="1" customWidth="1"/>
    <col min="14" max="15" width="13.33203125" style="64" bestFit="1" customWidth="1"/>
    <col min="16" max="249" width="8.88671875" style="64"/>
    <col min="250" max="250" width="6.5546875" style="64" customWidth="1"/>
    <col min="251" max="251" width="23.33203125" style="64" customWidth="1"/>
    <col min="252" max="256" width="18.77734375" style="64" customWidth="1"/>
    <col min="257" max="257" width="12.6640625" style="64" bestFit="1" customWidth="1"/>
    <col min="258" max="505" width="8.88671875" style="64"/>
    <col min="506" max="506" width="6.5546875" style="64" customWidth="1"/>
    <col min="507" max="507" width="23.33203125" style="64" customWidth="1"/>
    <col min="508" max="512" width="18.77734375" style="64" customWidth="1"/>
    <col min="513" max="513" width="12.6640625" style="64" bestFit="1" customWidth="1"/>
    <col min="514" max="761" width="8.88671875" style="64"/>
    <col min="762" max="762" width="6.5546875" style="64" customWidth="1"/>
    <col min="763" max="763" width="23.33203125" style="64" customWidth="1"/>
    <col min="764" max="768" width="18.77734375" style="64" customWidth="1"/>
    <col min="769" max="769" width="12.6640625" style="64" bestFit="1" customWidth="1"/>
    <col min="770" max="1017" width="8.88671875" style="64"/>
    <col min="1018" max="1018" width="6.5546875" style="64" customWidth="1"/>
    <col min="1019" max="1019" width="23.33203125" style="64" customWidth="1"/>
    <col min="1020" max="1024" width="18.77734375" style="64" customWidth="1"/>
    <col min="1025" max="1025" width="12.6640625" style="64" bestFit="1" customWidth="1"/>
    <col min="1026" max="1273" width="8.88671875" style="64"/>
    <col min="1274" max="1274" width="6.5546875" style="64" customWidth="1"/>
    <col min="1275" max="1275" width="23.33203125" style="64" customWidth="1"/>
    <col min="1276" max="1280" width="18.77734375" style="64" customWidth="1"/>
    <col min="1281" max="1281" width="12.6640625" style="64" bestFit="1" customWidth="1"/>
    <col min="1282" max="1529" width="8.88671875" style="64"/>
    <col min="1530" max="1530" width="6.5546875" style="64" customWidth="1"/>
    <col min="1531" max="1531" width="23.33203125" style="64" customWidth="1"/>
    <col min="1532" max="1536" width="18.77734375" style="64" customWidth="1"/>
    <col min="1537" max="1537" width="12.6640625" style="64" bestFit="1" customWidth="1"/>
    <col min="1538" max="1785" width="8.88671875" style="64"/>
    <col min="1786" max="1786" width="6.5546875" style="64" customWidth="1"/>
    <col min="1787" max="1787" width="23.33203125" style="64" customWidth="1"/>
    <col min="1788" max="1792" width="18.77734375" style="64" customWidth="1"/>
    <col min="1793" max="1793" width="12.6640625" style="64" bestFit="1" customWidth="1"/>
    <col min="1794" max="2041" width="8.88671875" style="64"/>
    <col min="2042" max="2042" width="6.5546875" style="64" customWidth="1"/>
    <col min="2043" max="2043" width="23.33203125" style="64" customWidth="1"/>
    <col min="2044" max="2048" width="18.77734375" style="64" customWidth="1"/>
    <col min="2049" max="2049" width="12.6640625" style="64" bestFit="1" customWidth="1"/>
    <col min="2050" max="2297" width="8.88671875" style="64"/>
    <col min="2298" max="2298" width="6.5546875" style="64" customWidth="1"/>
    <col min="2299" max="2299" width="23.33203125" style="64" customWidth="1"/>
    <col min="2300" max="2304" width="18.77734375" style="64" customWidth="1"/>
    <col min="2305" max="2305" width="12.6640625" style="64" bestFit="1" customWidth="1"/>
    <col min="2306" max="2553" width="8.88671875" style="64"/>
    <col min="2554" max="2554" width="6.5546875" style="64" customWidth="1"/>
    <col min="2555" max="2555" width="23.33203125" style="64" customWidth="1"/>
    <col min="2556" max="2560" width="18.77734375" style="64" customWidth="1"/>
    <col min="2561" max="2561" width="12.6640625" style="64" bestFit="1" customWidth="1"/>
    <col min="2562" max="2809" width="8.88671875" style="64"/>
    <col min="2810" max="2810" width="6.5546875" style="64" customWidth="1"/>
    <col min="2811" max="2811" width="23.33203125" style="64" customWidth="1"/>
    <col min="2812" max="2816" width="18.77734375" style="64" customWidth="1"/>
    <col min="2817" max="2817" width="12.6640625" style="64" bestFit="1" customWidth="1"/>
    <col min="2818" max="3065" width="8.88671875" style="64"/>
    <col min="3066" max="3066" width="6.5546875" style="64" customWidth="1"/>
    <col min="3067" max="3067" width="23.33203125" style="64" customWidth="1"/>
    <col min="3068" max="3072" width="18.77734375" style="64" customWidth="1"/>
    <col min="3073" max="3073" width="12.6640625" style="64" bestFit="1" customWidth="1"/>
    <col min="3074" max="3321" width="8.88671875" style="64"/>
    <col min="3322" max="3322" width="6.5546875" style="64" customWidth="1"/>
    <col min="3323" max="3323" width="23.33203125" style="64" customWidth="1"/>
    <col min="3324" max="3328" width="18.77734375" style="64" customWidth="1"/>
    <col min="3329" max="3329" width="12.6640625" style="64" bestFit="1" customWidth="1"/>
    <col min="3330" max="3577" width="8.88671875" style="64"/>
    <col min="3578" max="3578" width="6.5546875" style="64" customWidth="1"/>
    <col min="3579" max="3579" width="23.33203125" style="64" customWidth="1"/>
    <col min="3580" max="3584" width="18.77734375" style="64" customWidth="1"/>
    <col min="3585" max="3585" width="12.6640625" style="64" bestFit="1" customWidth="1"/>
    <col min="3586" max="3833" width="8.88671875" style="64"/>
    <col min="3834" max="3834" width="6.5546875" style="64" customWidth="1"/>
    <col min="3835" max="3835" width="23.33203125" style="64" customWidth="1"/>
    <col min="3836" max="3840" width="18.77734375" style="64" customWidth="1"/>
    <col min="3841" max="3841" width="12.6640625" style="64" bestFit="1" customWidth="1"/>
    <col min="3842" max="4089" width="8.88671875" style="64"/>
    <col min="4090" max="4090" width="6.5546875" style="64" customWidth="1"/>
    <col min="4091" max="4091" width="23.33203125" style="64" customWidth="1"/>
    <col min="4092" max="4096" width="18.77734375" style="64" customWidth="1"/>
    <col min="4097" max="4097" width="12.6640625" style="64" bestFit="1" customWidth="1"/>
    <col min="4098" max="4345" width="8.88671875" style="64"/>
    <col min="4346" max="4346" width="6.5546875" style="64" customWidth="1"/>
    <col min="4347" max="4347" width="23.33203125" style="64" customWidth="1"/>
    <col min="4348" max="4352" width="18.77734375" style="64" customWidth="1"/>
    <col min="4353" max="4353" width="12.6640625" style="64" bestFit="1" customWidth="1"/>
    <col min="4354" max="4601" width="8.88671875" style="64"/>
    <col min="4602" max="4602" width="6.5546875" style="64" customWidth="1"/>
    <col min="4603" max="4603" width="23.33203125" style="64" customWidth="1"/>
    <col min="4604" max="4608" width="18.77734375" style="64" customWidth="1"/>
    <col min="4609" max="4609" width="12.6640625" style="64" bestFit="1" customWidth="1"/>
    <col min="4610" max="4857" width="8.88671875" style="64"/>
    <col min="4858" max="4858" width="6.5546875" style="64" customWidth="1"/>
    <col min="4859" max="4859" width="23.33203125" style="64" customWidth="1"/>
    <col min="4860" max="4864" width="18.77734375" style="64" customWidth="1"/>
    <col min="4865" max="4865" width="12.6640625" style="64" bestFit="1" customWidth="1"/>
    <col min="4866" max="5113" width="8.88671875" style="64"/>
    <col min="5114" max="5114" width="6.5546875" style="64" customWidth="1"/>
    <col min="5115" max="5115" width="23.33203125" style="64" customWidth="1"/>
    <col min="5116" max="5120" width="18.77734375" style="64" customWidth="1"/>
    <col min="5121" max="5121" width="12.6640625" style="64" bestFit="1" customWidth="1"/>
    <col min="5122" max="5369" width="8.88671875" style="64"/>
    <col min="5370" max="5370" width="6.5546875" style="64" customWidth="1"/>
    <col min="5371" max="5371" width="23.33203125" style="64" customWidth="1"/>
    <col min="5372" max="5376" width="18.77734375" style="64" customWidth="1"/>
    <col min="5377" max="5377" width="12.6640625" style="64" bestFit="1" customWidth="1"/>
    <col min="5378" max="5625" width="8.88671875" style="64"/>
    <col min="5626" max="5626" width="6.5546875" style="64" customWidth="1"/>
    <col min="5627" max="5627" width="23.33203125" style="64" customWidth="1"/>
    <col min="5628" max="5632" width="18.77734375" style="64" customWidth="1"/>
    <col min="5633" max="5633" width="12.6640625" style="64" bestFit="1" customWidth="1"/>
    <col min="5634" max="5881" width="8.88671875" style="64"/>
    <col min="5882" max="5882" width="6.5546875" style="64" customWidth="1"/>
    <col min="5883" max="5883" width="23.33203125" style="64" customWidth="1"/>
    <col min="5884" max="5888" width="18.77734375" style="64" customWidth="1"/>
    <col min="5889" max="5889" width="12.6640625" style="64" bestFit="1" customWidth="1"/>
    <col min="5890" max="6137" width="8.88671875" style="64"/>
    <col min="6138" max="6138" width="6.5546875" style="64" customWidth="1"/>
    <col min="6139" max="6139" width="23.33203125" style="64" customWidth="1"/>
    <col min="6140" max="6144" width="18.77734375" style="64" customWidth="1"/>
    <col min="6145" max="6145" width="12.6640625" style="64" bestFit="1" customWidth="1"/>
    <col min="6146" max="6393" width="8.88671875" style="64"/>
    <col min="6394" max="6394" width="6.5546875" style="64" customWidth="1"/>
    <col min="6395" max="6395" width="23.33203125" style="64" customWidth="1"/>
    <col min="6396" max="6400" width="18.77734375" style="64" customWidth="1"/>
    <col min="6401" max="6401" width="12.6640625" style="64" bestFit="1" customWidth="1"/>
    <col min="6402" max="6649" width="8.88671875" style="64"/>
    <col min="6650" max="6650" width="6.5546875" style="64" customWidth="1"/>
    <col min="6651" max="6651" width="23.33203125" style="64" customWidth="1"/>
    <col min="6652" max="6656" width="18.77734375" style="64" customWidth="1"/>
    <col min="6657" max="6657" width="12.6640625" style="64" bestFit="1" customWidth="1"/>
    <col min="6658" max="6905" width="8.88671875" style="64"/>
    <col min="6906" max="6906" width="6.5546875" style="64" customWidth="1"/>
    <col min="6907" max="6907" width="23.33203125" style="64" customWidth="1"/>
    <col min="6908" max="6912" width="18.77734375" style="64" customWidth="1"/>
    <col min="6913" max="6913" width="12.6640625" style="64" bestFit="1" customWidth="1"/>
    <col min="6914" max="7161" width="8.88671875" style="64"/>
    <col min="7162" max="7162" width="6.5546875" style="64" customWidth="1"/>
    <col min="7163" max="7163" width="23.33203125" style="64" customWidth="1"/>
    <col min="7164" max="7168" width="18.77734375" style="64" customWidth="1"/>
    <col min="7169" max="7169" width="12.6640625" style="64" bestFit="1" customWidth="1"/>
    <col min="7170" max="7417" width="8.88671875" style="64"/>
    <col min="7418" max="7418" width="6.5546875" style="64" customWidth="1"/>
    <col min="7419" max="7419" width="23.33203125" style="64" customWidth="1"/>
    <col min="7420" max="7424" width="18.77734375" style="64" customWidth="1"/>
    <col min="7425" max="7425" width="12.6640625" style="64" bestFit="1" customWidth="1"/>
    <col min="7426" max="7673" width="8.88671875" style="64"/>
    <col min="7674" max="7674" width="6.5546875" style="64" customWidth="1"/>
    <col min="7675" max="7675" width="23.33203125" style="64" customWidth="1"/>
    <col min="7676" max="7680" width="18.77734375" style="64" customWidth="1"/>
    <col min="7681" max="7681" width="12.6640625" style="64" bestFit="1" customWidth="1"/>
    <col min="7682" max="7929" width="8.88671875" style="64"/>
    <col min="7930" max="7930" width="6.5546875" style="64" customWidth="1"/>
    <col min="7931" max="7931" width="23.33203125" style="64" customWidth="1"/>
    <col min="7932" max="7936" width="18.77734375" style="64" customWidth="1"/>
    <col min="7937" max="7937" width="12.6640625" style="64" bestFit="1" customWidth="1"/>
    <col min="7938" max="8185" width="8.88671875" style="64"/>
    <col min="8186" max="8186" width="6.5546875" style="64" customWidth="1"/>
    <col min="8187" max="8187" width="23.33203125" style="64" customWidth="1"/>
    <col min="8188" max="8192" width="18.77734375" style="64" customWidth="1"/>
    <col min="8193" max="8193" width="12.6640625" style="64" bestFit="1" customWidth="1"/>
    <col min="8194" max="8441" width="8.88671875" style="64"/>
    <col min="8442" max="8442" width="6.5546875" style="64" customWidth="1"/>
    <col min="8443" max="8443" width="23.33203125" style="64" customWidth="1"/>
    <col min="8444" max="8448" width="18.77734375" style="64" customWidth="1"/>
    <col min="8449" max="8449" width="12.6640625" style="64" bestFit="1" customWidth="1"/>
    <col min="8450" max="8697" width="8.88671875" style="64"/>
    <col min="8698" max="8698" width="6.5546875" style="64" customWidth="1"/>
    <col min="8699" max="8699" width="23.33203125" style="64" customWidth="1"/>
    <col min="8700" max="8704" width="18.77734375" style="64" customWidth="1"/>
    <col min="8705" max="8705" width="12.6640625" style="64" bestFit="1" customWidth="1"/>
    <col min="8706" max="8953" width="8.88671875" style="64"/>
    <col min="8954" max="8954" width="6.5546875" style="64" customWidth="1"/>
    <col min="8955" max="8955" width="23.33203125" style="64" customWidth="1"/>
    <col min="8956" max="8960" width="18.77734375" style="64" customWidth="1"/>
    <col min="8961" max="8961" width="12.6640625" style="64" bestFit="1" customWidth="1"/>
    <col min="8962" max="9209" width="8.88671875" style="64"/>
    <col min="9210" max="9210" width="6.5546875" style="64" customWidth="1"/>
    <col min="9211" max="9211" width="23.33203125" style="64" customWidth="1"/>
    <col min="9212" max="9216" width="18.77734375" style="64" customWidth="1"/>
    <col min="9217" max="9217" width="12.6640625" style="64" bestFit="1" customWidth="1"/>
    <col min="9218" max="9465" width="8.88671875" style="64"/>
    <col min="9466" max="9466" width="6.5546875" style="64" customWidth="1"/>
    <col min="9467" max="9467" width="23.33203125" style="64" customWidth="1"/>
    <col min="9468" max="9472" width="18.77734375" style="64" customWidth="1"/>
    <col min="9473" max="9473" width="12.6640625" style="64" bestFit="1" customWidth="1"/>
    <col min="9474" max="9721" width="8.88671875" style="64"/>
    <col min="9722" max="9722" width="6.5546875" style="64" customWidth="1"/>
    <col min="9723" max="9723" width="23.33203125" style="64" customWidth="1"/>
    <col min="9724" max="9728" width="18.77734375" style="64" customWidth="1"/>
    <col min="9729" max="9729" width="12.6640625" style="64" bestFit="1" customWidth="1"/>
    <col min="9730" max="9977" width="8.88671875" style="64"/>
    <col min="9978" max="9978" width="6.5546875" style="64" customWidth="1"/>
    <col min="9979" max="9979" width="23.33203125" style="64" customWidth="1"/>
    <col min="9980" max="9984" width="18.77734375" style="64" customWidth="1"/>
    <col min="9985" max="9985" width="12.6640625" style="64" bestFit="1" customWidth="1"/>
    <col min="9986" max="10233" width="8.88671875" style="64"/>
    <col min="10234" max="10234" width="6.5546875" style="64" customWidth="1"/>
    <col min="10235" max="10235" width="23.33203125" style="64" customWidth="1"/>
    <col min="10236" max="10240" width="18.77734375" style="64" customWidth="1"/>
    <col min="10241" max="10241" width="12.6640625" style="64" bestFit="1" customWidth="1"/>
    <col min="10242" max="10489" width="8.88671875" style="64"/>
    <col min="10490" max="10490" width="6.5546875" style="64" customWidth="1"/>
    <col min="10491" max="10491" width="23.33203125" style="64" customWidth="1"/>
    <col min="10492" max="10496" width="18.77734375" style="64" customWidth="1"/>
    <col min="10497" max="10497" width="12.6640625" style="64" bestFit="1" customWidth="1"/>
    <col min="10498" max="10745" width="8.88671875" style="64"/>
    <col min="10746" max="10746" width="6.5546875" style="64" customWidth="1"/>
    <col min="10747" max="10747" width="23.33203125" style="64" customWidth="1"/>
    <col min="10748" max="10752" width="18.77734375" style="64" customWidth="1"/>
    <col min="10753" max="10753" width="12.6640625" style="64" bestFit="1" customWidth="1"/>
    <col min="10754" max="11001" width="8.88671875" style="64"/>
    <col min="11002" max="11002" width="6.5546875" style="64" customWidth="1"/>
    <col min="11003" max="11003" width="23.33203125" style="64" customWidth="1"/>
    <col min="11004" max="11008" width="18.77734375" style="64" customWidth="1"/>
    <col min="11009" max="11009" width="12.6640625" style="64" bestFit="1" customWidth="1"/>
    <col min="11010" max="11257" width="8.88671875" style="64"/>
    <col min="11258" max="11258" width="6.5546875" style="64" customWidth="1"/>
    <col min="11259" max="11259" width="23.33203125" style="64" customWidth="1"/>
    <col min="11260" max="11264" width="18.77734375" style="64" customWidth="1"/>
    <col min="11265" max="11265" width="12.6640625" style="64" bestFit="1" customWidth="1"/>
    <col min="11266" max="11513" width="8.88671875" style="64"/>
    <col min="11514" max="11514" width="6.5546875" style="64" customWidth="1"/>
    <col min="11515" max="11515" width="23.33203125" style="64" customWidth="1"/>
    <col min="11516" max="11520" width="18.77734375" style="64" customWidth="1"/>
    <col min="11521" max="11521" width="12.6640625" style="64" bestFit="1" customWidth="1"/>
    <col min="11522" max="11769" width="8.88671875" style="64"/>
    <col min="11770" max="11770" width="6.5546875" style="64" customWidth="1"/>
    <col min="11771" max="11771" width="23.33203125" style="64" customWidth="1"/>
    <col min="11772" max="11776" width="18.77734375" style="64" customWidth="1"/>
    <col min="11777" max="11777" width="12.6640625" style="64" bestFit="1" customWidth="1"/>
    <col min="11778" max="12025" width="8.88671875" style="64"/>
    <col min="12026" max="12026" width="6.5546875" style="64" customWidth="1"/>
    <col min="12027" max="12027" width="23.33203125" style="64" customWidth="1"/>
    <col min="12028" max="12032" width="18.77734375" style="64" customWidth="1"/>
    <col min="12033" max="12033" width="12.6640625" style="64" bestFit="1" customWidth="1"/>
    <col min="12034" max="12281" width="8.88671875" style="64"/>
    <col min="12282" max="12282" width="6.5546875" style="64" customWidth="1"/>
    <col min="12283" max="12283" width="23.33203125" style="64" customWidth="1"/>
    <col min="12284" max="12288" width="18.77734375" style="64" customWidth="1"/>
    <col min="12289" max="12289" width="12.6640625" style="64" bestFit="1" customWidth="1"/>
    <col min="12290" max="12537" width="8.88671875" style="64"/>
    <col min="12538" max="12538" width="6.5546875" style="64" customWidth="1"/>
    <col min="12539" max="12539" width="23.33203125" style="64" customWidth="1"/>
    <col min="12540" max="12544" width="18.77734375" style="64" customWidth="1"/>
    <col min="12545" max="12545" width="12.6640625" style="64" bestFit="1" customWidth="1"/>
    <col min="12546" max="12793" width="8.88671875" style="64"/>
    <col min="12794" max="12794" width="6.5546875" style="64" customWidth="1"/>
    <col min="12795" max="12795" width="23.33203125" style="64" customWidth="1"/>
    <col min="12796" max="12800" width="18.77734375" style="64" customWidth="1"/>
    <col min="12801" max="12801" width="12.6640625" style="64" bestFit="1" customWidth="1"/>
    <col min="12802" max="13049" width="8.88671875" style="64"/>
    <col min="13050" max="13050" width="6.5546875" style="64" customWidth="1"/>
    <col min="13051" max="13051" width="23.33203125" style="64" customWidth="1"/>
    <col min="13052" max="13056" width="18.77734375" style="64" customWidth="1"/>
    <col min="13057" max="13057" width="12.6640625" style="64" bestFit="1" customWidth="1"/>
    <col min="13058" max="13305" width="8.88671875" style="64"/>
    <col min="13306" max="13306" width="6.5546875" style="64" customWidth="1"/>
    <col min="13307" max="13307" width="23.33203125" style="64" customWidth="1"/>
    <col min="13308" max="13312" width="18.77734375" style="64" customWidth="1"/>
    <col min="13313" max="13313" width="12.6640625" style="64" bestFit="1" customWidth="1"/>
    <col min="13314" max="13561" width="8.88671875" style="64"/>
    <col min="13562" max="13562" width="6.5546875" style="64" customWidth="1"/>
    <col min="13563" max="13563" width="23.33203125" style="64" customWidth="1"/>
    <col min="13564" max="13568" width="18.77734375" style="64" customWidth="1"/>
    <col min="13569" max="13569" width="12.6640625" style="64" bestFit="1" customWidth="1"/>
    <col min="13570" max="13817" width="8.88671875" style="64"/>
    <col min="13818" max="13818" width="6.5546875" style="64" customWidth="1"/>
    <col min="13819" max="13819" width="23.33203125" style="64" customWidth="1"/>
    <col min="13820" max="13824" width="18.77734375" style="64" customWidth="1"/>
    <col min="13825" max="13825" width="12.6640625" style="64" bestFit="1" customWidth="1"/>
    <col min="13826" max="14073" width="8.88671875" style="64"/>
    <col min="14074" max="14074" width="6.5546875" style="64" customWidth="1"/>
    <col min="14075" max="14075" width="23.33203125" style="64" customWidth="1"/>
    <col min="14076" max="14080" width="18.77734375" style="64" customWidth="1"/>
    <col min="14081" max="14081" width="12.6640625" style="64" bestFit="1" customWidth="1"/>
    <col min="14082" max="14329" width="8.88671875" style="64"/>
    <col min="14330" max="14330" width="6.5546875" style="64" customWidth="1"/>
    <col min="14331" max="14331" width="23.33203125" style="64" customWidth="1"/>
    <col min="14332" max="14336" width="18.77734375" style="64" customWidth="1"/>
    <col min="14337" max="14337" width="12.6640625" style="64" bestFit="1" customWidth="1"/>
    <col min="14338" max="14585" width="8.88671875" style="64"/>
    <col min="14586" max="14586" width="6.5546875" style="64" customWidth="1"/>
    <col min="14587" max="14587" width="23.33203125" style="64" customWidth="1"/>
    <col min="14588" max="14592" width="18.77734375" style="64" customWidth="1"/>
    <col min="14593" max="14593" width="12.6640625" style="64" bestFit="1" customWidth="1"/>
    <col min="14594" max="14841" width="8.88671875" style="64"/>
    <col min="14842" max="14842" width="6.5546875" style="64" customWidth="1"/>
    <col min="14843" max="14843" width="23.33203125" style="64" customWidth="1"/>
    <col min="14844" max="14848" width="18.77734375" style="64" customWidth="1"/>
    <col min="14849" max="14849" width="12.6640625" style="64" bestFit="1" customWidth="1"/>
    <col min="14850" max="15097" width="8.88671875" style="64"/>
    <col min="15098" max="15098" width="6.5546875" style="64" customWidth="1"/>
    <col min="15099" max="15099" width="23.33203125" style="64" customWidth="1"/>
    <col min="15100" max="15104" width="18.77734375" style="64" customWidth="1"/>
    <col min="15105" max="15105" width="12.6640625" style="64" bestFit="1" customWidth="1"/>
    <col min="15106" max="15353" width="8.88671875" style="64"/>
    <col min="15354" max="15354" width="6.5546875" style="64" customWidth="1"/>
    <col min="15355" max="15355" width="23.33203125" style="64" customWidth="1"/>
    <col min="15356" max="15360" width="18.77734375" style="64" customWidth="1"/>
    <col min="15361" max="15361" width="12.6640625" style="64" bestFit="1" customWidth="1"/>
    <col min="15362" max="15609" width="8.88671875" style="64"/>
    <col min="15610" max="15610" width="6.5546875" style="64" customWidth="1"/>
    <col min="15611" max="15611" width="23.33203125" style="64" customWidth="1"/>
    <col min="15612" max="15616" width="18.77734375" style="64" customWidth="1"/>
    <col min="15617" max="15617" width="12.6640625" style="64" bestFit="1" customWidth="1"/>
    <col min="15618" max="15865" width="8.88671875" style="64"/>
    <col min="15866" max="15866" width="6.5546875" style="64" customWidth="1"/>
    <col min="15867" max="15867" width="23.33203125" style="64" customWidth="1"/>
    <col min="15868" max="15872" width="18.77734375" style="64" customWidth="1"/>
    <col min="15873" max="15873" width="12.6640625" style="64" bestFit="1" customWidth="1"/>
    <col min="15874" max="16121" width="8.88671875" style="64"/>
    <col min="16122" max="16122" width="6.5546875" style="64" customWidth="1"/>
    <col min="16123" max="16123" width="23.33203125" style="64" customWidth="1"/>
    <col min="16124" max="16128" width="18.77734375" style="64" customWidth="1"/>
    <col min="16129" max="16129" width="12.6640625" style="64" bestFit="1" customWidth="1"/>
    <col min="16130" max="16384" width="8.88671875" style="64"/>
  </cols>
  <sheetData>
    <row r="1" spans="1:15" ht="18.75">
      <c r="A1" s="63" t="s">
        <v>325</v>
      </c>
    </row>
    <row r="2" spans="1:15">
      <c r="A2" s="64" t="s">
        <v>327</v>
      </c>
    </row>
    <row r="3" spans="1:15">
      <c r="A3" s="64" t="s">
        <v>523</v>
      </c>
    </row>
    <row r="4" spans="1:15" ht="18.75">
      <c r="A4" s="63"/>
    </row>
    <row r="5" spans="1:15">
      <c r="B5" s="64" t="s">
        <v>328</v>
      </c>
      <c r="J5" s="66"/>
      <c r="N5" s="66"/>
      <c r="O5" s="66"/>
    </row>
    <row r="6" spans="1:15">
      <c r="C6" s="329" t="s">
        <v>416</v>
      </c>
      <c r="D6" s="329"/>
      <c r="E6" s="329"/>
      <c r="F6" s="329"/>
      <c r="H6" s="250" t="s">
        <v>332</v>
      </c>
      <c r="J6" s="66"/>
      <c r="N6" s="66"/>
      <c r="O6" s="66"/>
    </row>
    <row r="7" spans="1:15" ht="34.5">
      <c r="C7" s="251" t="s">
        <v>329</v>
      </c>
      <c r="D7" s="251" t="s">
        <v>2</v>
      </c>
      <c r="E7" s="251" t="s">
        <v>330</v>
      </c>
      <c r="F7" s="150" t="s">
        <v>331</v>
      </c>
      <c r="G7" s="150"/>
      <c r="H7" s="150" t="s">
        <v>410</v>
      </c>
      <c r="I7" s="66"/>
      <c r="J7" s="66"/>
      <c r="N7" s="124"/>
      <c r="O7" s="66"/>
    </row>
    <row r="8" spans="1:15">
      <c r="B8" s="67">
        <v>41974</v>
      </c>
      <c r="C8" s="140">
        <v>3964152985</v>
      </c>
      <c r="D8" s="140">
        <v>885127964</v>
      </c>
      <c r="E8" s="140">
        <v>1653174326</v>
      </c>
      <c r="F8" s="140">
        <v>206720051</v>
      </c>
      <c r="G8" s="252"/>
      <c r="H8" s="140">
        <v>245029826</v>
      </c>
      <c r="I8" s="66"/>
      <c r="J8" s="125"/>
      <c r="K8" s="115"/>
      <c r="L8" s="115"/>
      <c r="M8" s="115"/>
      <c r="N8" s="115"/>
      <c r="O8" s="115"/>
    </row>
    <row r="9" spans="1:15">
      <c r="B9" s="67">
        <v>42005</v>
      </c>
      <c r="C9" s="140">
        <v>3966836730</v>
      </c>
      <c r="D9" s="140">
        <v>886239066</v>
      </c>
      <c r="E9" s="140">
        <v>1657222698</v>
      </c>
      <c r="F9" s="140">
        <v>206945512</v>
      </c>
      <c r="G9" s="252"/>
      <c r="H9" s="140">
        <v>245249301</v>
      </c>
      <c r="I9" s="66"/>
      <c r="J9" s="125"/>
      <c r="K9" s="126"/>
      <c r="L9" s="126"/>
      <c r="M9" s="126"/>
      <c r="N9" s="126"/>
      <c r="O9" s="126"/>
    </row>
    <row r="10" spans="1:15">
      <c r="B10" s="67">
        <v>42036</v>
      </c>
      <c r="C10" s="140">
        <v>3968692195</v>
      </c>
      <c r="D10" s="140">
        <v>887007251</v>
      </c>
      <c r="E10" s="140">
        <v>1660021626</v>
      </c>
      <c r="F10" s="140">
        <v>207101390</v>
      </c>
      <c r="G10" s="252"/>
      <c r="H10" s="140">
        <v>245349859</v>
      </c>
      <c r="I10" s="66"/>
      <c r="J10" s="125"/>
      <c r="K10" s="126"/>
      <c r="L10" s="126"/>
      <c r="M10" s="126"/>
      <c r="N10" s="126"/>
      <c r="O10" s="126"/>
    </row>
    <row r="11" spans="1:15">
      <c r="B11" s="67">
        <v>42064</v>
      </c>
      <c r="C11" s="140">
        <v>3973717086</v>
      </c>
      <c r="D11" s="140">
        <v>889087614</v>
      </c>
      <c r="E11" s="140">
        <v>1667601565</v>
      </c>
      <c r="F11" s="140">
        <v>207523531</v>
      </c>
      <c r="G11" s="252"/>
      <c r="H11" s="140">
        <v>246771910</v>
      </c>
      <c r="I11" s="66"/>
      <c r="J11" s="125"/>
      <c r="K11" s="126"/>
      <c r="L11" s="126"/>
      <c r="M11" s="126"/>
      <c r="N11" s="126"/>
      <c r="O11" s="126"/>
    </row>
    <row r="12" spans="1:15">
      <c r="B12" s="67">
        <v>42095</v>
      </c>
      <c r="C12" s="140">
        <v>3978951788</v>
      </c>
      <c r="D12" s="140">
        <v>891254841</v>
      </c>
      <c r="E12" s="140">
        <v>1675497999</v>
      </c>
      <c r="F12" s="140">
        <v>207963298</v>
      </c>
      <c r="G12" s="252"/>
      <c r="H12" s="140">
        <v>267125427</v>
      </c>
      <c r="J12" s="125"/>
      <c r="K12" s="126"/>
      <c r="L12" s="126"/>
      <c r="M12" s="126"/>
      <c r="N12" s="126"/>
      <c r="O12" s="126"/>
    </row>
    <row r="13" spans="1:15">
      <c r="B13" s="67">
        <v>42125</v>
      </c>
      <c r="C13" s="140">
        <v>3988044131</v>
      </c>
      <c r="D13" s="140">
        <v>895019177</v>
      </c>
      <c r="E13" s="140">
        <v>1689213601</v>
      </c>
      <c r="F13" s="140">
        <v>208727146</v>
      </c>
      <c r="G13" s="252"/>
      <c r="H13" s="140">
        <v>267264395</v>
      </c>
      <c r="J13" s="125"/>
      <c r="K13" s="126"/>
      <c r="L13" s="126"/>
      <c r="M13" s="126"/>
      <c r="N13" s="126"/>
      <c r="O13" s="126"/>
    </row>
    <row r="14" spans="1:15">
      <c r="B14" s="67">
        <v>42156</v>
      </c>
      <c r="C14" s="140">
        <v>3994029381</v>
      </c>
      <c r="D14" s="140">
        <v>897497141</v>
      </c>
      <c r="E14" s="140">
        <v>1698242220</v>
      </c>
      <c r="F14" s="140">
        <v>209229967</v>
      </c>
      <c r="G14" s="252"/>
      <c r="H14" s="140">
        <v>267814996</v>
      </c>
      <c r="J14" s="125"/>
      <c r="K14" s="126"/>
      <c r="L14" s="126"/>
      <c r="M14" s="126"/>
      <c r="N14" s="126"/>
      <c r="O14" s="126"/>
    </row>
    <row r="15" spans="1:15">
      <c r="B15" s="67">
        <v>42186</v>
      </c>
      <c r="C15" s="140">
        <v>3998132142</v>
      </c>
      <c r="D15" s="140">
        <v>899195732</v>
      </c>
      <c r="E15" s="140">
        <v>1704431147</v>
      </c>
      <c r="F15" s="140">
        <v>209574641</v>
      </c>
      <c r="G15" s="252"/>
      <c r="H15" s="140">
        <v>267932957</v>
      </c>
      <c r="J15" s="125"/>
      <c r="K15" s="126"/>
      <c r="L15" s="126"/>
      <c r="M15" s="126"/>
      <c r="N15" s="126"/>
      <c r="O15" s="126"/>
    </row>
    <row r="16" spans="1:15">
      <c r="B16" s="67">
        <v>42217</v>
      </c>
      <c r="C16" s="140">
        <v>4000349377</v>
      </c>
      <c r="D16" s="140">
        <v>900113693</v>
      </c>
      <c r="E16" s="140">
        <v>1707775797</v>
      </c>
      <c r="F16" s="140">
        <v>209760911</v>
      </c>
      <c r="G16" s="252"/>
      <c r="H16" s="140">
        <v>268038847</v>
      </c>
      <c r="J16" s="125"/>
      <c r="K16" s="126"/>
      <c r="L16" s="126"/>
      <c r="M16" s="126"/>
      <c r="N16" s="126"/>
      <c r="O16" s="126"/>
    </row>
    <row r="17" spans="2:15">
      <c r="B17" s="67">
        <v>42248</v>
      </c>
      <c r="C17" s="140">
        <v>4003745547</v>
      </c>
      <c r="D17" s="140">
        <v>901519747</v>
      </c>
      <c r="E17" s="140">
        <v>1712898846</v>
      </c>
      <c r="F17" s="140">
        <v>210546223</v>
      </c>
      <c r="G17" s="252"/>
      <c r="H17" s="140">
        <v>268387349</v>
      </c>
      <c r="J17" s="125"/>
      <c r="K17" s="126"/>
      <c r="L17" s="126"/>
      <c r="M17" s="126"/>
      <c r="N17" s="126"/>
      <c r="O17" s="126"/>
    </row>
    <row r="18" spans="2:15">
      <c r="B18" s="67">
        <v>42278</v>
      </c>
      <c r="C18" s="140">
        <v>4007033220</v>
      </c>
      <c r="D18" s="140">
        <v>902880881</v>
      </c>
      <c r="E18" s="140">
        <v>1717858229</v>
      </c>
      <c r="F18" s="140">
        <v>210822420</v>
      </c>
      <c r="G18" s="252"/>
      <c r="H18" s="140">
        <v>268493552</v>
      </c>
      <c r="J18" s="125"/>
      <c r="K18" s="126"/>
      <c r="L18" s="126"/>
      <c r="M18" s="126"/>
      <c r="N18" s="126"/>
      <c r="O18" s="126"/>
    </row>
    <row r="19" spans="2:15">
      <c r="B19" s="67">
        <v>42309</v>
      </c>
      <c r="C19" s="140">
        <v>4009934207</v>
      </c>
      <c r="D19" s="140">
        <v>904081924</v>
      </c>
      <c r="E19" s="140">
        <v>1722234305</v>
      </c>
      <c r="F19" s="140">
        <v>211066132</v>
      </c>
      <c r="G19" s="252"/>
      <c r="H19" s="140">
        <v>263577665</v>
      </c>
      <c r="J19" s="125"/>
      <c r="K19" s="126"/>
      <c r="L19" s="126"/>
      <c r="M19" s="126"/>
      <c r="N19" s="126"/>
      <c r="O19" s="126"/>
    </row>
    <row r="20" spans="2:15">
      <c r="B20" s="67">
        <v>42339</v>
      </c>
      <c r="C20" s="140">
        <v>4019729370</v>
      </c>
      <c r="D20" s="140">
        <v>908137236</v>
      </c>
      <c r="E20" s="140">
        <v>1737010096</v>
      </c>
      <c r="F20" s="140">
        <v>211889024</v>
      </c>
      <c r="G20" s="252"/>
      <c r="H20" s="140">
        <v>266332617</v>
      </c>
      <c r="J20" s="125"/>
      <c r="K20" s="126"/>
      <c r="L20" s="126"/>
      <c r="M20" s="126"/>
      <c r="N20" s="126"/>
      <c r="O20" s="126"/>
    </row>
    <row r="21" spans="2:15">
      <c r="B21" s="67"/>
      <c r="C21" s="253"/>
      <c r="D21" s="253"/>
      <c r="E21" s="253"/>
      <c r="F21" s="253"/>
      <c r="G21" s="253"/>
      <c r="H21" s="253"/>
      <c r="J21" s="125"/>
      <c r="K21" s="126"/>
      <c r="L21" s="126"/>
      <c r="M21" s="126"/>
      <c r="N21" s="126"/>
      <c r="O21" s="126"/>
    </row>
    <row r="22" spans="2:15">
      <c r="B22" s="69" t="s">
        <v>333</v>
      </c>
      <c r="C22" s="68">
        <f>ROUND((AVERAGE(C8:C20)),0)</f>
        <v>3990257551</v>
      </c>
      <c r="D22" s="68">
        <f t="shared" ref="D22:H22" si="0">ROUND((AVERAGE(D8:D20)),0)</f>
        <v>895935559</v>
      </c>
      <c r="E22" s="68">
        <f t="shared" si="0"/>
        <v>1692552497</v>
      </c>
      <c r="F22" s="68">
        <f t="shared" si="0"/>
        <v>209066942</v>
      </c>
      <c r="G22" s="68"/>
      <c r="H22" s="68">
        <f t="shared" si="0"/>
        <v>260566823</v>
      </c>
      <c r="J22" s="75"/>
      <c r="K22" s="126"/>
      <c r="L22" s="126"/>
      <c r="M22" s="126"/>
      <c r="N22" s="126"/>
      <c r="O22" s="126"/>
    </row>
    <row r="23" spans="2:15">
      <c r="J23" s="66"/>
      <c r="N23" s="66"/>
      <c r="O23" s="66"/>
    </row>
    <row r="24" spans="2:15">
      <c r="J24" s="66"/>
      <c r="N24" s="66"/>
      <c r="O24" s="66"/>
    </row>
    <row r="25" spans="2:15">
      <c r="J25" s="66"/>
      <c r="N25" s="66"/>
      <c r="O25" s="66"/>
    </row>
    <row r="26" spans="2:15">
      <c r="B26" s="64" t="s">
        <v>334</v>
      </c>
      <c r="J26" s="66"/>
      <c r="N26" s="66"/>
      <c r="O26" s="66"/>
    </row>
    <row r="27" spans="2:15">
      <c r="C27" s="329" t="s">
        <v>416</v>
      </c>
      <c r="D27" s="329"/>
      <c r="E27" s="329"/>
      <c r="F27" s="329"/>
      <c r="H27" s="250" t="s">
        <v>332</v>
      </c>
      <c r="J27" s="66"/>
      <c r="N27" s="66"/>
      <c r="O27" s="66"/>
    </row>
    <row r="28" spans="2:15" ht="34.5">
      <c r="C28" s="65" t="s">
        <v>329</v>
      </c>
      <c r="D28" s="65" t="s">
        <v>2</v>
      </c>
      <c r="E28" s="65" t="s">
        <v>330</v>
      </c>
      <c r="F28" s="254" t="s">
        <v>331</v>
      </c>
      <c r="G28" s="254"/>
      <c r="H28" s="150" t="s">
        <v>410</v>
      </c>
      <c r="J28" s="66"/>
      <c r="N28" s="66"/>
      <c r="O28" s="66"/>
    </row>
    <row r="29" spans="2:15">
      <c r="B29" s="67">
        <f>B8</f>
        <v>41974</v>
      </c>
      <c r="C29" s="283">
        <v>2274703157</v>
      </c>
      <c r="D29" s="283">
        <v>447291439</v>
      </c>
      <c r="E29" s="283">
        <v>928749736</v>
      </c>
      <c r="F29" s="283">
        <v>133769367</v>
      </c>
      <c r="G29" s="284"/>
      <c r="H29" s="283">
        <v>158736481</v>
      </c>
      <c r="J29" s="66"/>
      <c r="N29" s="66"/>
      <c r="O29" s="66"/>
    </row>
    <row r="30" spans="2:15">
      <c r="B30" s="67">
        <f t="shared" ref="B30:B41" si="1">B9</f>
        <v>42005</v>
      </c>
      <c r="C30" s="283">
        <v>2283894671</v>
      </c>
      <c r="D30" s="283">
        <v>448736254</v>
      </c>
      <c r="E30" s="283">
        <v>930606025</v>
      </c>
      <c r="F30" s="283">
        <v>134897569</v>
      </c>
      <c r="G30" s="284"/>
      <c r="H30" s="283">
        <v>160742905</v>
      </c>
      <c r="J30" s="66"/>
      <c r="N30" s="66"/>
      <c r="O30" s="66"/>
    </row>
    <row r="31" spans="2:15">
      <c r="B31" s="67">
        <f t="shared" si="1"/>
        <v>42036</v>
      </c>
      <c r="C31" s="283">
        <v>2293465541</v>
      </c>
      <c r="D31" s="283">
        <v>450338552</v>
      </c>
      <c r="E31" s="283">
        <v>933030524</v>
      </c>
      <c r="F31" s="283">
        <v>136058555</v>
      </c>
      <c r="G31" s="284"/>
      <c r="H31" s="283">
        <v>162866184</v>
      </c>
      <c r="J31" s="66"/>
      <c r="N31" s="66"/>
      <c r="O31" s="66"/>
    </row>
    <row r="32" spans="2:15">
      <c r="B32" s="67">
        <f t="shared" si="1"/>
        <v>42064</v>
      </c>
      <c r="C32" s="283">
        <v>2301620636</v>
      </c>
      <c r="D32" s="283">
        <v>451357848</v>
      </c>
      <c r="E32" s="283">
        <v>933320330</v>
      </c>
      <c r="F32" s="283">
        <v>137100967</v>
      </c>
      <c r="G32" s="284"/>
      <c r="H32" s="283">
        <v>164952760</v>
      </c>
      <c r="J32" s="66"/>
      <c r="N32" s="66"/>
      <c r="O32" s="66"/>
    </row>
    <row r="33" spans="1:15">
      <c r="B33" s="67">
        <f t="shared" si="1"/>
        <v>42095</v>
      </c>
      <c r="C33" s="283">
        <v>2309696497</v>
      </c>
      <c r="D33" s="283">
        <v>452346480</v>
      </c>
      <c r="E33" s="283">
        <v>933484819</v>
      </c>
      <c r="F33" s="283">
        <v>138138308</v>
      </c>
      <c r="G33" s="284"/>
      <c r="H33" s="283">
        <v>167174526</v>
      </c>
      <c r="J33" s="66"/>
      <c r="N33" s="66"/>
      <c r="O33" s="66"/>
    </row>
    <row r="34" spans="1:15">
      <c r="B34" s="67">
        <f t="shared" si="1"/>
        <v>42125</v>
      </c>
      <c r="C34" s="283">
        <v>2316057955</v>
      </c>
      <c r="D34" s="283">
        <v>452630329</v>
      </c>
      <c r="E34" s="283">
        <v>931060798</v>
      </c>
      <c r="F34" s="283">
        <v>139033016</v>
      </c>
      <c r="G34" s="284"/>
      <c r="H34" s="283">
        <v>169471975</v>
      </c>
      <c r="J34" s="66"/>
      <c r="N34" s="66"/>
      <c r="O34" s="66"/>
    </row>
    <row r="35" spans="1:15">
      <c r="B35" s="67">
        <f t="shared" si="1"/>
        <v>42156</v>
      </c>
      <c r="C35" s="283">
        <v>2323839589</v>
      </c>
      <c r="D35" s="283">
        <v>453503363</v>
      </c>
      <c r="E35" s="283">
        <v>930765094</v>
      </c>
      <c r="F35" s="283">
        <v>140050152</v>
      </c>
      <c r="G35" s="284"/>
      <c r="H35" s="283">
        <v>171823699</v>
      </c>
      <c r="J35" s="66"/>
      <c r="N35" s="66"/>
      <c r="O35" s="66"/>
    </row>
    <row r="36" spans="1:15">
      <c r="B36" s="67">
        <f t="shared" si="1"/>
        <v>42186</v>
      </c>
      <c r="C36" s="283">
        <v>2332483072</v>
      </c>
      <c r="D36" s="283">
        <v>454734134</v>
      </c>
      <c r="E36" s="283">
        <v>931760426</v>
      </c>
      <c r="F36" s="283">
        <v>141141733</v>
      </c>
      <c r="G36" s="284"/>
      <c r="H36" s="283">
        <v>174158897</v>
      </c>
      <c r="J36" s="66"/>
      <c r="N36" s="66"/>
      <c r="O36" s="66"/>
    </row>
    <row r="37" spans="1:15">
      <c r="B37" s="67">
        <f t="shared" si="1"/>
        <v>42217</v>
      </c>
      <c r="C37" s="283">
        <v>2341984201</v>
      </c>
      <c r="D37" s="283">
        <v>456320161</v>
      </c>
      <c r="E37" s="283">
        <v>934042701</v>
      </c>
      <c r="F37" s="283">
        <v>142299892</v>
      </c>
      <c r="G37" s="284"/>
      <c r="H37" s="283">
        <v>176510686</v>
      </c>
      <c r="J37" s="66"/>
      <c r="N37" s="66"/>
      <c r="O37" s="66"/>
    </row>
    <row r="38" spans="1:15">
      <c r="B38" s="67">
        <f t="shared" si="1"/>
        <v>42248</v>
      </c>
      <c r="C38" s="283">
        <v>2350963215</v>
      </c>
      <c r="D38" s="283">
        <v>457691797</v>
      </c>
      <c r="E38" s="283">
        <v>935535916</v>
      </c>
      <c r="F38" s="283">
        <v>143423144</v>
      </c>
      <c r="G38" s="284"/>
      <c r="H38" s="283">
        <v>178643013</v>
      </c>
      <c r="J38" s="66"/>
      <c r="N38" s="66"/>
      <c r="O38" s="66"/>
    </row>
    <row r="39" spans="1:15">
      <c r="B39" s="67">
        <f t="shared" si="1"/>
        <v>42278</v>
      </c>
      <c r="C39" s="283">
        <v>2360000920</v>
      </c>
      <c r="D39" s="283">
        <v>459088987</v>
      </c>
      <c r="E39" s="283">
        <v>937113496</v>
      </c>
      <c r="F39" s="283">
        <v>144550881</v>
      </c>
      <c r="G39" s="284"/>
      <c r="H39" s="283">
        <v>181008131</v>
      </c>
      <c r="J39" s="66"/>
      <c r="N39" s="66"/>
      <c r="O39" s="66"/>
    </row>
    <row r="40" spans="1:15">
      <c r="B40" s="67">
        <f t="shared" si="1"/>
        <v>42309</v>
      </c>
      <c r="C40" s="283">
        <v>2369221741</v>
      </c>
      <c r="D40" s="283">
        <v>460562990</v>
      </c>
      <c r="E40" s="283">
        <v>938962988</v>
      </c>
      <c r="F40" s="283">
        <v>145684519</v>
      </c>
      <c r="G40" s="284"/>
      <c r="H40" s="283">
        <v>178222016</v>
      </c>
      <c r="J40" s="66"/>
      <c r="N40" s="66"/>
      <c r="O40" s="66"/>
    </row>
    <row r="41" spans="1:15">
      <c r="B41" s="67">
        <f t="shared" si="1"/>
        <v>42339</v>
      </c>
      <c r="C41" s="283">
        <v>2375359598</v>
      </c>
      <c r="D41" s="283">
        <v>460767004</v>
      </c>
      <c r="E41" s="283">
        <v>936165363</v>
      </c>
      <c r="F41" s="283">
        <v>146557509</v>
      </c>
      <c r="G41" s="284"/>
      <c r="H41" s="283">
        <v>180496487</v>
      </c>
      <c r="J41" s="66"/>
      <c r="N41" s="66"/>
      <c r="O41" s="66"/>
    </row>
    <row r="42" spans="1:15">
      <c r="B42" s="255"/>
      <c r="C42" s="253"/>
      <c r="D42" s="253"/>
      <c r="E42" s="253"/>
      <c r="F42" s="253"/>
      <c r="G42" s="253"/>
      <c r="H42" s="253"/>
      <c r="J42" s="66"/>
      <c r="N42" s="66"/>
      <c r="O42" s="66"/>
    </row>
    <row r="43" spans="1:15">
      <c r="B43" s="69" t="s">
        <v>333</v>
      </c>
      <c r="C43" s="68">
        <f>ROUND((AVERAGE(C29:C41)),0)</f>
        <v>2325637753</v>
      </c>
      <c r="D43" s="68">
        <f t="shared" ref="D43:H43" si="2">ROUND((AVERAGE(D29:D41)),0)</f>
        <v>454259180</v>
      </c>
      <c r="E43" s="68">
        <f t="shared" si="2"/>
        <v>933430632</v>
      </c>
      <c r="F43" s="68">
        <f t="shared" si="2"/>
        <v>140208124</v>
      </c>
      <c r="G43" s="68"/>
      <c r="H43" s="68">
        <f t="shared" si="2"/>
        <v>171139058</v>
      </c>
      <c r="J43" s="66"/>
      <c r="N43" s="66"/>
      <c r="O43" s="66"/>
    </row>
    <row r="44" spans="1:15">
      <c r="B44" s="69"/>
      <c r="C44" s="70"/>
      <c r="D44" s="70"/>
      <c r="E44" s="70"/>
      <c r="F44" s="70"/>
      <c r="G44" s="70"/>
      <c r="H44" s="70"/>
      <c r="J44" s="66"/>
      <c r="N44" s="66"/>
      <c r="O44" s="66"/>
    </row>
    <row r="45" spans="1:15">
      <c r="C45" s="128"/>
      <c r="D45" s="128"/>
      <c r="E45" s="128"/>
      <c r="F45" s="71"/>
      <c r="G45" s="71"/>
      <c r="H45" s="71"/>
      <c r="J45" s="66"/>
      <c r="N45" s="66"/>
      <c r="O45" s="66"/>
    </row>
    <row r="46" spans="1:15" ht="18.75">
      <c r="A46" s="63" t="s">
        <v>325</v>
      </c>
      <c r="C46" s="71"/>
      <c r="D46" s="71"/>
      <c r="E46" s="71"/>
      <c r="F46" s="71"/>
      <c r="G46" s="71"/>
      <c r="H46" s="71"/>
      <c r="J46" s="66"/>
      <c r="N46" s="66"/>
      <c r="O46" s="66"/>
    </row>
    <row r="47" spans="1:15">
      <c r="A47" s="64" t="s">
        <v>417</v>
      </c>
      <c r="J47" s="66"/>
      <c r="N47" s="66"/>
      <c r="O47" s="66"/>
    </row>
    <row r="48" spans="1:15">
      <c r="A48" s="64" t="s">
        <v>525</v>
      </c>
      <c r="F48" s="332"/>
      <c r="G48" s="332"/>
      <c r="H48" s="332"/>
      <c r="J48" s="66"/>
      <c r="N48" s="66"/>
      <c r="O48" s="66"/>
    </row>
    <row r="49" spans="2:15">
      <c r="E49" s="66"/>
      <c r="F49" s="332"/>
      <c r="G49" s="332"/>
      <c r="H49" s="332"/>
      <c r="J49" s="66"/>
      <c r="N49" s="66"/>
      <c r="O49" s="66"/>
    </row>
    <row r="50" spans="2:15">
      <c r="E50" s="66"/>
      <c r="F50" s="66"/>
      <c r="G50" s="66"/>
      <c r="H50" s="66"/>
      <c r="J50" s="66"/>
      <c r="N50" s="66"/>
      <c r="O50" s="66"/>
    </row>
    <row r="51" spans="2:15">
      <c r="B51" s="72"/>
      <c r="E51" s="66"/>
      <c r="F51" s="66"/>
      <c r="G51" s="66"/>
      <c r="H51" s="66"/>
      <c r="J51" s="66"/>
      <c r="N51" s="66"/>
      <c r="O51" s="66"/>
    </row>
    <row r="52" spans="2:15">
      <c r="B52" s="72" t="s">
        <v>526</v>
      </c>
      <c r="E52" s="66"/>
      <c r="F52" s="66"/>
      <c r="G52" s="66"/>
      <c r="H52" s="66"/>
      <c r="J52" s="66"/>
      <c r="N52" s="66"/>
      <c r="O52" s="66"/>
    </row>
    <row r="53" spans="2:15" ht="51" customHeight="1">
      <c r="B53" s="72"/>
      <c r="C53" s="144"/>
      <c r="D53" s="144"/>
      <c r="E53" s="331" t="s">
        <v>403</v>
      </c>
      <c r="F53" s="331"/>
      <c r="G53" s="144"/>
      <c r="H53" s="331" t="s">
        <v>404</v>
      </c>
      <c r="I53" s="331"/>
      <c r="J53" s="328"/>
      <c r="N53" s="66"/>
      <c r="O53" s="66"/>
    </row>
    <row r="54" spans="2:15">
      <c r="B54" s="72"/>
      <c r="C54" s="144" t="s">
        <v>407</v>
      </c>
      <c r="D54" s="144"/>
      <c r="E54" s="144" t="s">
        <v>407</v>
      </c>
      <c r="F54" s="144" t="s">
        <v>408</v>
      </c>
      <c r="G54" s="144"/>
      <c r="H54" s="144" t="s">
        <v>407</v>
      </c>
      <c r="I54" s="144" t="s">
        <v>408</v>
      </c>
      <c r="J54" s="328"/>
      <c r="N54" s="66"/>
      <c r="O54" s="66"/>
    </row>
    <row r="55" spans="2:15">
      <c r="B55" s="67">
        <f>B29</f>
        <v>41974</v>
      </c>
      <c r="C55" s="128">
        <f t="shared" ref="C55:C67" si="3">E55+H55</f>
        <v>70217888.289999992</v>
      </c>
      <c r="D55" s="128"/>
      <c r="E55" s="128">
        <f>+'[6]MM_Forward Rate TO Support Data'!D10</f>
        <v>56506949.00999999</v>
      </c>
      <c r="F55" s="128"/>
      <c r="G55" s="128"/>
      <c r="H55" s="140">
        <f>+'[6]MM_Forward Rate TO Support Data'!C10</f>
        <v>13710939.280000001</v>
      </c>
      <c r="I55" s="128"/>
      <c r="J55" s="66"/>
      <c r="N55" s="66"/>
      <c r="O55" s="66"/>
    </row>
    <row r="56" spans="2:15">
      <c r="B56" s="67">
        <f t="shared" ref="B56:B66" si="4">B30</f>
        <v>42005</v>
      </c>
      <c r="C56" s="140">
        <f t="shared" si="3"/>
        <v>77771350.663104683</v>
      </c>
      <c r="D56" s="128"/>
      <c r="E56" s="128">
        <f>+'[6]MM_Forward Rate TO Support Data'!D11</f>
        <v>58947200.282000005</v>
      </c>
      <c r="F56" s="128">
        <f>+E56-E55</f>
        <v>2440251.2720000148</v>
      </c>
      <c r="G56" s="128"/>
      <c r="H56" s="128">
        <f>+'[6]MM_Forward Rate TO Support Data'!C11</f>
        <v>18824150.381104678</v>
      </c>
      <c r="I56" s="128">
        <f>+H56-H55</f>
        <v>5113211.1011046767</v>
      </c>
      <c r="N56" s="66"/>
      <c r="O56" s="66"/>
    </row>
    <row r="57" spans="2:15">
      <c r="B57" s="67">
        <f t="shared" si="4"/>
        <v>42036</v>
      </c>
      <c r="C57" s="140">
        <f t="shared" si="3"/>
        <v>82862112.123397082</v>
      </c>
      <c r="D57" s="128"/>
      <c r="E57" s="128">
        <f>+'[6]MM_Forward Rate TO Support Data'!D12</f>
        <v>62638381.894000009</v>
      </c>
      <c r="F57" s="128">
        <f t="shared" ref="F57:F67" si="5">+E57-E56</f>
        <v>3691181.6120000035</v>
      </c>
      <c r="G57" s="128"/>
      <c r="H57" s="128">
        <f>+'[6]MM_Forward Rate TO Support Data'!C12</f>
        <v>20223730.229397077</v>
      </c>
      <c r="I57" s="140">
        <f t="shared" ref="I57:I67" si="6">+H57-H56</f>
        <v>1399579.8482923992</v>
      </c>
      <c r="J57" s="66"/>
      <c r="N57" s="66"/>
      <c r="O57" s="66"/>
    </row>
    <row r="58" spans="2:15">
      <c r="B58" s="67">
        <f t="shared" si="4"/>
        <v>42064</v>
      </c>
      <c r="C58" s="140">
        <f t="shared" si="3"/>
        <v>89651146.432426333</v>
      </c>
      <c r="D58" s="128"/>
      <c r="E58" s="128">
        <f>+'[6]MM_Forward Rate TO Support Data'!D13</f>
        <v>67917674.998000011</v>
      </c>
      <c r="F58" s="128">
        <f t="shared" si="5"/>
        <v>5279293.1040000021</v>
      </c>
      <c r="G58" s="128"/>
      <c r="H58" s="128">
        <f>+'[6]MM_Forward Rate TO Support Data'!C13</f>
        <v>21733471.434426315</v>
      </c>
      <c r="I58" s="140">
        <f t="shared" si="6"/>
        <v>1509741.205029238</v>
      </c>
      <c r="J58" s="66"/>
      <c r="N58" s="66"/>
      <c r="O58" s="66"/>
    </row>
    <row r="59" spans="2:15">
      <c r="B59" s="67">
        <f t="shared" si="4"/>
        <v>42095</v>
      </c>
      <c r="C59" s="140">
        <f t="shared" si="3"/>
        <v>98563400.330569595</v>
      </c>
      <c r="D59" s="128"/>
      <c r="E59" s="128">
        <f>+'[6]MM_Forward Rate TO Support Data'!D14</f>
        <v>73330891.408000007</v>
      </c>
      <c r="F59" s="128">
        <f t="shared" si="5"/>
        <v>5413216.4099999964</v>
      </c>
      <c r="G59" s="128"/>
      <c r="H59" s="128">
        <f>+'[6]MM_Forward Rate TO Support Data'!C14</f>
        <v>25232508.922569592</v>
      </c>
      <c r="I59" s="140">
        <f t="shared" si="6"/>
        <v>3499037.4881432764</v>
      </c>
      <c r="J59" s="66"/>
      <c r="N59" s="66"/>
      <c r="O59" s="66"/>
    </row>
    <row r="60" spans="2:15">
      <c r="B60" s="67">
        <f t="shared" si="4"/>
        <v>42125</v>
      </c>
      <c r="C60" s="140">
        <f t="shared" si="3"/>
        <v>109754565.10700762</v>
      </c>
      <c r="D60" s="128"/>
      <c r="E60" s="128">
        <f>+'[6]MM_Forward Rate TO Support Data'!D15</f>
        <v>78629095.514000013</v>
      </c>
      <c r="F60" s="128">
        <f t="shared" si="5"/>
        <v>5298204.1060000062</v>
      </c>
      <c r="G60" s="128"/>
      <c r="H60" s="128">
        <f>+'[6]MM_Forward Rate TO Support Data'!C15</f>
        <v>31125469.593007602</v>
      </c>
      <c r="I60" s="140">
        <f t="shared" si="6"/>
        <v>5892960.6704380102</v>
      </c>
      <c r="J60" s="66"/>
      <c r="N60" s="66"/>
      <c r="O60" s="66"/>
    </row>
    <row r="61" spans="2:15">
      <c r="B61" s="67">
        <f t="shared" si="4"/>
        <v>42156</v>
      </c>
      <c r="C61" s="140">
        <f t="shared" si="3"/>
        <v>117276653.59487894</v>
      </c>
      <c r="D61" s="128"/>
      <c r="E61" s="128">
        <f>+'[6]MM_Forward Rate TO Support Data'!D16</f>
        <v>83926514.039999992</v>
      </c>
      <c r="F61" s="128">
        <f t="shared" si="5"/>
        <v>5297418.5259999782</v>
      </c>
      <c r="G61" s="128"/>
      <c r="H61" s="128">
        <f>+'[6]MM_Forward Rate TO Support Data'!C16</f>
        <v>33350139.554878946</v>
      </c>
      <c r="I61" s="140">
        <f t="shared" si="6"/>
        <v>2224669.9618713446</v>
      </c>
      <c r="J61" s="66"/>
      <c r="N61" s="66"/>
      <c r="O61" s="66"/>
    </row>
    <row r="62" spans="2:15">
      <c r="B62" s="67">
        <f t="shared" si="4"/>
        <v>42186</v>
      </c>
      <c r="C62" s="140">
        <f t="shared" si="3"/>
        <v>123682578.9050661</v>
      </c>
      <c r="D62" s="128"/>
      <c r="E62" s="128">
        <f>+'[6]MM_Forward Rate TO Support Data'!D17</f>
        <v>88075058.862000018</v>
      </c>
      <c r="F62" s="128">
        <f t="shared" si="5"/>
        <v>4148544.8220000267</v>
      </c>
      <c r="G62" s="128"/>
      <c r="H62" s="128">
        <f>+'[6]MM_Forward Rate TO Support Data'!C17</f>
        <v>35607520.043066084</v>
      </c>
      <c r="I62" s="140">
        <f t="shared" si="6"/>
        <v>2257380.488187138</v>
      </c>
      <c r="J62" s="66"/>
      <c r="N62" s="66"/>
      <c r="O62" s="66"/>
    </row>
    <row r="63" spans="2:15">
      <c r="B63" s="67">
        <f t="shared" si="4"/>
        <v>42217</v>
      </c>
      <c r="C63" s="140">
        <f t="shared" si="3"/>
        <v>130078928.01237604</v>
      </c>
      <c r="D63" s="128"/>
      <c r="E63" s="128">
        <f>+'[6]MM_Forward Rate TO Support Data'!D18</f>
        <v>92225174.832000017</v>
      </c>
      <c r="F63" s="128">
        <f t="shared" si="5"/>
        <v>4150115.9699999988</v>
      </c>
      <c r="G63" s="128"/>
      <c r="H63" s="128">
        <f>+'[6]MM_Forward Rate TO Support Data'!C18</f>
        <v>37853753.180376023</v>
      </c>
      <c r="I63" s="140">
        <f t="shared" si="6"/>
        <v>2246233.1373099387</v>
      </c>
      <c r="J63" s="66"/>
      <c r="N63" s="66"/>
      <c r="O63" s="66"/>
    </row>
    <row r="64" spans="2:15">
      <c r="B64" s="67">
        <f t="shared" si="4"/>
        <v>42248</v>
      </c>
      <c r="C64" s="140">
        <f t="shared" si="3"/>
        <v>137237298.86144912</v>
      </c>
      <c r="D64" s="128"/>
      <c r="E64" s="128">
        <f>+'[6]MM_Forward Rate TO Support Data'!D19</f>
        <v>96374505.226000011</v>
      </c>
      <c r="F64" s="128">
        <f t="shared" si="5"/>
        <v>4149330.3939999938</v>
      </c>
      <c r="G64" s="128"/>
      <c r="H64" s="128">
        <f>+'[6]MM_Forward Rate TO Support Data'!C19</f>
        <v>40862793.635449126</v>
      </c>
      <c r="I64" s="140">
        <f t="shared" si="6"/>
        <v>3009040.4550731033</v>
      </c>
      <c r="J64" s="66"/>
      <c r="N64" s="66"/>
      <c r="O64" s="66"/>
    </row>
    <row r="65" spans="1:15">
      <c r="B65" s="67">
        <f t="shared" si="4"/>
        <v>42278</v>
      </c>
      <c r="C65" s="140">
        <f t="shared" si="3"/>
        <v>143283533.17377663</v>
      </c>
      <c r="D65" s="128"/>
      <c r="E65" s="128">
        <f>+'[6]MM_Forward Rate TO Support Data'!D20</f>
        <v>100523050.04400001</v>
      </c>
      <c r="F65" s="128">
        <f t="shared" si="5"/>
        <v>4148544.8180000037</v>
      </c>
      <c r="G65" s="128"/>
      <c r="H65" s="128">
        <f>+'[6]MM_Forward Rate TO Support Data'!C20</f>
        <v>42760483.129776612</v>
      </c>
      <c r="I65" s="140">
        <f t="shared" si="6"/>
        <v>1897689.4943274856</v>
      </c>
      <c r="J65" s="66"/>
      <c r="N65" s="66"/>
      <c r="O65" s="66"/>
    </row>
    <row r="66" spans="1:15">
      <c r="B66" s="67">
        <f t="shared" si="4"/>
        <v>42309</v>
      </c>
      <c r="C66" s="140">
        <f t="shared" si="3"/>
        <v>149080785.52231464</v>
      </c>
      <c r="D66" s="128"/>
      <c r="E66" s="128">
        <f>+'[6]MM_Forward Rate TO Support Data'!D21</f>
        <v>104673166.01400001</v>
      </c>
      <c r="F66" s="128">
        <f t="shared" si="5"/>
        <v>4150115.9699999988</v>
      </c>
      <c r="G66" s="128"/>
      <c r="H66" s="128">
        <f>+'[6]MM_Forward Rate TO Support Data'!C21</f>
        <v>44407619.508314624</v>
      </c>
      <c r="I66" s="140">
        <f t="shared" si="6"/>
        <v>1647136.3785380125</v>
      </c>
      <c r="J66" s="66"/>
      <c r="N66" s="66"/>
      <c r="O66" s="66"/>
    </row>
    <row r="67" spans="1:15">
      <c r="B67" s="67">
        <f>B41</f>
        <v>42339</v>
      </c>
      <c r="C67" s="140">
        <f t="shared" si="3"/>
        <v>154946759.47466668</v>
      </c>
      <c r="D67" s="128"/>
      <c r="E67" s="138">
        <f>+'[6]MM_Forward Rate TO Support Data'!D22</f>
        <v>108818568.52800001</v>
      </c>
      <c r="F67" s="128">
        <f t="shared" si="5"/>
        <v>4145402.5139999986</v>
      </c>
      <c r="G67" s="128"/>
      <c r="H67" s="138">
        <f>+'[6]MM_Forward Rate TO Support Data'!C22</f>
        <v>46128190.946666673</v>
      </c>
      <c r="I67" s="140">
        <f t="shared" si="6"/>
        <v>1720571.4383520484</v>
      </c>
      <c r="J67" s="66"/>
      <c r="N67" s="66"/>
      <c r="O67" s="66"/>
    </row>
    <row r="68" spans="1:15" ht="31.5" customHeight="1">
      <c r="B68" s="69" t="s">
        <v>333</v>
      </c>
      <c r="C68" s="281">
        <f>AVERAGE(C55:C67)</f>
        <v>114185153.88392565</v>
      </c>
      <c r="D68" s="128"/>
      <c r="E68" s="281">
        <f>AVERAGE(E55:E67)</f>
        <v>82506633.127076924</v>
      </c>
      <c r="F68" s="282"/>
      <c r="G68" s="282"/>
      <c r="H68" s="281">
        <f>AVERAGE(H55:H67)</f>
        <v>31678520.756848715</v>
      </c>
      <c r="I68" s="161"/>
      <c r="J68" s="66"/>
      <c r="M68" s="197"/>
      <c r="N68" s="66"/>
      <c r="O68" s="66"/>
    </row>
    <row r="69" spans="1:15">
      <c r="C69" s="140"/>
      <c r="D69" s="140"/>
      <c r="E69" s="140"/>
      <c r="F69" s="140"/>
      <c r="G69" s="140"/>
      <c r="H69" s="140"/>
      <c r="I69" s="66"/>
      <c r="J69" s="66"/>
      <c r="N69" s="66"/>
      <c r="O69" s="66"/>
    </row>
    <row r="70" spans="1:15">
      <c r="J70" s="66"/>
      <c r="N70" s="66"/>
      <c r="O70" s="66"/>
    </row>
    <row r="71" spans="1:15">
      <c r="J71" s="66"/>
      <c r="N71" s="66"/>
      <c r="O71" s="66"/>
    </row>
    <row r="72" spans="1:15" ht="18.75">
      <c r="A72" s="63" t="s">
        <v>325</v>
      </c>
      <c r="J72" s="66"/>
      <c r="N72" s="66"/>
      <c r="O72" s="66"/>
    </row>
    <row r="73" spans="1:15">
      <c r="A73" s="64" t="s">
        <v>335</v>
      </c>
      <c r="J73" s="66"/>
      <c r="N73" s="66"/>
      <c r="O73" s="66"/>
    </row>
    <row r="74" spans="1:15">
      <c r="A74" s="64" t="s">
        <v>336</v>
      </c>
      <c r="J74" s="66"/>
      <c r="N74" s="66"/>
      <c r="O74" s="66"/>
    </row>
    <row r="75" spans="1:15">
      <c r="J75" s="66"/>
      <c r="N75" s="66"/>
      <c r="O75" s="66"/>
    </row>
    <row r="76" spans="1:15">
      <c r="C76" s="278">
        <v>281</v>
      </c>
      <c r="D76" s="278">
        <v>282</v>
      </c>
      <c r="E76" s="278">
        <v>283</v>
      </c>
      <c r="F76" s="278">
        <v>190</v>
      </c>
      <c r="G76" s="278"/>
      <c r="H76" s="278">
        <v>255</v>
      </c>
      <c r="J76" s="66"/>
      <c r="N76" s="66"/>
      <c r="O76" s="66"/>
    </row>
    <row r="77" spans="1:15">
      <c r="B77" s="64" t="s">
        <v>454</v>
      </c>
      <c r="J77" s="66"/>
      <c r="N77" s="66"/>
      <c r="O77" s="66"/>
    </row>
    <row r="78" spans="1:15">
      <c r="B78" s="67">
        <f>B55</f>
        <v>41974</v>
      </c>
      <c r="C78" s="76">
        <v>0</v>
      </c>
      <c r="D78" s="76">
        <v>875448869.48000002</v>
      </c>
      <c r="E78" s="76">
        <v>142057294.42999998</v>
      </c>
      <c r="F78" s="76">
        <v>280033163.15002769</v>
      </c>
      <c r="G78" s="76"/>
      <c r="H78" s="76">
        <v>2015283</v>
      </c>
      <c r="J78" s="66"/>
      <c r="N78" s="66"/>
      <c r="O78" s="66"/>
    </row>
    <row r="79" spans="1:15">
      <c r="B79" s="67">
        <f t="shared" ref="B79:B90" si="7">B56</f>
        <v>42005</v>
      </c>
      <c r="C79" s="76"/>
      <c r="D79" s="76"/>
      <c r="E79" s="76"/>
      <c r="F79" s="76"/>
      <c r="G79" s="76"/>
      <c r="H79" s="76"/>
      <c r="J79" s="66"/>
      <c r="N79" s="66"/>
      <c r="O79" s="66"/>
    </row>
    <row r="80" spans="1:15">
      <c r="B80" s="67">
        <f t="shared" si="7"/>
        <v>42036</v>
      </c>
      <c r="C80" s="76"/>
      <c r="D80" s="76"/>
      <c r="E80" s="76"/>
      <c r="F80" s="76"/>
      <c r="G80" s="76"/>
      <c r="H80" s="76"/>
      <c r="J80" s="66"/>
      <c r="N80" s="66"/>
      <c r="O80" s="66"/>
    </row>
    <row r="81" spans="2:8">
      <c r="B81" s="67">
        <f t="shared" si="7"/>
        <v>42064</v>
      </c>
      <c r="C81" s="76"/>
      <c r="D81" s="76"/>
      <c r="E81" s="76"/>
      <c r="F81" s="76"/>
      <c r="G81" s="76"/>
      <c r="H81" s="76"/>
    </row>
    <row r="82" spans="2:8">
      <c r="B82" s="67">
        <f t="shared" si="7"/>
        <v>42095</v>
      </c>
      <c r="C82" s="76"/>
      <c r="D82" s="76"/>
      <c r="E82" s="76"/>
      <c r="F82" s="76"/>
      <c r="G82" s="76"/>
      <c r="H82" s="76"/>
    </row>
    <row r="83" spans="2:8">
      <c r="B83" s="67">
        <f t="shared" si="7"/>
        <v>42125</v>
      </c>
      <c r="C83" s="76"/>
      <c r="D83" s="76"/>
      <c r="E83" s="76"/>
      <c r="F83" s="76"/>
      <c r="G83" s="76"/>
      <c r="H83" s="76"/>
    </row>
    <row r="84" spans="2:8">
      <c r="B84" s="67">
        <f t="shared" si="7"/>
        <v>42156</v>
      </c>
      <c r="C84" s="76"/>
      <c r="D84" s="76"/>
      <c r="E84" s="76"/>
      <c r="F84" s="76"/>
      <c r="G84" s="76"/>
      <c r="H84" s="76"/>
    </row>
    <row r="85" spans="2:8">
      <c r="B85" s="67">
        <f t="shared" si="7"/>
        <v>42186</v>
      </c>
      <c r="C85" s="76"/>
      <c r="D85" s="76"/>
      <c r="E85" s="76"/>
      <c r="F85" s="76"/>
      <c r="G85" s="76"/>
      <c r="H85" s="76"/>
    </row>
    <row r="86" spans="2:8">
      <c r="B86" s="67">
        <f t="shared" si="7"/>
        <v>42217</v>
      </c>
      <c r="C86" s="76"/>
      <c r="D86" s="76"/>
      <c r="E86" s="76"/>
      <c r="F86" s="76"/>
      <c r="G86" s="76"/>
      <c r="H86" s="76"/>
    </row>
    <row r="87" spans="2:8">
      <c r="B87" s="67">
        <f t="shared" si="7"/>
        <v>42248</v>
      </c>
      <c r="C87" s="76"/>
      <c r="D87" s="76"/>
      <c r="E87" s="76"/>
      <c r="F87" s="76"/>
      <c r="G87" s="76"/>
      <c r="H87" s="76"/>
    </row>
    <row r="88" spans="2:8">
      <c r="B88" s="67">
        <f t="shared" si="7"/>
        <v>42278</v>
      </c>
      <c r="C88" s="76"/>
      <c r="D88" s="76"/>
      <c r="E88" s="76"/>
      <c r="F88" s="76"/>
      <c r="G88" s="76"/>
      <c r="H88" s="76"/>
    </row>
    <row r="89" spans="2:8">
      <c r="B89" s="67">
        <f t="shared" si="7"/>
        <v>42309</v>
      </c>
      <c r="C89" s="76"/>
      <c r="D89" s="76"/>
      <c r="E89" s="76"/>
      <c r="F89" s="76"/>
      <c r="G89" s="76"/>
      <c r="H89" s="76"/>
    </row>
    <row r="90" spans="2:8">
      <c r="B90" s="67">
        <f t="shared" si="7"/>
        <v>42339</v>
      </c>
      <c r="C90" s="128"/>
      <c r="D90" s="128">
        <v>856592151.77999997</v>
      </c>
      <c r="E90" s="128">
        <v>149115939.81999999</v>
      </c>
      <c r="F90" s="128">
        <v>270308105.74002779</v>
      </c>
      <c r="G90" s="128"/>
      <c r="H90" s="128">
        <v>675290</v>
      </c>
    </row>
    <row r="91" spans="2:8">
      <c r="B91" s="67"/>
      <c r="C91" s="77"/>
      <c r="D91" s="77"/>
      <c r="E91" s="77"/>
      <c r="F91" s="77"/>
      <c r="G91" s="77"/>
      <c r="H91" s="77"/>
    </row>
    <row r="92" spans="2:8">
      <c r="B92" s="69" t="s">
        <v>337</v>
      </c>
      <c r="C92" s="149">
        <f>AVERAGE(C90,C78)</f>
        <v>0</v>
      </c>
      <c r="D92" s="68">
        <f>AVERAGE(D90,D78)</f>
        <v>866020510.63</v>
      </c>
      <c r="E92" s="68">
        <f>AVERAGE(E90,E78)</f>
        <v>145586617.125</v>
      </c>
      <c r="F92" s="68">
        <f>AVERAGE(F90,F78)</f>
        <v>275170634.44502771</v>
      </c>
      <c r="G92" s="68"/>
      <c r="H92" s="68">
        <f>AVERAGE(H90,H78)</f>
        <v>1345286.5</v>
      </c>
    </row>
    <row r="94" spans="2:8">
      <c r="C94" s="278">
        <v>281</v>
      </c>
      <c r="D94" s="278">
        <v>282</v>
      </c>
      <c r="E94" s="278">
        <v>283</v>
      </c>
      <c r="F94" s="278">
        <v>190</v>
      </c>
      <c r="G94" s="278"/>
      <c r="H94" s="278">
        <v>255</v>
      </c>
    </row>
    <row r="95" spans="2:8">
      <c r="B95" s="195" t="s">
        <v>448</v>
      </c>
      <c r="D95" s="196"/>
      <c r="E95" s="196"/>
      <c r="F95" s="196"/>
    </row>
    <row r="96" spans="2:8">
      <c r="B96" s="67">
        <f>B78</f>
        <v>41974</v>
      </c>
      <c r="C96" s="76">
        <v>0</v>
      </c>
      <c r="D96" s="76">
        <v>3696458.8200000003</v>
      </c>
      <c r="E96" s="76">
        <v>2278080.9800000004</v>
      </c>
      <c r="F96" s="76">
        <v>-1244901.4400276802</v>
      </c>
      <c r="G96" s="76"/>
      <c r="H96" s="76">
        <v>0</v>
      </c>
    </row>
    <row r="97" spans="2:8">
      <c r="B97" s="67">
        <f t="shared" ref="B97:B108" si="8">B79</f>
        <v>42005</v>
      </c>
      <c r="C97" s="76"/>
      <c r="D97" s="76"/>
      <c r="E97" s="76"/>
      <c r="F97" s="76"/>
      <c r="G97" s="76"/>
      <c r="H97" s="76"/>
    </row>
    <row r="98" spans="2:8">
      <c r="B98" s="67">
        <f t="shared" si="8"/>
        <v>42036</v>
      </c>
      <c r="C98" s="76"/>
      <c r="D98" s="76"/>
      <c r="E98" s="76"/>
      <c r="F98" s="76"/>
      <c r="G98" s="76"/>
      <c r="H98" s="76"/>
    </row>
    <row r="99" spans="2:8">
      <c r="B99" s="67">
        <f t="shared" si="8"/>
        <v>42064</v>
      </c>
      <c r="C99" s="76"/>
      <c r="D99" s="76"/>
      <c r="E99" s="76"/>
      <c r="F99" s="76"/>
      <c r="G99" s="76"/>
      <c r="H99" s="76"/>
    </row>
    <row r="100" spans="2:8">
      <c r="B100" s="67">
        <f t="shared" si="8"/>
        <v>42095</v>
      </c>
      <c r="C100" s="76"/>
      <c r="D100" s="76"/>
      <c r="E100" s="76"/>
      <c r="F100" s="76"/>
      <c r="G100" s="76"/>
      <c r="H100" s="76"/>
    </row>
    <row r="101" spans="2:8">
      <c r="B101" s="67">
        <f t="shared" si="8"/>
        <v>42125</v>
      </c>
      <c r="C101" s="76"/>
      <c r="D101" s="76"/>
      <c r="E101" s="76"/>
      <c r="F101" s="76"/>
      <c r="G101" s="76"/>
      <c r="H101" s="76"/>
    </row>
    <row r="102" spans="2:8">
      <c r="B102" s="67">
        <f t="shared" si="8"/>
        <v>42156</v>
      </c>
      <c r="C102" s="76"/>
      <c r="D102" s="76"/>
      <c r="E102" s="76"/>
      <c r="F102" s="76"/>
      <c r="G102" s="76"/>
      <c r="H102" s="76"/>
    </row>
    <row r="103" spans="2:8">
      <c r="B103" s="67">
        <f t="shared" si="8"/>
        <v>42186</v>
      </c>
      <c r="C103" s="76"/>
      <c r="D103" s="76"/>
      <c r="E103" s="76"/>
      <c r="F103" s="76"/>
      <c r="G103" s="76"/>
      <c r="H103" s="76"/>
    </row>
    <row r="104" spans="2:8">
      <c r="B104" s="67">
        <f t="shared" si="8"/>
        <v>42217</v>
      </c>
      <c r="C104" s="76"/>
      <c r="D104" s="76"/>
      <c r="E104" s="76"/>
      <c r="F104" s="76"/>
      <c r="G104" s="76"/>
      <c r="H104" s="76"/>
    </row>
    <row r="105" spans="2:8">
      <c r="B105" s="67">
        <f t="shared" si="8"/>
        <v>42248</v>
      </c>
      <c r="C105" s="76"/>
      <c r="D105" s="76"/>
      <c r="E105" s="76"/>
      <c r="F105" s="76"/>
      <c r="G105" s="76"/>
      <c r="H105" s="76"/>
    </row>
    <row r="106" spans="2:8">
      <c r="B106" s="67">
        <f t="shared" si="8"/>
        <v>42278</v>
      </c>
      <c r="C106" s="76"/>
      <c r="D106" s="76"/>
      <c r="E106" s="76"/>
      <c r="F106" s="76"/>
      <c r="G106" s="76"/>
      <c r="H106" s="76"/>
    </row>
    <row r="107" spans="2:8">
      <c r="B107" s="67">
        <f t="shared" si="8"/>
        <v>42309</v>
      </c>
      <c r="C107" s="76"/>
      <c r="D107" s="76"/>
      <c r="E107" s="76"/>
      <c r="F107" s="76"/>
      <c r="G107" s="76"/>
      <c r="H107" s="76"/>
    </row>
    <row r="108" spans="2:8">
      <c r="B108" s="67">
        <f t="shared" si="8"/>
        <v>42339</v>
      </c>
      <c r="C108" s="128"/>
      <c r="D108" s="128">
        <v>6715557.8200000003</v>
      </c>
      <c r="E108" s="128">
        <v>4143065.42</v>
      </c>
      <c r="F108" s="128">
        <v>-417147.13002768019</v>
      </c>
      <c r="G108" s="128"/>
      <c r="H108" s="128">
        <v>0</v>
      </c>
    </row>
    <row r="109" spans="2:8">
      <c r="B109" s="67"/>
      <c r="C109" s="77"/>
      <c r="D109" s="77"/>
      <c r="E109" s="77"/>
      <c r="F109" s="77"/>
      <c r="G109" s="77"/>
      <c r="H109" s="77"/>
    </row>
    <row r="110" spans="2:8">
      <c r="B110" s="69" t="s">
        <v>337</v>
      </c>
      <c r="C110" s="149">
        <f>AVERAGE(C108,C96)</f>
        <v>0</v>
      </c>
      <c r="D110" s="68">
        <f>AVERAGE(D108,D96)</f>
        <v>5206008.32</v>
      </c>
      <c r="E110" s="68">
        <f>AVERAGE(E108,E96)</f>
        <v>3210573.2</v>
      </c>
      <c r="F110" s="68">
        <f>AVERAGE(F108,F96)</f>
        <v>-831024.28502768022</v>
      </c>
      <c r="G110" s="68"/>
      <c r="H110" s="68">
        <f>AVERAGE(H108,H96)</f>
        <v>0</v>
      </c>
    </row>
    <row r="111" spans="2:8">
      <c r="B111"/>
      <c r="C111"/>
      <c r="D111"/>
      <c r="E111"/>
      <c r="F111"/>
      <c r="G111"/>
      <c r="H111" t="s">
        <v>7</v>
      </c>
    </row>
    <row r="112" spans="2:8">
      <c r="B112" s="69" t="s">
        <v>449</v>
      </c>
      <c r="C112" s="68">
        <f>C110+C92</f>
        <v>0</v>
      </c>
      <c r="D112" s="68">
        <f>D110+D92</f>
        <v>871226518.95000005</v>
      </c>
      <c r="E112" s="68">
        <f>E110+E92</f>
        <v>148797190.32499999</v>
      </c>
      <c r="F112" s="68">
        <f>F110+F92</f>
        <v>274339610.16000003</v>
      </c>
      <c r="G112" s="68">
        <f t="shared" ref="G112" si="9">G110+G92</f>
        <v>0</v>
      </c>
      <c r="H112" s="68">
        <f>H110+H92</f>
        <v>1345286.5</v>
      </c>
    </row>
    <row r="115" spans="1:3" ht="18.75">
      <c r="A115" s="63" t="s">
        <v>325</v>
      </c>
    </row>
    <row r="116" spans="1:3">
      <c r="A116" s="64" t="s">
        <v>338</v>
      </c>
    </row>
    <row r="117" spans="1:3">
      <c r="A117" s="64" t="s">
        <v>336</v>
      </c>
    </row>
    <row r="119" spans="1:3">
      <c r="B119" s="64" t="s">
        <v>338</v>
      </c>
    </row>
    <row r="120" spans="1:3">
      <c r="C120" s="78" t="s">
        <v>339</v>
      </c>
    </row>
    <row r="121" spans="1:3">
      <c r="B121" s="67">
        <f>B96</f>
        <v>41974</v>
      </c>
      <c r="C121" s="141">
        <v>3499493</v>
      </c>
    </row>
    <row r="122" spans="1:3">
      <c r="B122" s="67">
        <f t="shared" ref="B122:B133" si="10">B97</f>
        <v>42005</v>
      </c>
      <c r="C122" s="74"/>
    </row>
    <row r="123" spans="1:3">
      <c r="B123" s="67">
        <f t="shared" si="10"/>
        <v>42036</v>
      </c>
      <c r="C123" s="74"/>
    </row>
    <row r="124" spans="1:3">
      <c r="B124" s="67">
        <f t="shared" si="10"/>
        <v>42064</v>
      </c>
      <c r="C124" s="74"/>
    </row>
    <row r="125" spans="1:3">
      <c r="B125" s="67">
        <f t="shared" si="10"/>
        <v>42095</v>
      </c>
      <c r="C125" s="74"/>
    </row>
    <row r="126" spans="1:3">
      <c r="B126" s="67">
        <f t="shared" si="10"/>
        <v>42125</v>
      </c>
      <c r="C126" s="74"/>
    </row>
    <row r="127" spans="1:3">
      <c r="B127" s="67">
        <f t="shared" si="10"/>
        <v>42156</v>
      </c>
      <c r="C127" s="74"/>
    </row>
    <row r="128" spans="1:3">
      <c r="B128" s="67">
        <f t="shared" si="10"/>
        <v>42186</v>
      </c>
      <c r="C128" s="74"/>
    </row>
    <row r="129" spans="1:6">
      <c r="B129" s="67">
        <f t="shared" si="10"/>
        <v>42217</v>
      </c>
      <c r="C129" s="74"/>
    </row>
    <row r="130" spans="1:6">
      <c r="B130" s="67">
        <f t="shared" si="10"/>
        <v>42248</v>
      </c>
      <c r="C130" s="74"/>
    </row>
    <row r="131" spans="1:6">
      <c r="B131" s="67">
        <f t="shared" si="10"/>
        <v>42278</v>
      </c>
      <c r="C131" s="74"/>
    </row>
    <row r="132" spans="1:6">
      <c r="B132" s="67">
        <f t="shared" si="10"/>
        <v>42309</v>
      </c>
      <c r="C132" s="74"/>
    </row>
    <row r="133" spans="1:6">
      <c r="B133" s="67">
        <f t="shared" si="10"/>
        <v>42339</v>
      </c>
      <c r="C133" s="80">
        <v>3499493</v>
      </c>
    </row>
    <row r="134" spans="1:6">
      <c r="B134" s="67"/>
    </row>
    <row r="135" spans="1:6">
      <c r="B135" s="69" t="s">
        <v>337</v>
      </c>
      <c r="C135" s="141">
        <f>AVERAGE(C121,C133)</f>
        <v>3499493</v>
      </c>
    </row>
    <row r="136" spans="1:6">
      <c r="C136" s="70"/>
    </row>
    <row r="137" spans="1:6" ht="35.25" customHeight="1">
      <c r="B137" s="330" t="s">
        <v>453</v>
      </c>
      <c r="C137" s="330"/>
      <c r="D137" s="330"/>
      <c r="E137" s="330"/>
      <c r="F137" s="330"/>
    </row>
    <row r="141" spans="1:6" ht="18.75">
      <c r="A141" s="63" t="s">
        <v>325</v>
      </c>
    </row>
    <row r="142" spans="1:6">
      <c r="A142" s="64" t="s">
        <v>409</v>
      </c>
    </row>
    <row r="143" spans="1:6">
      <c r="A143" s="64" t="s">
        <v>336</v>
      </c>
    </row>
    <row r="145" spans="2:8">
      <c r="B145" s="82" t="s">
        <v>340</v>
      </c>
    </row>
    <row r="147" spans="2:8">
      <c r="C147" s="83" t="s">
        <v>342</v>
      </c>
      <c r="D147" s="127" t="s">
        <v>342</v>
      </c>
      <c r="E147" s="127" t="s">
        <v>342</v>
      </c>
      <c r="F147" s="83" t="s">
        <v>341</v>
      </c>
      <c r="H147" s="64" t="s">
        <v>3</v>
      </c>
    </row>
    <row r="148" spans="2:8" ht="51.75">
      <c r="C148" s="150" t="s">
        <v>420</v>
      </c>
      <c r="D148" s="150" t="s">
        <v>450</v>
      </c>
      <c r="E148" s="150" t="s">
        <v>452</v>
      </c>
      <c r="F148" s="150" t="s">
        <v>411</v>
      </c>
      <c r="H148" s="65"/>
    </row>
    <row r="149" spans="2:8">
      <c r="B149" s="67">
        <f>B121</f>
        <v>41974</v>
      </c>
      <c r="C149" s="141">
        <v>2048553</v>
      </c>
      <c r="F149" s="74">
        <v>27884713</v>
      </c>
    </row>
    <row r="150" spans="2:8">
      <c r="B150" s="67">
        <f t="shared" ref="B150:B161" si="11">B122</f>
        <v>42005</v>
      </c>
      <c r="C150" s="74"/>
      <c r="F150" s="74"/>
    </row>
    <row r="151" spans="2:8">
      <c r="B151" s="67">
        <f t="shared" si="11"/>
        <v>42036</v>
      </c>
      <c r="C151" s="74"/>
      <c r="F151" s="74"/>
    </row>
    <row r="152" spans="2:8">
      <c r="B152" s="67">
        <f t="shared" si="11"/>
        <v>42064</v>
      </c>
      <c r="C152" s="74"/>
      <c r="F152" s="74"/>
    </row>
    <row r="153" spans="2:8">
      <c r="B153" s="67">
        <f t="shared" si="11"/>
        <v>42095</v>
      </c>
      <c r="C153" s="74"/>
      <c r="F153" s="74"/>
    </row>
    <row r="154" spans="2:8">
      <c r="B154" s="67">
        <f t="shared" si="11"/>
        <v>42125</v>
      </c>
      <c r="C154" s="74"/>
      <c r="F154" s="74"/>
    </row>
    <row r="155" spans="2:8">
      <c r="B155" s="67">
        <f t="shared" si="11"/>
        <v>42156</v>
      </c>
      <c r="C155" s="74"/>
      <c r="F155" s="74"/>
    </row>
    <row r="156" spans="2:8">
      <c r="B156" s="67">
        <f t="shared" si="11"/>
        <v>42186</v>
      </c>
      <c r="C156" s="74"/>
      <c r="F156" s="74"/>
    </row>
    <row r="157" spans="2:8">
      <c r="B157" s="67">
        <f t="shared" si="11"/>
        <v>42217</v>
      </c>
      <c r="C157" s="74"/>
      <c r="F157" s="74"/>
    </row>
    <row r="158" spans="2:8">
      <c r="B158" s="67">
        <f t="shared" si="11"/>
        <v>42248</v>
      </c>
      <c r="C158" s="74"/>
      <c r="F158" s="74"/>
    </row>
    <row r="159" spans="2:8">
      <c r="B159" s="67">
        <f t="shared" si="11"/>
        <v>42278</v>
      </c>
      <c r="C159" s="74"/>
      <c r="F159" s="74"/>
    </row>
    <row r="160" spans="2:8">
      <c r="B160" s="67">
        <f t="shared" si="11"/>
        <v>42309</v>
      </c>
      <c r="C160" s="74"/>
      <c r="F160" s="74"/>
    </row>
    <row r="161" spans="1:8">
      <c r="B161" s="67">
        <f t="shared" si="11"/>
        <v>42339</v>
      </c>
      <c r="C161" s="80">
        <v>2048553</v>
      </c>
      <c r="D161" s="80">
        <f>D149</f>
        <v>0</v>
      </c>
      <c r="E161" s="80">
        <f>E149</f>
        <v>0</v>
      </c>
      <c r="F161" s="80">
        <v>27884713</v>
      </c>
      <c r="H161" s="65"/>
    </row>
    <row r="162" spans="1:8">
      <c r="B162" s="67"/>
    </row>
    <row r="163" spans="1:8">
      <c r="B163" s="69" t="s">
        <v>337</v>
      </c>
      <c r="C163" s="141">
        <f>(C161+C149)/2</f>
        <v>2048553</v>
      </c>
      <c r="D163" s="141">
        <f>C163*0.7979</f>
        <v>1634540.4387000001</v>
      </c>
      <c r="E163" s="141">
        <f>D163*'Attach O '!H106</f>
        <v>250084.33037534056</v>
      </c>
      <c r="F163" s="141">
        <f>(F161+F149)/2</f>
        <v>27884713</v>
      </c>
      <c r="G163" s="141"/>
      <c r="H163" s="141">
        <f>F163+E163</f>
        <v>28134797.33037534</v>
      </c>
    </row>
    <row r="164" spans="1:8">
      <c r="C164" s="84"/>
      <c r="D164" s="84"/>
    </row>
    <row r="165" spans="1:8">
      <c r="A165" s="66"/>
      <c r="B165" s="66"/>
      <c r="C165" s="66"/>
      <c r="D165" s="66"/>
      <c r="E165" s="66"/>
      <c r="F165" s="66"/>
      <c r="G165" s="66"/>
      <c r="H165" s="66"/>
    </row>
    <row r="166" spans="1:8">
      <c r="A166" s="66"/>
      <c r="B166" s="197" t="s">
        <v>451</v>
      </c>
      <c r="C166" s="85"/>
      <c r="D166" s="85"/>
      <c r="E166" s="66"/>
      <c r="F166" s="66"/>
      <c r="G166" s="66"/>
      <c r="H166" s="66"/>
    </row>
    <row r="167" spans="1:8">
      <c r="A167" s="66"/>
      <c r="B167" s="66" t="s">
        <v>510</v>
      </c>
      <c r="C167" s="86"/>
      <c r="D167" s="87"/>
      <c r="E167" s="66"/>
      <c r="F167" s="66"/>
      <c r="G167" s="66"/>
      <c r="H167" s="66"/>
    </row>
    <row r="168" spans="1:8">
      <c r="A168" s="66"/>
      <c r="B168" s="87" t="s">
        <v>530</v>
      </c>
      <c r="C168" s="85"/>
      <c r="D168" s="66"/>
      <c r="E168" s="66"/>
      <c r="F168" s="66"/>
      <c r="G168" s="66"/>
      <c r="H168" s="66"/>
    </row>
    <row r="169" spans="1:8">
      <c r="A169" s="66"/>
      <c r="B169" s="66"/>
      <c r="C169" s="85"/>
      <c r="D169" s="66"/>
      <c r="E169" s="66"/>
      <c r="F169" s="66"/>
      <c r="G169" s="66"/>
      <c r="H169" s="66"/>
    </row>
    <row r="170" spans="1:8">
      <c r="A170" s="66"/>
      <c r="B170" s="87"/>
      <c r="C170" s="66"/>
      <c r="D170" s="66"/>
      <c r="E170" s="66"/>
      <c r="F170" s="66"/>
      <c r="G170" s="66"/>
      <c r="H170" s="66"/>
    </row>
    <row r="172" spans="1:8" ht="18.75">
      <c r="A172" s="63" t="s">
        <v>325</v>
      </c>
    </row>
    <row r="173" spans="1:8">
      <c r="A173" s="64" t="s">
        <v>343</v>
      </c>
    </row>
    <row r="174" spans="1:8">
      <c r="A174" s="64" t="s">
        <v>336</v>
      </c>
    </row>
    <row r="176" spans="1:8">
      <c r="B176" s="64" t="s">
        <v>344</v>
      </c>
    </row>
    <row r="177" spans="2:4">
      <c r="B177" s="82" t="s">
        <v>345</v>
      </c>
    </row>
    <row r="179" spans="2:4">
      <c r="C179" s="78" t="s">
        <v>343</v>
      </c>
      <c r="D179" s="88"/>
    </row>
    <row r="180" spans="2:4">
      <c r="B180" s="67">
        <f>B149</f>
        <v>41974</v>
      </c>
      <c r="C180" s="141">
        <v>30820637.697943121</v>
      </c>
      <c r="D180" s="89"/>
    </row>
    <row r="181" spans="2:4">
      <c r="B181" s="67">
        <f t="shared" ref="B181:B192" si="12">B150</f>
        <v>42005</v>
      </c>
      <c r="C181" s="74"/>
      <c r="D181" s="73"/>
    </row>
    <row r="182" spans="2:4">
      <c r="B182" s="67">
        <f t="shared" si="12"/>
        <v>42036</v>
      </c>
      <c r="C182" s="74"/>
      <c r="D182" s="73"/>
    </row>
    <row r="183" spans="2:4">
      <c r="B183" s="67">
        <f t="shared" si="12"/>
        <v>42064</v>
      </c>
      <c r="C183" s="74"/>
      <c r="D183" s="73"/>
    </row>
    <row r="184" spans="2:4">
      <c r="B184" s="67">
        <f t="shared" si="12"/>
        <v>42095</v>
      </c>
      <c r="C184" s="74"/>
      <c r="D184" s="73"/>
    </row>
    <row r="185" spans="2:4">
      <c r="B185" s="67">
        <f t="shared" si="12"/>
        <v>42125</v>
      </c>
      <c r="C185" s="74"/>
      <c r="D185" s="73"/>
    </row>
    <row r="186" spans="2:4">
      <c r="B186" s="67">
        <f t="shared" si="12"/>
        <v>42156</v>
      </c>
      <c r="C186" s="74"/>
      <c r="D186" s="73"/>
    </row>
    <row r="187" spans="2:4">
      <c r="B187" s="67">
        <f t="shared" si="12"/>
        <v>42186</v>
      </c>
      <c r="C187" s="74"/>
      <c r="D187" s="73"/>
    </row>
    <row r="188" spans="2:4">
      <c r="B188" s="67">
        <f t="shared" si="12"/>
        <v>42217</v>
      </c>
      <c r="C188" s="74"/>
      <c r="D188" s="73"/>
    </row>
    <row r="189" spans="2:4">
      <c r="B189" s="67">
        <f t="shared" si="12"/>
        <v>42248</v>
      </c>
      <c r="C189" s="74"/>
      <c r="D189" s="73"/>
    </row>
    <row r="190" spans="2:4">
      <c r="B190" s="67">
        <f t="shared" si="12"/>
        <v>42278</v>
      </c>
      <c r="C190" s="74"/>
      <c r="D190" s="73"/>
    </row>
    <row r="191" spans="2:4">
      <c r="B191" s="67">
        <f t="shared" si="12"/>
        <v>42309</v>
      </c>
      <c r="C191" s="74"/>
      <c r="D191" s="73"/>
    </row>
    <row r="192" spans="2:4">
      <c r="B192" s="67">
        <f t="shared" si="12"/>
        <v>42339</v>
      </c>
      <c r="C192" s="80">
        <v>30820637.697943121</v>
      </c>
      <c r="D192" s="73"/>
    </row>
    <row r="193" spans="2:4">
      <c r="B193" s="67"/>
      <c r="D193" s="66"/>
    </row>
    <row r="194" spans="2:4">
      <c r="B194" s="69" t="s">
        <v>337</v>
      </c>
      <c r="C194" s="141">
        <f>(C180+C192)/2</f>
        <v>30820637.697943121</v>
      </c>
      <c r="D194" s="85"/>
    </row>
    <row r="195" spans="2:4">
      <c r="C195" s="85"/>
    </row>
    <row r="196" spans="2:4">
      <c r="C196" s="70"/>
    </row>
    <row r="197" spans="2:4">
      <c r="B197" s="81"/>
    </row>
  </sheetData>
  <mergeCells count="8">
    <mergeCell ref="J53:J54"/>
    <mergeCell ref="C6:F6"/>
    <mergeCell ref="C27:F27"/>
    <mergeCell ref="B137:F137"/>
    <mergeCell ref="E53:F53"/>
    <mergeCell ref="H53:I53"/>
    <mergeCell ref="F48:H48"/>
    <mergeCell ref="F49:H49"/>
  </mergeCells>
  <pageMargins left="0.5" right="0.75" top="1" bottom="1" header="0.5" footer="0.5"/>
  <pageSetup scale="56" fitToHeight="4" orientation="portrait" r:id="rId1"/>
  <headerFooter alignWithMargins="0">
    <oddFooter>&amp;CPage &amp;P</oddFooter>
  </headerFooter>
  <rowBreaks count="4" manualBreakCount="4">
    <brk id="45" max="16383" man="1"/>
    <brk id="71" max="16383" man="1"/>
    <brk id="114"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97"/>
  <sheetViews>
    <sheetView view="pageBreakPreview" zoomScaleNormal="85" zoomScaleSheetLayoutView="100" workbookViewId="0"/>
  </sheetViews>
  <sheetFormatPr defaultRowHeight="17.25"/>
  <cols>
    <col min="1" max="1" width="8.88671875" style="90"/>
    <col min="2" max="2" width="12.88671875" style="90" customWidth="1"/>
    <col min="3" max="3" width="3.33203125" style="90" customWidth="1"/>
    <col min="4" max="4" width="33.109375" style="90" customWidth="1"/>
    <col min="5" max="5" width="18.6640625" style="90" customWidth="1"/>
    <col min="6" max="6" width="16.44140625" style="91" bestFit="1" customWidth="1"/>
    <col min="7" max="7" width="15.44140625" style="91" customWidth="1"/>
    <col min="8" max="8" width="2.44140625" style="91" customWidth="1"/>
    <col min="9" max="9" width="14.6640625" style="128" customWidth="1"/>
    <col min="10" max="10" width="14.6640625" style="140" customWidth="1"/>
    <col min="11" max="11" width="12.88671875" style="114" bestFit="1" customWidth="1"/>
    <col min="12" max="13" width="12.88671875" style="91" bestFit="1" customWidth="1"/>
    <col min="14" max="14" width="14.109375" style="91" bestFit="1" customWidth="1"/>
    <col min="15" max="15" width="14.77734375" style="91" bestFit="1" customWidth="1"/>
    <col min="16" max="16" width="12.88671875" style="91" bestFit="1" customWidth="1"/>
    <col min="17" max="17" width="8.88671875" style="91"/>
    <col min="18" max="18" width="14.109375" style="91" bestFit="1" customWidth="1"/>
    <col min="19" max="260" width="8.88671875" style="91"/>
    <col min="261" max="261" width="9" style="91" bestFit="1" customWidth="1"/>
    <col min="262" max="262" width="3.33203125" style="91" customWidth="1"/>
    <col min="263" max="263" width="52.6640625" style="91" customWidth="1"/>
    <col min="264" max="264" width="11.6640625" style="91" bestFit="1" customWidth="1"/>
    <col min="265" max="265" width="8.88671875" style="91"/>
    <col min="266" max="266" width="13" style="91" customWidth="1"/>
    <col min="267" max="516" width="8.88671875" style="91"/>
    <col min="517" max="517" width="9" style="91" bestFit="1" customWidth="1"/>
    <col min="518" max="518" width="3.33203125" style="91" customWidth="1"/>
    <col min="519" max="519" width="52.6640625" style="91" customWidth="1"/>
    <col min="520" max="520" width="11.6640625" style="91" bestFit="1" customWidth="1"/>
    <col min="521" max="521" width="8.88671875" style="91"/>
    <col min="522" max="522" width="13" style="91" customWidth="1"/>
    <col min="523" max="772" width="8.88671875" style="91"/>
    <col min="773" max="773" width="9" style="91" bestFit="1" customWidth="1"/>
    <col min="774" max="774" width="3.33203125" style="91" customWidth="1"/>
    <col min="775" max="775" width="52.6640625" style="91" customWidth="1"/>
    <col min="776" max="776" width="11.6640625" style="91" bestFit="1" customWidth="1"/>
    <col min="777" max="777" width="8.88671875" style="91"/>
    <col min="778" max="778" width="13" style="91" customWidth="1"/>
    <col min="779" max="1028" width="8.88671875" style="91"/>
    <col min="1029" max="1029" width="9" style="91" bestFit="1" customWidth="1"/>
    <col min="1030" max="1030" width="3.33203125" style="91" customWidth="1"/>
    <col min="1031" max="1031" width="52.6640625" style="91" customWidth="1"/>
    <col min="1032" max="1032" width="11.6640625" style="91" bestFit="1" customWidth="1"/>
    <col min="1033" max="1033" width="8.88671875" style="91"/>
    <col min="1034" max="1034" width="13" style="91" customWidth="1"/>
    <col min="1035" max="1284" width="8.88671875" style="91"/>
    <col min="1285" max="1285" width="9" style="91" bestFit="1" customWidth="1"/>
    <col min="1286" max="1286" width="3.33203125" style="91" customWidth="1"/>
    <col min="1287" max="1287" width="52.6640625" style="91" customWidth="1"/>
    <col min="1288" max="1288" width="11.6640625" style="91" bestFit="1" customWidth="1"/>
    <col min="1289" max="1289" width="8.88671875" style="91"/>
    <col min="1290" max="1290" width="13" style="91" customWidth="1"/>
    <col min="1291" max="1540" width="8.88671875" style="91"/>
    <col min="1541" max="1541" width="9" style="91" bestFit="1" customWidth="1"/>
    <col min="1542" max="1542" width="3.33203125" style="91" customWidth="1"/>
    <col min="1543" max="1543" width="52.6640625" style="91" customWidth="1"/>
    <col min="1544" max="1544" width="11.6640625" style="91" bestFit="1" customWidth="1"/>
    <col min="1545" max="1545" width="8.88671875" style="91"/>
    <col min="1546" max="1546" width="13" style="91" customWidth="1"/>
    <col min="1547" max="1796" width="8.88671875" style="91"/>
    <col min="1797" max="1797" width="9" style="91" bestFit="1" customWidth="1"/>
    <col min="1798" max="1798" width="3.33203125" style="91" customWidth="1"/>
    <col min="1799" max="1799" width="52.6640625" style="91" customWidth="1"/>
    <col min="1800" max="1800" width="11.6640625" style="91" bestFit="1" customWidth="1"/>
    <col min="1801" max="1801" width="8.88671875" style="91"/>
    <col min="1802" max="1802" width="13" style="91" customWidth="1"/>
    <col min="1803" max="2052" width="8.88671875" style="91"/>
    <col min="2053" max="2053" width="9" style="91" bestFit="1" customWidth="1"/>
    <col min="2054" max="2054" width="3.33203125" style="91" customWidth="1"/>
    <col min="2055" max="2055" width="52.6640625" style="91" customWidth="1"/>
    <col min="2056" max="2056" width="11.6640625" style="91" bestFit="1" customWidth="1"/>
    <col min="2057" max="2057" width="8.88671875" style="91"/>
    <col min="2058" max="2058" width="13" style="91" customWidth="1"/>
    <col min="2059" max="2308" width="8.88671875" style="91"/>
    <col min="2309" max="2309" width="9" style="91" bestFit="1" customWidth="1"/>
    <col min="2310" max="2310" width="3.33203125" style="91" customWidth="1"/>
    <col min="2311" max="2311" width="52.6640625" style="91" customWidth="1"/>
    <col min="2312" max="2312" width="11.6640625" style="91" bestFit="1" customWidth="1"/>
    <col min="2313" max="2313" width="8.88671875" style="91"/>
    <col min="2314" max="2314" width="13" style="91" customWidth="1"/>
    <col min="2315" max="2564" width="8.88671875" style="91"/>
    <col min="2565" max="2565" width="9" style="91" bestFit="1" customWidth="1"/>
    <col min="2566" max="2566" width="3.33203125" style="91" customWidth="1"/>
    <col min="2567" max="2567" width="52.6640625" style="91" customWidth="1"/>
    <col min="2568" max="2568" width="11.6640625" style="91" bestFit="1" customWidth="1"/>
    <col min="2569" max="2569" width="8.88671875" style="91"/>
    <col min="2570" max="2570" width="13" style="91" customWidth="1"/>
    <col min="2571" max="2820" width="8.88671875" style="91"/>
    <col min="2821" max="2821" width="9" style="91" bestFit="1" customWidth="1"/>
    <col min="2822" max="2822" width="3.33203125" style="91" customWidth="1"/>
    <col min="2823" max="2823" width="52.6640625" style="91" customWidth="1"/>
    <col min="2824" max="2824" width="11.6640625" style="91" bestFit="1" customWidth="1"/>
    <col min="2825" max="2825" width="8.88671875" style="91"/>
    <col min="2826" max="2826" width="13" style="91" customWidth="1"/>
    <col min="2827" max="3076" width="8.88671875" style="91"/>
    <col min="3077" max="3077" width="9" style="91" bestFit="1" customWidth="1"/>
    <col min="3078" max="3078" width="3.33203125" style="91" customWidth="1"/>
    <col min="3079" max="3079" width="52.6640625" style="91" customWidth="1"/>
    <col min="3080" max="3080" width="11.6640625" style="91" bestFit="1" customWidth="1"/>
    <col min="3081" max="3081" width="8.88671875" style="91"/>
    <col min="3082" max="3082" width="13" style="91" customWidth="1"/>
    <col min="3083" max="3332" width="8.88671875" style="91"/>
    <col min="3333" max="3333" width="9" style="91" bestFit="1" customWidth="1"/>
    <col min="3334" max="3334" width="3.33203125" style="91" customWidth="1"/>
    <col min="3335" max="3335" width="52.6640625" style="91" customWidth="1"/>
    <col min="3336" max="3336" width="11.6640625" style="91" bestFit="1" customWidth="1"/>
    <col min="3337" max="3337" width="8.88671875" style="91"/>
    <col min="3338" max="3338" width="13" style="91" customWidth="1"/>
    <col min="3339" max="3588" width="8.88671875" style="91"/>
    <col min="3589" max="3589" width="9" style="91" bestFit="1" customWidth="1"/>
    <col min="3590" max="3590" width="3.33203125" style="91" customWidth="1"/>
    <col min="3591" max="3591" width="52.6640625" style="91" customWidth="1"/>
    <col min="3592" max="3592" width="11.6640625" style="91" bestFit="1" customWidth="1"/>
    <col min="3593" max="3593" width="8.88671875" style="91"/>
    <col min="3594" max="3594" width="13" style="91" customWidth="1"/>
    <col min="3595" max="3844" width="8.88671875" style="91"/>
    <col min="3845" max="3845" width="9" style="91" bestFit="1" customWidth="1"/>
    <col min="3846" max="3846" width="3.33203125" style="91" customWidth="1"/>
    <col min="3847" max="3847" width="52.6640625" style="91" customWidth="1"/>
    <col min="3848" max="3848" width="11.6640625" style="91" bestFit="1" customWidth="1"/>
    <col min="3849" max="3849" width="8.88671875" style="91"/>
    <col min="3850" max="3850" width="13" style="91" customWidth="1"/>
    <col min="3851" max="4100" width="8.88671875" style="91"/>
    <col min="4101" max="4101" width="9" style="91" bestFit="1" customWidth="1"/>
    <col min="4102" max="4102" width="3.33203125" style="91" customWidth="1"/>
    <col min="4103" max="4103" width="52.6640625" style="91" customWidth="1"/>
    <col min="4104" max="4104" width="11.6640625" style="91" bestFit="1" customWidth="1"/>
    <col min="4105" max="4105" width="8.88671875" style="91"/>
    <col min="4106" max="4106" width="13" style="91" customWidth="1"/>
    <col min="4107" max="4356" width="8.88671875" style="91"/>
    <col min="4357" max="4357" width="9" style="91" bestFit="1" customWidth="1"/>
    <col min="4358" max="4358" width="3.33203125" style="91" customWidth="1"/>
    <col min="4359" max="4359" width="52.6640625" style="91" customWidth="1"/>
    <col min="4360" max="4360" width="11.6640625" style="91" bestFit="1" customWidth="1"/>
    <col min="4361" max="4361" width="8.88671875" style="91"/>
    <col min="4362" max="4362" width="13" style="91" customWidth="1"/>
    <col min="4363" max="4612" width="8.88671875" style="91"/>
    <col min="4613" max="4613" width="9" style="91" bestFit="1" customWidth="1"/>
    <col min="4614" max="4614" width="3.33203125" style="91" customWidth="1"/>
    <col min="4615" max="4615" width="52.6640625" style="91" customWidth="1"/>
    <col min="4616" max="4616" width="11.6640625" style="91" bestFit="1" customWidth="1"/>
    <col min="4617" max="4617" width="8.88671875" style="91"/>
    <col min="4618" max="4618" width="13" style="91" customWidth="1"/>
    <col min="4619" max="4868" width="8.88671875" style="91"/>
    <col min="4869" max="4869" width="9" style="91" bestFit="1" customWidth="1"/>
    <col min="4870" max="4870" width="3.33203125" style="91" customWidth="1"/>
    <col min="4871" max="4871" width="52.6640625" style="91" customWidth="1"/>
    <col min="4872" max="4872" width="11.6640625" style="91" bestFit="1" customWidth="1"/>
    <col min="4873" max="4873" width="8.88671875" style="91"/>
    <col min="4874" max="4874" width="13" style="91" customWidth="1"/>
    <col min="4875" max="5124" width="8.88671875" style="91"/>
    <col min="5125" max="5125" width="9" style="91" bestFit="1" customWidth="1"/>
    <col min="5126" max="5126" width="3.33203125" style="91" customWidth="1"/>
    <col min="5127" max="5127" width="52.6640625" style="91" customWidth="1"/>
    <col min="5128" max="5128" width="11.6640625" style="91" bestFit="1" customWidth="1"/>
    <col min="5129" max="5129" width="8.88671875" style="91"/>
    <col min="5130" max="5130" width="13" style="91" customWidth="1"/>
    <col min="5131" max="5380" width="8.88671875" style="91"/>
    <col min="5381" max="5381" width="9" style="91" bestFit="1" customWidth="1"/>
    <col min="5382" max="5382" width="3.33203125" style="91" customWidth="1"/>
    <col min="5383" max="5383" width="52.6640625" style="91" customWidth="1"/>
    <col min="5384" max="5384" width="11.6640625" style="91" bestFit="1" customWidth="1"/>
    <col min="5385" max="5385" width="8.88671875" style="91"/>
    <col min="5386" max="5386" width="13" style="91" customWidth="1"/>
    <col min="5387" max="5636" width="8.88671875" style="91"/>
    <col min="5637" max="5637" width="9" style="91" bestFit="1" customWidth="1"/>
    <col min="5638" max="5638" width="3.33203125" style="91" customWidth="1"/>
    <col min="5639" max="5639" width="52.6640625" style="91" customWidth="1"/>
    <col min="5640" max="5640" width="11.6640625" style="91" bestFit="1" customWidth="1"/>
    <col min="5641" max="5641" width="8.88671875" style="91"/>
    <col min="5642" max="5642" width="13" style="91" customWidth="1"/>
    <col min="5643" max="5892" width="8.88671875" style="91"/>
    <col min="5893" max="5893" width="9" style="91" bestFit="1" customWidth="1"/>
    <col min="5894" max="5894" width="3.33203125" style="91" customWidth="1"/>
    <col min="5895" max="5895" width="52.6640625" style="91" customWidth="1"/>
    <col min="5896" max="5896" width="11.6640625" style="91" bestFit="1" customWidth="1"/>
    <col min="5897" max="5897" width="8.88671875" style="91"/>
    <col min="5898" max="5898" width="13" style="91" customWidth="1"/>
    <col min="5899" max="6148" width="8.88671875" style="91"/>
    <col min="6149" max="6149" width="9" style="91" bestFit="1" customWidth="1"/>
    <col min="6150" max="6150" width="3.33203125" style="91" customWidth="1"/>
    <col min="6151" max="6151" width="52.6640625" style="91" customWidth="1"/>
    <col min="6152" max="6152" width="11.6640625" style="91" bestFit="1" customWidth="1"/>
    <col min="6153" max="6153" width="8.88671875" style="91"/>
    <col min="6154" max="6154" width="13" style="91" customWidth="1"/>
    <col min="6155" max="6404" width="8.88671875" style="91"/>
    <col min="6405" max="6405" width="9" style="91" bestFit="1" customWidth="1"/>
    <col min="6406" max="6406" width="3.33203125" style="91" customWidth="1"/>
    <col min="6407" max="6407" width="52.6640625" style="91" customWidth="1"/>
    <col min="6408" max="6408" width="11.6640625" style="91" bestFit="1" customWidth="1"/>
    <col min="6409" max="6409" width="8.88671875" style="91"/>
    <col min="6410" max="6410" width="13" style="91" customWidth="1"/>
    <col min="6411" max="6660" width="8.88671875" style="91"/>
    <col min="6661" max="6661" width="9" style="91" bestFit="1" customWidth="1"/>
    <col min="6662" max="6662" width="3.33203125" style="91" customWidth="1"/>
    <col min="6663" max="6663" width="52.6640625" style="91" customWidth="1"/>
    <col min="6664" max="6664" width="11.6640625" style="91" bestFit="1" customWidth="1"/>
    <col min="6665" max="6665" width="8.88671875" style="91"/>
    <col min="6666" max="6666" width="13" style="91" customWidth="1"/>
    <col min="6667" max="6916" width="8.88671875" style="91"/>
    <col min="6917" max="6917" width="9" style="91" bestFit="1" customWidth="1"/>
    <col min="6918" max="6918" width="3.33203125" style="91" customWidth="1"/>
    <col min="6919" max="6919" width="52.6640625" style="91" customWidth="1"/>
    <col min="6920" max="6920" width="11.6640625" style="91" bestFit="1" customWidth="1"/>
    <col min="6921" max="6921" width="8.88671875" style="91"/>
    <col min="6922" max="6922" width="13" style="91" customWidth="1"/>
    <col min="6923" max="7172" width="8.88671875" style="91"/>
    <col min="7173" max="7173" width="9" style="91" bestFit="1" customWidth="1"/>
    <col min="7174" max="7174" width="3.33203125" style="91" customWidth="1"/>
    <col min="7175" max="7175" width="52.6640625" style="91" customWidth="1"/>
    <col min="7176" max="7176" width="11.6640625" style="91" bestFit="1" customWidth="1"/>
    <col min="7177" max="7177" width="8.88671875" style="91"/>
    <col min="7178" max="7178" width="13" style="91" customWidth="1"/>
    <col min="7179" max="7428" width="8.88671875" style="91"/>
    <col min="7429" max="7429" width="9" style="91" bestFit="1" customWidth="1"/>
    <col min="7430" max="7430" width="3.33203125" style="91" customWidth="1"/>
    <col min="7431" max="7431" width="52.6640625" style="91" customWidth="1"/>
    <col min="7432" max="7432" width="11.6640625" style="91" bestFit="1" customWidth="1"/>
    <col min="7433" max="7433" width="8.88671875" style="91"/>
    <col min="7434" max="7434" width="13" style="91" customWidth="1"/>
    <col min="7435" max="7684" width="8.88671875" style="91"/>
    <col min="7685" max="7685" width="9" style="91" bestFit="1" customWidth="1"/>
    <col min="7686" max="7686" width="3.33203125" style="91" customWidth="1"/>
    <col min="7687" max="7687" width="52.6640625" style="91" customWidth="1"/>
    <col min="7688" max="7688" width="11.6640625" style="91" bestFit="1" customWidth="1"/>
    <col min="7689" max="7689" width="8.88671875" style="91"/>
    <col min="7690" max="7690" width="13" style="91" customWidth="1"/>
    <col min="7691" max="7940" width="8.88671875" style="91"/>
    <col min="7941" max="7941" width="9" style="91" bestFit="1" customWidth="1"/>
    <col min="7942" max="7942" width="3.33203125" style="91" customWidth="1"/>
    <col min="7943" max="7943" width="52.6640625" style="91" customWidth="1"/>
    <col min="7944" max="7944" width="11.6640625" style="91" bestFit="1" customWidth="1"/>
    <col min="7945" max="7945" width="8.88671875" style="91"/>
    <col min="7946" max="7946" width="13" style="91" customWidth="1"/>
    <col min="7947" max="8196" width="8.88671875" style="91"/>
    <col min="8197" max="8197" width="9" style="91" bestFit="1" customWidth="1"/>
    <col min="8198" max="8198" width="3.33203125" style="91" customWidth="1"/>
    <col min="8199" max="8199" width="52.6640625" style="91" customWidth="1"/>
    <col min="8200" max="8200" width="11.6640625" style="91" bestFit="1" customWidth="1"/>
    <col min="8201" max="8201" width="8.88671875" style="91"/>
    <col min="8202" max="8202" width="13" style="91" customWidth="1"/>
    <col min="8203" max="8452" width="8.88671875" style="91"/>
    <col min="8453" max="8453" width="9" style="91" bestFit="1" customWidth="1"/>
    <col min="8454" max="8454" width="3.33203125" style="91" customWidth="1"/>
    <col min="8455" max="8455" width="52.6640625" style="91" customWidth="1"/>
    <col min="8456" max="8456" width="11.6640625" style="91" bestFit="1" customWidth="1"/>
    <col min="8457" max="8457" width="8.88671875" style="91"/>
    <col min="8458" max="8458" width="13" style="91" customWidth="1"/>
    <col min="8459" max="8708" width="8.88671875" style="91"/>
    <col min="8709" max="8709" width="9" style="91" bestFit="1" customWidth="1"/>
    <col min="8710" max="8710" width="3.33203125" style="91" customWidth="1"/>
    <col min="8711" max="8711" width="52.6640625" style="91" customWidth="1"/>
    <col min="8712" max="8712" width="11.6640625" style="91" bestFit="1" customWidth="1"/>
    <col min="8713" max="8713" width="8.88671875" style="91"/>
    <col min="8714" max="8714" width="13" style="91" customWidth="1"/>
    <col min="8715" max="8964" width="8.88671875" style="91"/>
    <col min="8965" max="8965" width="9" style="91" bestFit="1" customWidth="1"/>
    <col min="8966" max="8966" width="3.33203125" style="91" customWidth="1"/>
    <col min="8967" max="8967" width="52.6640625" style="91" customWidth="1"/>
    <col min="8968" max="8968" width="11.6640625" style="91" bestFit="1" customWidth="1"/>
    <col min="8969" max="8969" width="8.88671875" style="91"/>
    <col min="8970" max="8970" width="13" style="91" customWidth="1"/>
    <col min="8971" max="9220" width="8.88671875" style="91"/>
    <col min="9221" max="9221" width="9" style="91" bestFit="1" customWidth="1"/>
    <col min="9222" max="9222" width="3.33203125" style="91" customWidth="1"/>
    <col min="9223" max="9223" width="52.6640625" style="91" customWidth="1"/>
    <col min="9224" max="9224" width="11.6640625" style="91" bestFit="1" customWidth="1"/>
    <col min="9225" max="9225" width="8.88671875" style="91"/>
    <col min="9226" max="9226" width="13" style="91" customWidth="1"/>
    <col min="9227" max="9476" width="8.88671875" style="91"/>
    <col min="9477" max="9477" width="9" style="91" bestFit="1" customWidth="1"/>
    <col min="9478" max="9478" width="3.33203125" style="91" customWidth="1"/>
    <col min="9479" max="9479" width="52.6640625" style="91" customWidth="1"/>
    <col min="9480" max="9480" width="11.6640625" style="91" bestFit="1" customWidth="1"/>
    <col min="9481" max="9481" width="8.88671875" style="91"/>
    <col min="9482" max="9482" width="13" style="91" customWidth="1"/>
    <col min="9483" max="9732" width="8.88671875" style="91"/>
    <col min="9733" max="9733" width="9" style="91" bestFit="1" customWidth="1"/>
    <col min="9734" max="9734" width="3.33203125" style="91" customWidth="1"/>
    <col min="9735" max="9735" width="52.6640625" style="91" customWidth="1"/>
    <col min="9736" max="9736" width="11.6640625" style="91" bestFit="1" customWidth="1"/>
    <col min="9737" max="9737" width="8.88671875" style="91"/>
    <col min="9738" max="9738" width="13" style="91" customWidth="1"/>
    <col min="9739" max="9988" width="8.88671875" style="91"/>
    <col min="9989" max="9989" width="9" style="91" bestFit="1" customWidth="1"/>
    <col min="9990" max="9990" width="3.33203125" style="91" customWidth="1"/>
    <col min="9991" max="9991" width="52.6640625" style="91" customWidth="1"/>
    <col min="9992" max="9992" width="11.6640625" style="91" bestFit="1" customWidth="1"/>
    <col min="9993" max="9993" width="8.88671875" style="91"/>
    <col min="9994" max="9994" width="13" style="91" customWidth="1"/>
    <col min="9995" max="10244" width="8.88671875" style="91"/>
    <col min="10245" max="10245" width="9" style="91" bestFit="1" customWidth="1"/>
    <col min="10246" max="10246" width="3.33203125" style="91" customWidth="1"/>
    <col min="10247" max="10247" width="52.6640625" style="91" customWidth="1"/>
    <col min="10248" max="10248" width="11.6640625" style="91" bestFit="1" customWidth="1"/>
    <col min="10249" max="10249" width="8.88671875" style="91"/>
    <col min="10250" max="10250" width="13" style="91" customWidth="1"/>
    <col min="10251" max="10500" width="8.88671875" style="91"/>
    <col min="10501" max="10501" width="9" style="91" bestFit="1" customWidth="1"/>
    <col min="10502" max="10502" width="3.33203125" style="91" customWidth="1"/>
    <col min="10503" max="10503" width="52.6640625" style="91" customWidth="1"/>
    <col min="10504" max="10504" width="11.6640625" style="91" bestFit="1" customWidth="1"/>
    <col min="10505" max="10505" width="8.88671875" style="91"/>
    <col min="10506" max="10506" width="13" style="91" customWidth="1"/>
    <col min="10507" max="10756" width="8.88671875" style="91"/>
    <col min="10757" max="10757" width="9" style="91" bestFit="1" customWidth="1"/>
    <col min="10758" max="10758" width="3.33203125" style="91" customWidth="1"/>
    <col min="10759" max="10759" width="52.6640625" style="91" customWidth="1"/>
    <col min="10760" max="10760" width="11.6640625" style="91" bestFit="1" customWidth="1"/>
    <col min="10761" max="10761" width="8.88671875" style="91"/>
    <col min="10762" max="10762" width="13" style="91" customWidth="1"/>
    <col min="10763" max="11012" width="8.88671875" style="91"/>
    <col min="11013" max="11013" width="9" style="91" bestFit="1" customWidth="1"/>
    <col min="11014" max="11014" width="3.33203125" style="91" customWidth="1"/>
    <col min="11015" max="11015" width="52.6640625" style="91" customWidth="1"/>
    <col min="11016" max="11016" width="11.6640625" style="91" bestFit="1" customWidth="1"/>
    <col min="11017" max="11017" width="8.88671875" style="91"/>
    <col min="11018" max="11018" width="13" style="91" customWidth="1"/>
    <col min="11019" max="11268" width="8.88671875" style="91"/>
    <col min="11269" max="11269" width="9" style="91" bestFit="1" customWidth="1"/>
    <col min="11270" max="11270" width="3.33203125" style="91" customWidth="1"/>
    <col min="11271" max="11271" width="52.6640625" style="91" customWidth="1"/>
    <col min="11272" max="11272" width="11.6640625" style="91" bestFit="1" customWidth="1"/>
    <col min="11273" max="11273" width="8.88671875" style="91"/>
    <col min="11274" max="11274" width="13" style="91" customWidth="1"/>
    <col min="11275" max="11524" width="8.88671875" style="91"/>
    <col min="11525" max="11525" width="9" style="91" bestFit="1" customWidth="1"/>
    <col min="11526" max="11526" width="3.33203125" style="91" customWidth="1"/>
    <col min="11527" max="11527" width="52.6640625" style="91" customWidth="1"/>
    <col min="11528" max="11528" width="11.6640625" style="91" bestFit="1" customWidth="1"/>
    <col min="11529" max="11529" width="8.88671875" style="91"/>
    <col min="11530" max="11530" width="13" style="91" customWidth="1"/>
    <col min="11531" max="11780" width="8.88671875" style="91"/>
    <col min="11781" max="11781" width="9" style="91" bestFit="1" customWidth="1"/>
    <col min="11782" max="11782" width="3.33203125" style="91" customWidth="1"/>
    <col min="11783" max="11783" width="52.6640625" style="91" customWidth="1"/>
    <col min="11784" max="11784" width="11.6640625" style="91" bestFit="1" customWidth="1"/>
    <col min="11785" max="11785" width="8.88671875" style="91"/>
    <col min="11786" max="11786" width="13" style="91" customWidth="1"/>
    <col min="11787" max="12036" width="8.88671875" style="91"/>
    <col min="12037" max="12037" width="9" style="91" bestFit="1" customWidth="1"/>
    <col min="12038" max="12038" width="3.33203125" style="91" customWidth="1"/>
    <col min="12039" max="12039" width="52.6640625" style="91" customWidth="1"/>
    <col min="12040" max="12040" width="11.6640625" style="91" bestFit="1" customWidth="1"/>
    <col min="12041" max="12041" width="8.88671875" style="91"/>
    <col min="12042" max="12042" width="13" style="91" customWidth="1"/>
    <col min="12043" max="12292" width="8.88671875" style="91"/>
    <col min="12293" max="12293" width="9" style="91" bestFit="1" customWidth="1"/>
    <col min="12294" max="12294" width="3.33203125" style="91" customWidth="1"/>
    <col min="12295" max="12295" width="52.6640625" style="91" customWidth="1"/>
    <col min="12296" max="12296" width="11.6640625" style="91" bestFit="1" customWidth="1"/>
    <col min="12297" max="12297" width="8.88671875" style="91"/>
    <col min="12298" max="12298" width="13" style="91" customWidth="1"/>
    <col min="12299" max="12548" width="8.88671875" style="91"/>
    <col min="12549" max="12549" width="9" style="91" bestFit="1" customWidth="1"/>
    <col min="12550" max="12550" width="3.33203125" style="91" customWidth="1"/>
    <col min="12551" max="12551" width="52.6640625" style="91" customWidth="1"/>
    <col min="12552" max="12552" width="11.6640625" style="91" bestFit="1" customWidth="1"/>
    <col min="12553" max="12553" width="8.88671875" style="91"/>
    <col min="12554" max="12554" width="13" style="91" customWidth="1"/>
    <col min="12555" max="12804" width="8.88671875" style="91"/>
    <col min="12805" max="12805" width="9" style="91" bestFit="1" customWidth="1"/>
    <col min="12806" max="12806" width="3.33203125" style="91" customWidth="1"/>
    <col min="12807" max="12807" width="52.6640625" style="91" customWidth="1"/>
    <col min="12808" max="12808" width="11.6640625" style="91" bestFit="1" customWidth="1"/>
    <col min="12809" max="12809" width="8.88671875" style="91"/>
    <col min="12810" max="12810" width="13" style="91" customWidth="1"/>
    <col min="12811" max="13060" width="8.88671875" style="91"/>
    <col min="13061" max="13061" width="9" style="91" bestFit="1" customWidth="1"/>
    <col min="13062" max="13062" width="3.33203125" style="91" customWidth="1"/>
    <col min="13063" max="13063" width="52.6640625" style="91" customWidth="1"/>
    <col min="13064" max="13064" width="11.6640625" style="91" bestFit="1" customWidth="1"/>
    <col min="13065" max="13065" width="8.88671875" style="91"/>
    <col min="13066" max="13066" width="13" style="91" customWidth="1"/>
    <col min="13067" max="13316" width="8.88671875" style="91"/>
    <col min="13317" max="13317" width="9" style="91" bestFit="1" customWidth="1"/>
    <col min="13318" max="13318" width="3.33203125" style="91" customWidth="1"/>
    <col min="13319" max="13319" width="52.6640625" style="91" customWidth="1"/>
    <col min="13320" max="13320" width="11.6640625" style="91" bestFit="1" customWidth="1"/>
    <col min="13321" max="13321" width="8.88671875" style="91"/>
    <col min="13322" max="13322" width="13" style="91" customWidth="1"/>
    <col min="13323" max="13572" width="8.88671875" style="91"/>
    <col min="13573" max="13573" width="9" style="91" bestFit="1" customWidth="1"/>
    <col min="13574" max="13574" width="3.33203125" style="91" customWidth="1"/>
    <col min="13575" max="13575" width="52.6640625" style="91" customWidth="1"/>
    <col min="13576" max="13576" width="11.6640625" style="91" bestFit="1" customWidth="1"/>
    <col min="13577" max="13577" width="8.88671875" style="91"/>
    <col min="13578" max="13578" width="13" style="91" customWidth="1"/>
    <col min="13579" max="13828" width="8.88671875" style="91"/>
    <col min="13829" max="13829" width="9" style="91" bestFit="1" customWidth="1"/>
    <col min="13830" max="13830" width="3.33203125" style="91" customWidth="1"/>
    <col min="13831" max="13831" width="52.6640625" style="91" customWidth="1"/>
    <col min="13832" max="13832" width="11.6640625" style="91" bestFit="1" customWidth="1"/>
    <col min="13833" max="13833" width="8.88671875" style="91"/>
    <col min="13834" max="13834" width="13" style="91" customWidth="1"/>
    <col min="13835" max="14084" width="8.88671875" style="91"/>
    <col min="14085" max="14085" width="9" style="91" bestFit="1" customWidth="1"/>
    <col min="14086" max="14086" width="3.33203125" style="91" customWidth="1"/>
    <col min="14087" max="14087" width="52.6640625" style="91" customWidth="1"/>
    <col min="14088" max="14088" width="11.6640625" style="91" bestFit="1" customWidth="1"/>
    <col min="14089" max="14089" width="8.88671875" style="91"/>
    <col min="14090" max="14090" width="13" style="91" customWidth="1"/>
    <col min="14091" max="14340" width="8.88671875" style="91"/>
    <col min="14341" max="14341" width="9" style="91" bestFit="1" customWidth="1"/>
    <col min="14342" max="14342" width="3.33203125" style="91" customWidth="1"/>
    <col min="14343" max="14343" width="52.6640625" style="91" customWidth="1"/>
    <col min="14344" max="14344" width="11.6640625" style="91" bestFit="1" customWidth="1"/>
    <col min="14345" max="14345" width="8.88671875" style="91"/>
    <col min="14346" max="14346" width="13" style="91" customWidth="1"/>
    <col min="14347" max="14596" width="8.88671875" style="91"/>
    <col min="14597" max="14597" width="9" style="91" bestFit="1" customWidth="1"/>
    <col min="14598" max="14598" width="3.33203125" style="91" customWidth="1"/>
    <col min="14599" max="14599" width="52.6640625" style="91" customWidth="1"/>
    <col min="14600" max="14600" width="11.6640625" style="91" bestFit="1" customWidth="1"/>
    <col min="14601" max="14601" width="8.88671875" style="91"/>
    <col min="14602" max="14602" width="13" style="91" customWidth="1"/>
    <col min="14603" max="14852" width="8.88671875" style="91"/>
    <col min="14853" max="14853" width="9" style="91" bestFit="1" customWidth="1"/>
    <col min="14854" max="14854" width="3.33203125" style="91" customWidth="1"/>
    <col min="14855" max="14855" width="52.6640625" style="91" customWidth="1"/>
    <col min="14856" max="14856" width="11.6640625" style="91" bestFit="1" customWidth="1"/>
    <col min="14857" max="14857" width="8.88671875" style="91"/>
    <col min="14858" max="14858" width="13" style="91" customWidth="1"/>
    <col min="14859" max="15108" width="8.88671875" style="91"/>
    <col min="15109" max="15109" width="9" style="91" bestFit="1" customWidth="1"/>
    <col min="15110" max="15110" width="3.33203125" style="91" customWidth="1"/>
    <col min="15111" max="15111" width="52.6640625" style="91" customWidth="1"/>
    <col min="15112" max="15112" width="11.6640625" style="91" bestFit="1" customWidth="1"/>
    <col min="15113" max="15113" width="8.88671875" style="91"/>
    <col min="15114" max="15114" width="13" style="91" customWidth="1"/>
    <col min="15115" max="15364" width="8.88671875" style="91"/>
    <col min="15365" max="15365" width="9" style="91" bestFit="1" customWidth="1"/>
    <col min="15366" max="15366" width="3.33203125" style="91" customWidth="1"/>
    <col min="15367" max="15367" width="52.6640625" style="91" customWidth="1"/>
    <col min="15368" max="15368" width="11.6640625" style="91" bestFit="1" customWidth="1"/>
    <col min="15369" max="15369" width="8.88671875" style="91"/>
    <col min="15370" max="15370" width="13" style="91" customWidth="1"/>
    <col min="15371" max="15620" width="8.88671875" style="91"/>
    <col min="15621" max="15621" width="9" style="91" bestFit="1" customWidth="1"/>
    <col min="15622" max="15622" width="3.33203125" style="91" customWidth="1"/>
    <col min="15623" max="15623" width="52.6640625" style="91" customWidth="1"/>
    <col min="15624" max="15624" width="11.6640625" style="91" bestFit="1" customWidth="1"/>
    <col min="15625" max="15625" width="8.88671875" style="91"/>
    <col min="15626" max="15626" width="13" style="91" customWidth="1"/>
    <col min="15627" max="15876" width="8.88671875" style="91"/>
    <col min="15877" max="15877" width="9" style="91" bestFit="1" customWidth="1"/>
    <col min="15878" max="15878" width="3.33203125" style="91" customWidth="1"/>
    <col min="15879" max="15879" width="52.6640625" style="91" customWidth="1"/>
    <col min="15880" max="15880" width="11.6640625" style="91" bestFit="1" customWidth="1"/>
    <col min="15881" max="15881" width="8.88671875" style="91"/>
    <col min="15882" max="15882" width="13" style="91" customWidth="1"/>
    <col min="15883" max="16132" width="8.88671875" style="91"/>
    <col min="16133" max="16133" width="9" style="91" bestFit="1" customWidth="1"/>
    <col min="16134" max="16134" width="3.33203125" style="91" customWidth="1"/>
    <col min="16135" max="16135" width="52.6640625" style="91" customWidth="1"/>
    <col min="16136" max="16136" width="11.6640625" style="91" bestFit="1" customWidth="1"/>
    <col min="16137" max="16137" width="8.88671875" style="91"/>
    <col min="16138" max="16138" width="13" style="91" customWidth="1"/>
    <col min="16139" max="16384" width="8.88671875" style="91"/>
  </cols>
  <sheetData>
    <row r="1" spans="1:11" ht="18.75">
      <c r="A1" s="63" t="s">
        <v>325</v>
      </c>
    </row>
    <row r="2" spans="1:11">
      <c r="A2" s="64" t="s">
        <v>405</v>
      </c>
    </row>
    <row r="3" spans="1:11">
      <c r="A3" s="64" t="s">
        <v>524</v>
      </c>
    </row>
    <row r="5" spans="1:11" ht="34.5">
      <c r="B5" s="92" t="s">
        <v>346</v>
      </c>
      <c r="F5" s="67">
        <v>42369</v>
      </c>
      <c r="G5" s="258"/>
      <c r="H5" s="258"/>
      <c r="J5" s="292"/>
      <c r="K5" s="293"/>
    </row>
    <row r="6" spans="1:11">
      <c r="B6" s="92"/>
      <c r="C6" s="93" t="s">
        <v>347</v>
      </c>
      <c r="F6" s="90"/>
    </row>
    <row r="7" spans="1:11">
      <c r="B7" s="267">
        <v>560</v>
      </c>
      <c r="D7" s="91" t="s">
        <v>348</v>
      </c>
      <c r="E7" s="91"/>
      <c r="F7" s="145">
        <v>1291295</v>
      </c>
      <c r="G7" s="79"/>
      <c r="K7" s="280"/>
    </row>
    <row r="8" spans="1:11">
      <c r="B8" s="267">
        <v>561</v>
      </c>
      <c r="D8" s="91" t="s">
        <v>412</v>
      </c>
      <c r="E8" s="91"/>
      <c r="F8" s="113">
        <v>91740</v>
      </c>
      <c r="G8" s="79"/>
      <c r="K8" s="280"/>
    </row>
    <row r="9" spans="1:11">
      <c r="B9" s="267">
        <v>561.1</v>
      </c>
      <c r="C9" s="91"/>
      <c r="D9" s="91" t="s">
        <v>349</v>
      </c>
      <c r="E9" s="91"/>
      <c r="F9" s="113">
        <v>1177789</v>
      </c>
      <c r="G9" s="79"/>
      <c r="K9" s="280"/>
    </row>
    <row r="10" spans="1:11">
      <c r="B10" s="267">
        <v>561.20000000000005</v>
      </c>
      <c r="C10" s="91"/>
      <c r="D10" s="91" t="s">
        <v>350</v>
      </c>
      <c r="E10" s="91"/>
      <c r="F10" s="113">
        <v>2294402</v>
      </c>
      <c r="G10" s="79"/>
      <c r="K10" s="280"/>
    </row>
    <row r="11" spans="1:11">
      <c r="B11" s="267">
        <v>561.29999999999995</v>
      </c>
      <c r="C11" s="91"/>
      <c r="D11" s="91" t="s">
        <v>351</v>
      </c>
      <c r="E11" s="91"/>
      <c r="F11" s="113">
        <v>0</v>
      </c>
      <c r="G11" s="79"/>
      <c r="H11" s="74"/>
      <c r="K11" s="280"/>
    </row>
    <row r="12" spans="1:11" ht="16.5" customHeight="1">
      <c r="B12" s="267">
        <v>561.4</v>
      </c>
      <c r="C12" s="91"/>
      <c r="D12" s="91" t="s">
        <v>352</v>
      </c>
      <c r="E12" s="91"/>
      <c r="F12" s="113">
        <v>407447</v>
      </c>
      <c r="G12" s="79"/>
      <c r="H12" s="74"/>
      <c r="K12" s="280"/>
    </row>
    <row r="13" spans="1:11" ht="16.5" customHeight="1">
      <c r="B13" s="267">
        <v>561.5</v>
      </c>
      <c r="C13" s="91"/>
      <c r="D13" s="91" t="s">
        <v>396</v>
      </c>
      <c r="E13" s="91"/>
      <c r="F13" s="113">
        <v>1495627</v>
      </c>
      <c r="G13" s="79"/>
      <c r="H13" s="74"/>
      <c r="K13" s="280"/>
    </row>
    <row r="14" spans="1:11" ht="16.5" customHeight="1">
      <c r="B14" s="267">
        <v>561.6</v>
      </c>
      <c r="C14" s="91"/>
      <c r="D14" s="91" t="s">
        <v>395</v>
      </c>
      <c r="E14" s="91"/>
      <c r="F14" s="113">
        <v>0</v>
      </c>
      <c r="G14" s="79"/>
      <c r="H14" s="74"/>
      <c r="K14" s="280"/>
    </row>
    <row r="15" spans="1:11" ht="16.5" customHeight="1">
      <c r="B15" s="267">
        <v>561.70000000000005</v>
      </c>
      <c r="C15" s="91"/>
      <c r="D15" s="91" t="s">
        <v>413</v>
      </c>
      <c r="E15" s="91"/>
      <c r="F15" s="113">
        <v>0</v>
      </c>
      <c r="G15" s="79"/>
      <c r="H15" s="74"/>
      <c r="K15" s="280"/>
    </row>
    <row r="16" spans="1:11" ht="16.5" customHeight="1">
      <c r="A16" s="91"/>
      <c r="B16" s="267">
        <v>561.79999999999995</v>
      </c>
      <c r="C16" s="91"/>
      <c r="D16" s="91" t="s">
        <v>394</v>
      </c>
      <c r="E16" s="91"/>
      <c r="F16" s="113">
        <v>0</v>
      </c>
      <c r="G16" s="70"/>
      <c r="K16" s="280"/>
    </row>
    <row r="17" spans="1:12" ht="16.5" customHeight="1">
      <c r="A17" s="91"/>
      <c r="B17" s="266">
        <v>561.80999999999995</v>
      </c>
      <c r="C17" s="91"/>
      <c r="D17" s="91" t="s">
        <v>527</v>
      </c>
      <c r="E17" s="91"/>
      <c r="F17" s="113">
        <v>16620891</v>
      </c>
      <c r="G17" s="70"/>
      <c r="H17" s="74"/>
      <c r="K17" s="280"/>
    </row>
    <row r="18" spans="1:12">
      <c r="B18" s="267">
        <v>562</v>
      </c>
      <c r="C18" s="91"/>
      <c r="D18" s="91" t="s">
        <v>353</v>
      </c>
      <c r="E18" s="91"/>
      <c r="F18" s="113">
        <v>1122885</v>
      </c>
      <c r="G18" s="79"/>
      <c r="K18" s="280"/>
    </row>
    <row r="19" spans="1:12">
      <c r="B19" s="267">
        <v>563</v>
      </c>
      <c r="C19" s="91"/>
      <c r="D19" s="91" t="s">
        <v>354</v>
      </c>
      <c r="E19" s="91"/>
      <c r="F19" s="113">
        <v>211857</v>
      </c>
      <c r="G19" s="79"/>
      <c r="K19" s="280"/>
    </row>
    <row r="20" spans="1:12">
      <c r="B20" s="267">
        <v>565</v>
      </c>
      <c r="C20" s="91"/>
      <c r="D20" s="91" t="s">
        <v>397</v>
      </c>
      <c r="E20" s="91"/>
      <c r="F20" s="113">
        <v>0</v>
      </c>
      <c r="G20" s="79"/>
      <c r="K20" s="280"/>
    </row>
    <row r="21" spans="1:12">
      <c r="B21" s="267">
        <v>566</v>
      </c>
      <c r="C21" s="91"/>
      <c r="D21" s="91" t="s">
        <v>355</v>
      </c>
      <c r="E21" s="91"/>
      <c r="F21" s="113">
        <v>946606</v>
      </c>
      <c r="G21" s="79"/>
      <c r="K21" s="280"/>
    </row>
    <row r="22" spans="1:12">
      <c r="B22" s="267">
        <v>567</v>
      </c>
      <c r="C22" s="114"/>
      <c r="D22" s="114" t="s">
        <v>356</v>
      </c>
      <c r="E22" s="114"/>
      <c r="F22" s="146">
        <v>0</v>
      </c>
      <c r="G22" s="89"/>
      <c r="H22" s="114"/>
      <c r="K22" s="280"/>
    </row>
    <row r="23" spans="1:12">
      <c r="B23" s="94"/>
      <c r="C23" s="91"/>
      <c r="D23" s="91" t="s">
        <v>357</v>
      </c>
      <c r="E23" s="91"/>
      <c r="F23" s="141">
        <f>SUM(F7:F22)</f>
        <v>25660539</v>
      </c>
      <c r="G23" s="89"/>
      <c r="H23" s="89"/>
      <c r="K23" s="280"/>
      <c r="L23" s="79"/>
    </row>
    <row r="24" spans="1:12">
      <c r="B24" s="94"/>
      <c r="C24" s="91"/>
      <c r="D24" s="91"/>
      <c r="E24" s="91"/>
      <c r="F24" s="90"/>
      <c r="G24" s="114"/>
      <c r="H24" s="114"/>
      <c r="K24" s="280"/>
    </row>
    <row r="25" spans="1:12">
      <c r="B25" s="95"/>
      <c r="C25" s="96" t="s">
        <v>358</v>
      </c>
      <c r="D25" s="91"/>
      <c r="E25" s="91"/>
      <c r="F25" s="90"/>
      <c r="G25" s="114"/>
      <c r="H25" s="259"/>
      <c r="I25" s="263"/>
      <c r="J25" s="294"/>
      <c r="K25" s="280"/>
    </row>
    <row r="26" spans="1:12">
      <c r="B26" s="262">
        <v>568</v>
      </c>
      <c r="C26" s="91"/>
      <c r="D26" s="91" t="s">
        <v>348</v>
      </c>
      <c r="E26" s="91"/>
      <c r="F26" s="141">
        <v>1137933</v>
      </c>
      <c r="G26" s="114"/>
      <c r="H26" s="114"/>
      <c r="K26" s="280"/>
    </row>
    <row r="27" spans="1:12">
      <c r="B27" s="262">
        <v>569</v>
      </c>
      <c r="C27" s="91"/>
      <c r="D27" s="91" t="s">
        <v>359</v>
      </c>
      <c r="E27" s="91"/>
      <c r="F27" s="128">
        <v>738</v>
      </c>
      <c r="G27" s="114"/>
      <c r="H27" s="114"/>
      <c r="K27" s="280"/>
    </row>
    <row r="28" spans="1:12">
      <c r="B28" s="262">
        <v>569.1</v>
      </c>
      <c r="C28" s="91"/>
      <c r="D28" s="91" t="s">
        <v>360</v>
      </c>
      <c r="E28" s="91"/>
      <c r="F28" s="128">
        <v>394314</v>
      </c>
      <c r="G28" s="114"/>
      <c r="H28" s="114"/>
      <c r="K28" s="280"/>
    </row>
    <row r="29" spans="1:12">
      <c r="B29" s="262">
        <v>569.20000000000005</v>
      </c>
      <c r="C29" s="91"/>
      <c r="D29" s="91" t="s">
        <v>361</v>
      </c>
      <c r="E29" s="91"/>
      <c r="F29" s="128">
        <v>928461</v>
      </c>
      <c r="G29" s="114"/>
      <c r="H29" s="114"/>
      <c r="K29" s="280"/>
    </row>
    <row r="30" spans="1:12">
      <c r="B30" s="262">
        <v>569.29999999999995</v>
      </c>
      <c r="C30" s="91"/>
      <c r="D30" s="91" t="s">
        <v>362</v>
      </c>
      <c r="E30" s="91"/>
      <c r="F30" s="128">
        <v>0</v>
      </c>
      <c r="G30" s="114"/>
      <c r="H30" s="114"/>
      <c r="K30" s="280"/>
    </row>
    <row r="31" spans="1:12">
      <c r="B31" s="262">
        <v>570</v>
      </c>
      <c r="C31" s="91"/>
      <c r="D31" s="91" t="s">
        <v>363</v>
      </c>
      <c r="E31" s="91"/>
      <c r="F31" s="128">
        <v>3690866</v>
      </c>
      <c r="G31" s="114"/>
      <c r="H31" s="114"/>
      <c r="K31" s="280"/>
    </row>
    <row r="32" spans="1:12">
      <c r="B32" s="262">
        <v>571</v>
      </c>
      <c r="C32" s="91"/>
      <c r="D32" s="91" t="s">
        <v>364</v>
      </c>
      <c r="E32" s="91"/>
      <c r="F32" s="128">
        <v>2601875</v>
      </c>
      <c r="G32" s="114"/>
      <c r="H32" s="114"/>
      <c r="K32" s="280"/>
    </row>
    <row r="33" spans="1:13">
      <c r="B33" s="262">
        <v>573</v>
      </c>
      <c r="C33" s="91"/>
      <c r="D33" s="114" t="s">
        <v>393</v>
      </c>
      <c r="E33" s="114"/>
      <c r="F33" s="138">
        <v>112812</v>
      </c>
      <c r="G33" s="114"/>
      <c r="H33" s="114"/>
      <c r="I33" s="140"/>
      <c r="K33" s="280"/>
    </row>
    <row r="34" spans="1:13">
      <c r="B34" s="91"/>
      <c r="C34" s="91"/>
      <c r="D34" s="91" t="s">
        <v>365</v>
      </c>
      <c r="E34" s="91"/>
      <c r="F34" s="141">
        <v>8866999</v>
      </c>
      <c r="G34" s="89"/>
      <c r="H34" s="89"/>
      <c r="K34" s="280"/>
      <c r="L34" s="128"/>
      <c r="M34" s="128"/>
    </row>
    <row r="35" spans="1:13">
      <c r="B35" s="91"/>
      <c r="C35" s="91"/>
      <c r="D35" s="91"/>
      <c r="E35" s="91"/>
      <c r="K35" s="280"/>
    </row>
    <row r="36" spans="1:13">
      <c r="B36" s="91"/>
      <c r="C36" s="91" t="s">
        <v>366</v>
      </c>
      <c r="D36" s="91"/>
      <c r="E36" s="91"/>
      <c r="F36" s="141">
        <f>F34+F23</f>
        <v>34527538</v>
      </c>
      <c r="G36" s="79"/>
      <c r="H36" s="79"/>
      <c r="K36" s="280"/>
      <c r="L36" s="79"/>
      <c r="M36" s="79"/>
    </row>
    <row r="37" spans="1:13">
      <c r="B37" s="91"/>
      <c r="C37" s="91"/>
      <c r="D37" s="91"/>
      <c r="E37" s="91"/>
      <c r="F37" s="79"/>
      <c r="H37" s="74"/>
    </row>
    <row r="38" spans="1:13">
      <c r="B38" s="91"/>
      <c r="C38" s="91"/>
      <c r="D38" s="91"/>
      <c r="E38" s="91"/>
      <c r="F38" s="79"/>
      <c r="H38" s="74"/>
    </row>
    <row r="39" spans="1:13">
      <c r="B39" s="91"/>
      <c r="C39" s="91"/>
      <c r="D39" s="91"/>
      <c r="E39" s="91"/>
      <c r="F39" s="79"/>
      <c r="H39" s="74"/>
    </row>
    <row r="40" spans="1:13" ht="18.75">
      <c r="A40" s="63" t="s">
        <v>325</v>
      </c>
      <c r="B40" s="91"/>
      <c r="C40" s="91"/>
      <c r="D40" s="91"/>
      <c r="E40" s="91"/>
      <c r="F40" s="79"/>
      <c r="H40" s="74"/>
    </row>
    <row r="41" spans="1:13">
      <c r="A41" s="64" t="s">
        <v>495</v>
      </c>
      <c r="B41" s="91"/>
      <c r="C41" s="91"/>
      <c r="D41" s="91"/>
      <c r="E41" s="91"/>
      <c r="F41" s="79"/>
      <c r="H41" s="74"/>
    </row>
    <row r="42" spans="1:13">
      <c r="A42" s="64" t="str">
        <f>A3</f>
        <v>Budgeted for the period ending December 31, 2015</v>
      </c>
      <c r="B42" s="91"/>
      <c r="C42" s="91"/>
      <c r="D42" s="91"/>
      <c r="E42" s="91"/>
      <c r="F42" s="79"/>
      <c r="H42" s="74"/>
    </row>
    <row r="43" spans="1:13">
      <c r="B43" s="91"/>
      <c r="C43" s="91"/>
      <c r="D43" s="91"/>
      <c r="E43" s="91"/>
    </row>
    <row r="44" spans="1:13" ht="34.5">
      <c r="B44" s="95" t="s">
        <v>346</v>
      </c>
      <c r="C44" s="91"/>
      <c r="D44" s="91"/>
      <c r="F44" s="67">
        <f>F5</f>
        <v>42369</v>
      </c>
      <c r="G44" s="260"/>
      <c r="H44" s="260"/>
      <c r="I44" s="140"/>
      <c r="K44" s="260"/>
    </row>
    <row r="45" spans="1:13">
      <c r="B45" s="95"/>
      <c r="C45" s="96" t="s">
        <v>367</v>
      </c>
      <c r="D45" s="91"/>
      <c r="F45" s="90"/>
      <c r="G45" s="114"/>
      <c r="H45" s="114"/>
      <c r="I45" s="140"/>
    </row>
    <row r="46" spans="1:13">
      <c r="B46" s="262">
        <v>920</v>
      </c>
      <c r="C46" s="91"/>
      <c r="D46" s="91" t="s">
        <v>368</v>
      </c>
      <c r="F46" s="68">
        <v>68140070</v>
      </c>
      <c r="G46" s="114"/>
      <c r="J46" s="126"/>
      <c r="K46" s="295"/>
    </row>
    <row r="47" spans="1:13">
      <c r="B47" s="262">
        <v>921</v>
      </c>
      <c r="C47" s="91"/>
      <c r="D47" s="91" t="s">
        <v>369</v>
      </c>
      <c r="F47" s="128">
        <v>24283295</v>
      </c>
      <c r="G47" s="114"/>
      <c r="K47" s="296"/>
    </row>
    <row r="48" spans="1:13">
      <c r="A48" s="97" t="s">
        <v>370</v>
      </c>
      <c r="B48" s="262">
        <v>922</v>
      </c>
      <c r="C48" s="91"/>
      <c r="D48" s="91" t="s">
        <v>371</v>
      </c>
      <c r="F48" s="128">
        <v>-3624191</v>
      </c>
      <c r="G48" s="114"/>
      <c r="K48" s="296"/>
    </row>
    <row r="49" spans="2:11">
      <c r="B49" s="262">
        <v>923</v>
      </c>
      <c r="C49" s="91"/>
      <c r="D49" s="91" t="s">
        <v>372</v>
      </c>
      <c r="F49" s="128">
        <v>48260505</v>
      </c>
      <c r="G49" s="114"/>
      <c r="K49" s="296"/>
    </row>
    <row r="50" spans="2:11">
      <c r="B50" s="262">
        <v>924</v>
      </c>
      <c r="C50" s="91"/>
      <c r="D50" s="91" t="s">
        <v>373</v>
      </c>
      <c r="F50" s="128">
        <v>7028112</v>
      </c>
      <c r="G50" s="114"/>
      <c r="K50" s="296"/>
    </row>
    <row r="51" spans="2:11">
      <c r="B51" s="262">
        <v>925</v>
      </c>
      <c r="C51" s="91"/>
      <c r="D51" s="91" t="s">
        <v>374</v>
      </c>
      <c r="F51" s="128">
        <v>9188682</v>
      </c>
      <c r="G51" s="114"/>
      <c r="K51" s="296"/>
    </row>
    <row r="52" spans="2:11">
      <c r="B52" s="262">
        <v>926</v>
      </c>
      <c r="C52" s="91"/>
      <c r="D52" s="91" t="s">
        <v>375</v>
      </c>
      <c r="F52" s="128">
        <v>33825162</v>
      </c>
      <c r="G52" s="114"/>
      <c r="K52" s="296"/>
    </row>
    <row r="53" spans="2:11">
      <c r="B53" s="262">
        <v>928</v>
      </c>
      <c r="C53" s="91"/>
      <c r="D53" s="91" t="s">
        <v>376</v>
      </c>
      <c r="E53" s="91"/>
      <c r="F53" s="128">
        <v>1094703</v>
      </c>
      <c r="G53" s="114"/>
      <c r="K53" s="296"/>
    </row>
    <row r="54" spans="2:11">
      <c r="B54" s="262">
        <v>929</v>
      </c>
      <c r="C54" s="91"/>
      <c r="D54" s="91" t="s">
        <v>399</v>
      </c>
      <c r="E54" s="91"/>
      <c r="F54" s="128">
        <v>0</v>
      </c>
      <c r="G54" s="114"/>
      <c r="K54" s="296"/>
    </row>
    <row r="55" spans="2:11">
      <c r="B55" s="262">
        <v>930.1</v>
      </c>
      <c r="C55" s="91"/>
      <c r="D55" s="91" t="s">
        <v>398</v>
      </c>
      <c r="E55" s="91"/>
      <c r="F55" s="128">
        <v>45961</v>
      </c>
      <c r="G55" s="114"/>
      <c r="K55" s="296"/>
    </row>
    <row r="56" spans="2:11">
      <c r="B56" s="262">
        <v>930.2</v>
      </c>
      <c r="C56" s="91"/>
      <c r="D56" s="91" t="s">
        <v>377</v>
      </c>
      <c r="E56" s="91"/>
      <c r="F56" s="128">
        <v>2725502</v>
      </c>
      <c r="G56" s="114"/>
      <c r="K56" s="296"/>
    </row>
    <row r="57" spans="2:11">
      <c r="B57" s="262">
        <v>931</v>
      </c>
      <c r="C57" s="91"/>
      <c r="D57" s="91" t="s">
        <v>356</v>
      </c>
      <c r="E57" s="91"/>
      <c r="F57" s="128">
        <v>2782800</v>
      </c>
      <c r="G57" s="114"/>
      <c r="K57" s="296"/>
    </row>
    <row r="58" spans="2:11">
      <c r="B58" s="262">
        <v>935</v>
      </c>
      <c r="C58" s="91"/>
      <c r="D58" s="114" t="s">
        <v>378</v>
      </c>
      <c r="E58" s="91"/>
      <c r="F58" s="138">
        <v>867210</v>
      </c>
      <c r="G58" s="114"/>
      <c r="K58" s="296"/>
    </row>
    <row r="59" spans="2:11">
      <c r="B59" s="94"/>
      <c r="C59" s="91"/>
      <c r="D59" s="91" t="s">
        <v>379</v>
      </c>
      <c r="E59" s="91"/>
      <c r="F59" s="68">
        <f>SUM(F46:F58)</f>
        <v>194617811</v>
      </c>
      <c r="G59" s="126"/>
      <c r="H59" s="126"/>
      <c r="I59" s="140"/>
      <c r="J59" s="126"/>
      <c r="K59" s="295"/>
    </row>
    <row r="60" spans="2:11">
      <c r="B60" s="94"/>
      <c r="C60" s="91"/>
      <c r="D60" s="91"/>
      <c r="E60" s="91"/>
    </row>
    <row r="61" spans="2:11">
      <c r="B61" s="204" t="s">
        <v>496</v>
      </c>
      <c r="C61" s="91"/>
      <c r="D61" s="91"/>
      <c r="E61" s="91"/>
    </row>
    <row r="62" spans="2:11">
      <c r="B62" s="91"/>
      <c r="C62" s="91" t="s">
        <v>497</v>
      </c>
      <c r="D62" s="91"/>
      <c r="E62" s="91"/>
      <c r="F62" s="67">
        <f>F44</f>
        <v>42369</v>
      </c>
      <c r="H62" s="74"/>
    </row>
    <row r="63" spans="2:11">
      <c r="B63" s="205" t="s">
        <v>489</v>
      </c>
      <c r="C63" s="91"/>
      <c r="D63" s="91" t="s">
        <v>487</v>
      </c>
      <c r="E63" s="91"/>
      <c r="F63" s="141">
        <v>719574</v>
      </c>
      <c r="J63" s="142"/>
      <c r="K63" s="297"/>
    </row>
    <row r="64" spans="2:11">
      <c r="B64" s="248" t="s">
        <v>491</v>
      </c>
      <c r="C64" s="91"/>
      <c r="D64" s="91" t="s">
        <v>486</v>
      </c>
      <c r="E64" s="91"/>
      <c r="F64" s="128">
        <v>1094703</v>
      </c>
      <c r="K64" s="296"/>
    </row>
    <row r="65" spans="1:11">
      <c r="B65" s="206" t="s">
        <v>492</v>
      </c>
      <c r="C65" s="91"/>
      <c r="D65" s="91" t="s">
        <v>488</v>
      </c>
      <c r="E65" s="91"/>
      <c r="F65" s="138">
        <v>45961</v>
      </c>
      <c r="H65" s="74"/>
      <c r="K65" s="296"/>
    </row>
    <row r="66" spans="1:11">
      <c r="B66" s="91"/>
      <c r="C66" s="91"/>
      <c r="D66" s="91"/>
      <c r="E66" s="91"/>
      <c r="F66" s="141">
        <f>SUM(F63:F65)</f>
        <v>1860238</v>
      </c>
      <c r="H66" s="74"/>
      <c r="J66" s="142"/>
      <c r="K66" s="297"/>
    </row>
    <row r="67" spans="1:11">
      <c r="B67" s="91"/>
      <c r="C67" s="91"/>
      <c r="D67" s="91"/>
      <c r="E67" s="91"/>
      <c r="F67" s="141"/>
      <c r="H67" s="74"/>
    </row>
    <row r="68" spans="1:11">
      <c r="B68" s="91" t="s">
        <v>490</v>
      </c>
      <c r="C68" s="91"/>
      <c r="D68" s="91"/>
      <c r="E68" s="91"/>
      <c r="F68" s="141"/>
      <c r="H68" s="74"/>
    </row>
    <row r="69" spans="1:11">
      <c r="B69" s="90" t="s">
        <v>493</v>
      </c>
      <c r="C69" s="91"/>
      <c r="D69" s="91"/>
      <c r="E69" s="91"/>
      <c r="F69" s="141"/>
      <c r="H69" s="74"/>
    </row>
    <row r="70" spans="1:11">
      <c r="B70" s="91" t="s">
        <v>513</v>
      </c>
      <c r="C70" s="91"/>
      <c r="D70" s="91"/>
      <c r="E70" s="91"/>
      <c r="F70" s="141"/>
      <c r="H70" s="74"/>
    </row>
    <row r="71" spans="1:11">
      <c r="B71" s="91"/>
      <c r="C71" s="91"/>
      <c r="D71" s="91"/>
    </row>
    <row r="72" spans="1:11" ht="18.75">
      <c r="A72" s="63" t="s">
        <v>325</v>
      </c>
      <c r="B72" s="91"/>
      <c r="C72" s="91"/>
      <c r="D72" s="91"/>
      <c r="E72" s="91"/>
      <c r="F72" s="79"/>
      <c r="H72" s="74"/>
    </row>
    <row r="73" spans="1:11">
      <c r="A73" s="64" t="s">
        <v>494</v>
      </c>
      <c r="B73" s="91"/>
      <c r="C73" s="91"/>
      <c r="D73" s="91"/>
      <c r="E73" s="91"/>
      <c r="F73" s="79"/>
      <c r="H73" s="74"/>
    </row>
    <row r="74" spans="1:11">
      <c r="A74" s="64" t="str">
        <f>A42</f>
        <v>Budgeted for the period ending December 31, 2015</v>
      </c>
      <c r="B74" s="91"/>
      <c r="C74" s="91"/>
      <c r="D74" s="91"/>
      <c r="E74" s="91"/>
      <c r="H74" s="74"/>
    </row>
    <row r="75" spans="1:11">
      <c r="A75" s="64"/>
      <c r="B75" s="91"/>
      <c r="C75" s="91"/>
      <c r="D75" s="91"/>
      <c r="E75" s="91"/>
      <c r="H75" s="74"/>
    </row>
    <row r="76" spans="1:11">
      <c r="A76" s="91"/>
      <c r="B76" s="91"/>
      <c r="C76" s="96" t="s">
        <v>380</v>
      </c>
      <c r="D76" s="91"/>
      <c r="E76" s="91"/>
      <c r="F76" s="134">
        <f>F62</f>
        <v>42369</v>
      </c>
    </row>
    <row r="77" spans="1:11">
      <c r="A77" s="91"/>
      <c r="B77" s="91"/>
      <c r="C77" s="91"/>
      <c r="D77" s="91" t="s">
        <v>2</v>
      </c>
      <c r="E77" s="91"/>
      <c r="F77" s="141">
        <v>23813064</v>
      </c>
      <c r="H77" s="130"/>
      <c r="I77" s="264"/>
      <c r="J77" s="142"/>
    </row>
    <row r="78" spans="1:11">
      <c r="A78" s="91"/>
      <c r="B78" s="91"/>
      <c r="C78" s="91"/>
      <c r="D78" s="91" t="s">
        <v>381</v>
      </c>
      <c r="E78" s="91"/>
      <c r="F78" s="141">
        <v>28107684</v>
      </c>
      <c r="H78" s="130"/>
      <c r="I78" s="264"/>
      <c r="J78" s="142"/>
    </row>
    <row r="79" spans="1:11">
      <c r="A79" s="91"/>
      <c r="B79" s="91"/>
      <c r="C79" s="91"/>
      <c r="D79" s="91" t="s">
        <v>332</v>
      </c>
      <c r="E79" s="91"/>
      <c r="F79" s="141">
        <v>27546429</v>
      </c>
      <c r="H79" s="131"/>
      <c r="I79" s="265"/>
      <c r="J79" s="142"/>
    </row>
    <row r="80" spans="1:11">
      <c r="B80" s="91"/>
      <c r="C80" s="91"/>
      <c r="D80" s="91"/>
      <c r="H80" s="74"/>
      <c r="J80" s="142"/>
    </row>
    <row r="81" spans="1:19" ht="18.75">
      <c r="A81" s="63" t="s">
        <v>325</v>
      </c>
      <c r="B81" s="91"/>
      <c r="C81" s="91"/>
      <c r="D81" s="91"/>
      <c r="J81" s="142"/>
    </row>
    <row r="82" spans="1:19">
      <c r="A82" s="64" t="s">
        <v>418</v>
      </c>
      <c r="C82" s="98"/>
      <c r="F82" s="90"/>
      <c r="J82" s="142"/>
    </row>
    <row r="83" spans="1:19">
      <c r="A83" s="64" t="str">
        <f>A74</f>
        <v>Budgeted for the period ending December 31, 2015</v>
      </c>
      <c r="C83" s="98"/>
      <c r="F83" s="90"/>
      <c r="J83" s="142"/>
      <c r="O83" s="114"/>
      <c r="P83" s="114"/>
      <c r="Q83" s="114"/>
      <c r="R83" s="114"/>
      <c r="S83" s="114"/>
    </row>
    <row r="84" spans="1:19">
      <c r="D84" s="91"/>
      <c r="F84" s="134">
        <f>F76</f>
        <v>42369</v>
      </c>
      <c r="G84" s="114"/>
      <c r="J84" s="142"/>
      <c r="O84" s="153"/>
      <c r="P84" s="114"/>
      <c r="Q84" s="114"/>
      <c r="R84" s="114"/>
      <c r="S84" s="114"/>
    </row>
    <row r="85" spans="1:19">
      <c r="D85" s="132" t="s">
        <v>400</v>
      </c>
      <c r="F85" s="145">
        <v>12271104.760698214</v>
      </c>
      <c r="G85" s="114"/>
      <c r="J85" s="142"/>
      <c r="O85" s="73"/>
      <c r="P85" s="114"/>
      <c r="Q85" s="261"/>
      <c r="R85" s="114"/>
      <c r="S85" s="114"/>
    </row>
    <row r="86" spans="1:19">
      <c r="D86" s="132" t="s">
        <v>382</v>
      </c>
      <c r="F86" s="74">
        <v>30611568</v>
      </c>
      <c r="G86" s="73"/>
      <c r="J86" s="142"/>
      <c r="O86" s="154"/>
      <c r="P86" s="114"/>
      <c r="Q86" s="261"/>
      <c r="R86" s="114"/>
      <c r="S86" s="114"/>
    </row>
    <row r="87" spans="1:19">
      <c r="D87" s="132" t="s">
        <v>383</v>
      </c>
      <c r="F87" s="74">
        <v>23401121</v>
      </c>
      <c r="G87" s="73"/>
      <c r="J87" s="142"/>
      <c r="O87" s="154"/>
      <c r="P87" s="114"/>
      <c r="Q87" s="261"/>
      <c r="R87" s="114"/>
      <c r="S87" s="114"/>
    </row>
    <row r="88" spans="1:19">
      <c r="D88" s="132" t="s">
        <v>401</v>
      </c>
      <c r="F88" s="140">
        <v>1742476</v>
      </c>
      <c r="G88" s="114"/>
      <c r="J88" s="142"/>
      <c r="O88" s="154"/>
      <c r="P88" s="114"/>
      <c r="Q88" s="261"/>
      <c r="R88" s="114"/>
      <c r="S88" s="114"/>
    </row>
    <row r="89" spans="1:19">
      <c r="E89" s="89"/>
      <c r="F89" s="89"/>
      <c r="G89" s="89"/>
      <c r="O89" s="89"/>
      <c r="P89" s="114"/>
      <c r="Q89" s="114"/>
      <c r="R89" s="114"/>
      <c r="S89" s="114"/>
    </row>
    <row r="92" spans="1:19">
      <c r="A92" s="303"/>
      <c r="B92" s="303"/>
      <c r="C92" s="303"/>
      <c r="D92" s="303"/>
      <c r="E92" s="303"/>
      <c r="F92" s="304"/>
      <c r="G92" s="304"/>
      <c r="H92" s="304"/>
      <c r="I92" s="305"/>
    </row>
    <row r="93" spans="1:19">
      <c r="A93" s="306"/>
      <c r="B93" s="303"/>
      <c r="C93" s="303"/>
      <c r="D93" s="303"/>
      <c r="E93" s="303"/>
      <c r="F93" s="304"/>
      <c r="G93" s="304"/>
      <c r="H93" s="304"/>
      <c r="I93" s="305"/>
    </row>
    <row r="94" spans="1:19">
      <c r="A94" s="303"/>
      <c r="B94" s="303"/>
      <c r="C94" s="303"/>
      <c r="D94" s="303"/>
      <c r="E94" s="303"/>
      <c r="F94" s="304"/>
      <c r="G94" s="304"/>
      <c r="H94" s="304"/>
      <c r="I94" s="305"/>
    </row>
    <row r="96" spans="1:19">
      <c r="A96" s="306"/>
      <c r="B96" s="303"/>
      <c r="C96"/>
      <c r="D96"/>
      <c r="E96"/>
    </row>
    <row r="97" spans="2:5">
      <c r="B97" s="303"/>
      <c r="C97"/>
      <c r="D97"/>
      <c r="E97"/>
    </row>
  </sheetData>
  <pageMargins left="0.75" right="0.75" top="1" bottom="1" header="0.5" footer="0.5"/>
  <pageSetup scale="63" firstPageNumber="6" fitToHeight="2" orientation="portrait" useFirstPageNumber="1" r:id="rId1"/>
  <headerFooter alignWithMargins="0">
    <oddFooter>&amp;CPage &amp;P</oddFooter>
  </headerFooter>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7"/>
  <sheetViews>
    <sheetView view="pageBreakPreview" zoomScaleNormal="85" zoomScaleSheetLayoutView="100" workbookViewId="0"/>
  </sheetViews>
  <sheetFormatPr defaultRowHeight="17.25"/>
  <cols>
    <col min="1" max="2" width="8.88671875" style="90"/>
    <col min="3" max="3" width="3.33203125" style="90" customWidth="1"/>
    <col min="4" max="4" width="43.5546875" style="90" customWidth="1"/>
    <col min="5" max="5" width="14.77734375" style="90" bestFit="1" customWidth="1"/>
    <col min="6" max="6" width="13.77734375" style="90" bestFit="1" customWidth="1"/>
    <col min="7" max="9" width="8.88671875" style="90"/>
    <col min="10" max="10" width="15.88671875" style="90" bestFit="1" customWidth="1"/>
    <col min="11" max="255" width="8.88671875" style="90"/>
    <col min="256" max="256" width="3.33203125" style="90" customWidth="1"/>
    <col min="257" max="257" width="43.5546875" style="90" customWidth="1"/>
    <col min="258" max="258" width="22.33203125" style="90" bestFit="1" customWidth="1"/>
    <col min="259" max="259" width="13.44140625" style="90" customWidth="1"/>
    <col min="260" max="260" width="14.109375" style="90" bestFit="1" customWidth="1"/>
    <col min="261" max="511" width="8.88671875" style="90"/>
    <col min="512" max="512" width="3.33203125" style="90" customWidth="1"/>
    <col min="513" max="513" width="43.5546875" style="90" customWidth="1"/>
    <col min="514" max="514" width="22.33203125" style="90" bestFit="1" customWidth="1"/>
    <col min="515" max="515" width="13.44140625" style="90" customWidth="1"/>
    <col min="516" max="516" width="14.109375" style="90" bestFit="1" customWidth="1"/>
    <col min="517" max="767" width="8.88671875" style="90"/>
    <col min="768" max="768" width="3.33203125" style="90" customWidth="1"/>
    <col min="769" max="769" width="43.5546875" style="90" customWidth="1"/>
    <col min="770" max="770" width="22.33203125" style="90" bestFit="1" customWidth="1"/>
    <col min="771" max="771" width="13.44140625" style="90" customWidth="1"/>
    <col min="772" max="772" width="14.109375" style="90" bestFit="1" customWidth="1"/>
    <col min="773" max="1023" width="8.88671875" style="90"/>
    <col min="1024" max="1024" width="3.33203125" style="90" customWidth="1"/>
    <col min="1025" max="1025" width="43.5546875" style="90" customWidth="1"/>
    <col min="1026" max="1026" width="22.33203125" style="90" bestFit="1" customWidth="1"/>
    <col min="1027" max="1027" width="13.44140625" style="90" customWidth="1"/>
    <col min="1028" max="1028" width="14.109375" style="90" bestFit="1" customWidth="1"/>
    <col min="1029" max="1279" width="8.88671875" style="90"/>
    <col min="1280" max="1280" width="3.33203125" style="90" customWidth="1"/>
    <col min="1281" max="1281" width="43.5546875" style="90" customWidth="1"/>
    <col min="1282" max="1282" width="22.33203125" style="90" bestFit="1" customWidth="1"/>
    <col min="1283" max="1283" width="13.44140625" style="90" customWidth="1"/>
    <col min="1284" max="1284" width="14.109375" style="90" bestFit="1" customWidth="1"/>
    <col min="1285" max="1535" width="8.88671875" style="90"/>
    <col min="1536" max="1536" width="3.33203125" style="90" customWidth="1"/>
    <col min="1537" max="1537" width="43.5546875" style="90" customWidth="1"/>
    <col min="1538" max="1538" width="22.33203125" style="90" bestFit="1" customWidth="1"/>
    <col min="1539" max="1539" width="13.44140625" style="90" customWidth="1"/>
    <col min="1540" max="1540" width="14.109375" style="90" bestFit="1" customWidth="1"/>
    <col min="1541" max="1791" width="8.88671875" style="90"/>
    <col min="1792" max="1792" width="3.33203125" style="90" customWidth="1"/>
    <col min="1793" max="1793" width="43.5546875" style="90" customWidth="1"/>
    <col min="1794" max="1794" width="22.33203125" style="90" bestFit="1" customWidth="1"/>
    <col min="1795" max="1795" width="13.44140625" style="90" customWidth="1"/>
    <col min="1796" max="1796" width="14.109375" style="90" bestFit="1" customWidth="1"/>
    <col min="1797" max="2047" width="8.88671875" style="90"/>
    <col min="2048" max="2048" width="3.33203125" style="90" customWidth="1"/>
    <col min="2049" max="2049" width="43.5546875" style="90" customWidth="1"/>
    <col min="2050" max="2050" width="22.33203125" style="90" bestFit="1" customWidth="1"/>
    <col min="2051" max="2051" width="13.44140625" style="90" customWidth="1"/>
    <col min="2052" max="2052" width="14.109375" style="90" bestFit="1" customWidth="1"/>
    <col min="2053" max="2303" width="8.88671875" style="90"/>
    <col min="2304" max="2304" width="3.33203125" style="90" customWidth="1"/>
    <col min="2305" max="2305" width="43.5546875" style="90" customWidth="1"/>
    <col min="2306" max="2306" width="22.33203125" style="90" bestFit="1" customWidth="1"/>
    <col min="2307" max="2307" width="13.44140625" style="90" customWidth="1"/>
    <col min="2308" max="2308" width="14.109375" style="90" bestFit="1" customWidth="1"/>
    <col min="2309" max="2559" width="8.88671875" style="90"/>
    <col min="2560" max="2560" width="3.33203125" style="90" customWidth="1"/>
    <col min="2561" max="2561" width="43.5546875" style="90" customWidth="1"/>
    <col min="2562" max="2562" width="22.33203125" style="90" bestFit="1" customWidth="1"/>
    <col min="2563" max="2563" width="13.44140625" style="90" customWidth="1"/>
    <col min="2564" max="2564" width="14.109375" style="90" bestFit="1" customWidth="1"/>
    <col min="2565" max="2815" width="8.88671875" style="90"/>
    <col min="2816" max="2816" width="3.33203125" style="90" customWidth="1"/>
    <col min="2817" max="2817" width="43.5546875" style="90" customWidth="1"/>
    <col min="2818" max="2818" width="22.33203125" style="90" bestFit="1" customWidth="1"/>
    <col min="2819" max="2819" width="13.44140625" style="90" customWidth="1"/>
    <col min="2820" max="2820" width="14.109375" style="90" bestFit="1" customWidth="1"/>
    <col min="2821" max="3071" width="8.88671875" style="90"/>
    <col min="3072" max="3072" width="3.33203125" style="90" customWidth="1"/>
    <col min="3073" max="3073" width="43.5546875" style="90" customWidth="1"/>
    <col min="3074" max="3074" width="22.33203125" style="90" bestFit="1" customWidth="1"/>
    <col min="3075" max="3075" width="13.44140625" style="90" customWidth="1"/>
    <col min="3076" max="3076" width="14.109375" style="90" bestFit="1" customWidth="1"/>
    <col min="3077" max="3327" width="8.88671875" style="90"/>
    <col min="3328" max="3328" width="3.33203125" style="90" customWidth="1"/>
    <col min="3329" max="3329" width="43.5546875" style="90" customWidth="1"/>
    <col min="3330" max="3330" width="22.33203125" style="90" bestFit="1" customWidth="1"/>
    <col min="3331" max="3331" width="13.44140625" style="90" customWidth="1"/>
    <col min="3332" max="3332" width="14.109375" style="90" bestFit="1" customWidth="1"/>
    <col min="3333" max="3583" width="8.88671875" style="90"/>
    <col min="3584" max="3584" width="3.33203125" style="90" customWidth="1"/>
    <col min="3585" max="3585" width="43.5546875" style="90" customWidth="1"/>
    <col min="3586" max="3586" width="22.33203125" style="90" bestFit="1" customWidth="1"/>
    <col min="3587" max="3587" width="13.44140625" style="90" customWidth="1"/>
    <col min="3588" max="3588" width="14.109375" style="90" bestFit="1" customWidth="1"/>
    <col min="3589" max="3839" width="8.88671875" style="90"/>
    <col min="3840" max="3840" width="3.33203125" style="90" customWidth="1"/>
    <col min="3841" max="3841" width="43.5546875" style="90" customWidth="1"/>
    <col min="3842" max="3842" width="22.33203125" style="90" bestFit="1" customWidth="1"/>
    <col min="3843" max="3843" width="13.44140625" style="90" customWidth="1"/>
    <col min="3844" max="3844" width="14.109375" style="90" bestFit="1" customWidth="1"/>
    <col min="3845" max="4095" width="8.88671875" style="90"/>
    <col min="4096" max="4096" width="3.33203125" style="90" customWidth="1"/>
    <col min="4097" max="4097" width="43.5546875" style="90" customWidth="1"/>
    <col min="4098" max="4098" width="22.33203125" style="90" bestFit="1" customWidth="1"/>
    <col min="4099" max="4099" width="13.44140625" style="90" customWidth="1"/>
    <col min="4100" max="4100" width="14.109375" style="90" bestFit="1" customWidth="1"/>
    <col min="4101" max="4351" width="8.88671875" style="90"/>
    <col min="4352" max="4352" width="3.33203125" style="90" customWidth="1"/>
    <col min="4353" max="4353" width="43.5546875" style="90" customWidth="1"/>
    <col min="4354" max="4354" width="22.33203125" style="90" bestFit="1" customWidth="1"/>
    <col min="4355" max="4355" width="13.44140625" style="90" customWidth="1"/>
    <col min="4356" max="4356" width="14.109375" style="90" bestFit="1" customWidth="1"/>
    <col min="4357" max="4607" width="8.88671875" style="90"/>
    <col min="4608" max="4608" width="3.33203125" style="90" customWidth="1"/>
    <col min="4609" max="4609" width="43.5546875" style="90" customWidth="1"/>
    <col min="4610" max="4610" width="22.33203125" style="90" bestFit="1" customWidth="1"/>
    <col min="4611" max="4611" width="13.44140625" style="90" customWidth="1"/>
    <col min="4612" max="4612" width="14.109375" style="90" bestFit="1" customWidth="1"/>
    <col min="4613" max="4863" width="8.88671875" style="90"/>
    <col min="4864" max="4864" width="3.33203125" style="90" customWidth="1"/>
    <col min="4865" max="4865" width="43.5546875" style="90" customWidth="1"/>
    <col min="4866" max="4866" width="22.33203125" style="90" bestFit="1" customWidth="1"/>
    <col min="4867" max="4867" width="13.44140625" style="90" customWidth="1"/>
    <col min="4868" max="4868" width="14.109375" style="90" bestFit="1" customWidth="1"/>
    <col min="4869" max="5119" width="8.88671875" style="90"/>
    <col min="5120" max="5120" width="3.33203125" style="90" customWidth="1"/>
    <col min="5121" max="5121" width="43.5546875" style="90" customWidth="1"/>
    <col min="5122" max="5122" width="22.33203125" style="90" bestFit="1" customWidth="1"/>
    <col min="5123" max="5123" width="13.44140625" style="90" customWidth="1"/>
    <col min="5124" max="5124" width="14.109375" style="90" bestFit="1" customWidth="1"/>
    <col min="5125" max="5375" width="8.88671875" style="90"/>
    <col min="5376" max="5376" width="3.33203125" style="90" customWidth="1"/>
    <col min="5377" max="5377" width="43.5546875" style="90" customWidth="1"/>
    <col min="5378" max="5378" width="22.33203125" style="90" bestFit="1" customWidth="1"/>
    <col min="5379" max="5379" width="13.44140625" style="90" customWidth="1"/>
    <col min="5380" max="5380" width="14.109375" style="90" bestFit="1" customWidth="1"/>
    <col min="5381" max="5631" width="8.88671875" style="90"/>
    <col min="5632" max="5632" width="3.33203125" style="90" customWidth="1"/>
    <col min="5633" max="5633" width="43.5546875" style="90" customWidth="1"/>
    <col min="5634" max="5634" width="22.33203125" style="90" bestFit="1" customWidth="1"/>
    <col min="5635" max="5635" width="13.44140625" style="90" customWidth="1"/>
    <col min="5636" max="5636" width="14.109375" style="90" bestFit="1" customWidth="1"/>
    <col min="5637" max="5887" width="8.88671875" style="90"/>
    <col min="5888" max="5888" width="3.33203125" style="90" customWidth="1"/>
    <col min="5889" max="5889" width="43.5546875" style="90" customWidth="1"/>
    <col min="5890" max="5890" width="22.33203125" style="90" bestFit="1" customWidth="1"/>
    <col min="5891" max="5891" width="13.44140625" style="90" customWidth="1"/>
    <col min="5892" max="5892" width="14.109375" style="90" bestFit="1" customWidth="1"/>
    <col min="5893" max="6143" width="8.88671875" style="90"/>
    <col min="6144" max="6144" width="3.33203125" style="90" customWidth="1"/>
    <col min="6145" max="6145" width="43.5546875" style="90" customWidth="1"/>
    <col min="6146" max="6146" width="22.33203125" style="90" bestFit="1" customWidth="1"/>
    <col min="6147" max="6147" width="13.44140625" style="90" customWidth="1"/>
    <col min="6148" max="6148" width="14.109375" style="90" bestFit="1" customWidth="1"/>
    <col min="6149" max="6399" width="8.88671875" style="90"/>
    <col min="6400" max="6400" width="3.33203125" style="90" customWidth="1"/>
    <col min="6401" max="6401" width="43.5546875" style="90" customWidth="1"/>
    <col min="6402" max="6402" width="22.33203125" style="90" bestFit="1" customWidth="1"/>
    <col min="6403" max="6403" width="13.44140625" style="90" customWidth="1"/>
    <col min="6404" max="6404" width="14.109375" style="90" bestFit="1" customWidth="1"/>
    <col min="6405" max="6655" width="8.88671875" style="90"/>
    <col min="6656" max="6656" width="3.33203125" style="90" customWidth="1"/>
    <col min="6657" max="6657" width="43.5546875" style="90" customWidth="1"/>
    <col min="6658" max="6658" width="22.33203125" style="90" bestFit="1" customWidth="1"/>
    <col min="6659" max="6659" width="13.44140625" style="90" customWidth="1"/>
    <col min="6660" max="6660" width="14.109375" style="90" bestFit="1" customWidth="1"/>
    <col min="6661" max="6911" width="8.88671875" style="90"/>
    <col min="6912" max="6912" width="3.33203125" style="90" customWidth="1"/>
    <col min="6913" max="6913" width="43.5546875" style="90" customWidth="1"/>
    <col min="6914" max="6914" width="22.33203125" style="90" bestFit="1" customWidth="1"/>
    <col min="6915" max="6915" width="13.44140625" style="90" customWidth="1"/>
    <col min="6916" max="6916" width="14.109375" style="90" bestFit="1" customWidth="1"/>
    <col min="6917" max="7167" width="8.88671875" style="90"/>
    <col min="7168" max="7168" width="3.33203125" style="90" customWidth="1"/>
    <col min="7169" max="7169" width="43.5546875" style="90" customWidth="1"/>
    <col min="7170" max="7170" width="22.33203125" style="90" bestFit="1" customWidth="1"/>
    <col min="7171" max="7171" width="13.44140625" style="90" customWidth="1"/>
    <col min="7172" max="7172" width="14.109375" style="90" bestFit="1" customWidth="1"/>
    <col min="7173" max="7423" width="8.88671875" style="90"/>
    <col min="7424" max="7424" width="3.33203125" style="90" customWidth="1"/>
    <col min="7425" max="7425" width="43.5546875" style="90" customWidth="1"/>
    <col min="7426" max="7426" width="22.33203125" style="90" bestFit="1" customWidth="1"/>
    <col min="7427" max="7427" width="13.44140625" style="90" customWidth="1"/>
    <col min="7428" max="7428" width="14.109375" style="90" bestFit="1" customWidth="1"/>
    <col min="7429" max="7679" width="8.88671875" style="90"/>
    <col min="7680" max="7680" width="3.33203125" style="90" customWidth="1"/>
    <col min="7681" max="7681" width="43.5546875" style="90" customWidth="1"/>
    <col min="7682" max="7682" width="22.33203125" style="90" bestFit="1" customWidth="1"/>
    <col min="7683" max="7683" width="13.44140625" style="90" customWidth="1"/>
    <col min="7684" max="7684" width="14.109375" style="90" bestFit="1" customWidth="1"/>
    <col min="7685" max="7935" width="8.88671875" style="90"/>
    <col min="7936" max="7936" width="3.33203125" style="90" customWidth="1"/>
    <col min="7937" max="7937" width="43.5546875" style="90" customWidth="1"/>
    <col min="7938" max="7938" width="22.33203125" style="90" bestFit="1" customWidth="1"/>
    <col min="7939" max="7939" width="13.44140625" style="90" customWidth="1"/>
    <col min="7940" max="7940" width="14.109375" style="90" bestFit="1" customWidth="1"/>
    <col min="7941" max="8191" width="8.88671875" style="90"/>
    <col min="8192" max="8192" width="3.33203125" style="90" customWidth="1"/>
    <col min="8193" max="8193" width="43.5546875" style="90" customWidth="1"/>
    <col min="8194" max="8194" width="22.33203125" style="90" bestFit="1" customWidth="1"/>
    <col min="8195" max="8195" width="13.44140625" style="90" customWidth="1"/>
    <col min="8196" max="8196" width="14.109375" style="90" bestFit="1" customWidth="1"/>
    <col min="8197" max="8447" width="8.88671875" style="90"/>
    <col min="8448" max="8448" width="3.33203125" style="90" customWidth="1"/>
    <col min="8449" max="8449" width="43.5546875" style="90" customWidth="1"/>
    <col min="8450" max="8450" width="22.33203125" style="90" bestFit="1" customWidth="1"/>
    <col min="8451" max="8451" width="13.44140625" style="90" customWidth="1"/>
    <col min="8452" max="8452" width="14.109375" style="90" bestFit="1" customWidth="1"/>
    <col min="8453" max="8703" width="8.88671875" style="90"/>
    <col min="8704" max="8704" width="3.33203125" style="90" customWidth="1"/>
    <col min="8705" max="8705" width="43.5546875" style="90" customWidth="1"/>
    <col min="8706" max="8706" width="22.33203125" style="90" bestFit="1" customWidth="1"/>
    <col min="8707" max="8707" width="13.44140625" style="90" customWidth="1"/>
    <col min="8708" max="8708" width="14.109375" style="90" bestFit="1" customWidth="1"/>
    <col min="8709" max="8959" width="8.88671875" style="90"/>
    <col min="8960" max="8960" width="3.33203125" style="90" customWidth="1"/>
    <col min="8961" max="8961" width="43.5546875" style="90" customWidth="1"/>
    <col min="8962" max="8962" width="22.33203125" style="90" bestFit="1" customWidth="1"/>
    <col min="8963" max="8963" width="13.44140625" style="90" customWidth="1"/>
    <col min="8964" max="8964" width="14.109375" style="90" bestFit="1" customWidth="1"/>
    <col min="8965" max="9215" width="8.88671875" style="90"/>
    <col min="9216" max="9216" width="3.33203125" style="90" customWidth="1"/>
    <col min="9217" max="9217" width="43.5546875" style="90" customWidth="1"/>
    <col min="9218" max="9218" width="22.33203125" style="90" bestFit="1" customWidth="1"/>
    <col min="9219" max="9219" width="13.44140625" style="90" customWidth="1"/>
    <col min="9220" max="9220" width="14.109375" style="90" bestFit="1" customWidth="1"/>
    <col min="9221" max="9471" width="8.88671875" style="90"/>
    <col min="9472" max="9472" width="3.33203125" style="90" customWidth="1"/>
    <col min="9473" max="9473" width="43.5546875" style="90" customWidth="1"/>
    <col min="9474" max="9474" width="22.33203125" style="90" bestFit="1" customWidth="1"/>
    <col min="9475" max="9475" width="13.44140625" style="90" customWidth="1"/>
    <col min="9476" max="9476" width="14.109375" style="90" bestFit="1" customWidth="1"/>
    <col min="9477" max="9727" width="8.88671875" style="90"/>
    <col min="9728" max="9728" width="3.33203125" style="90" customWidth="1"/>
    <col min="9729" max="9729" width="43.5546875" style="90" customWidth="1"/>
    <col min="9730" max="9730" width="22.33203125" style="90" bestFit="1" customWidth="1"/>
    <col min="9731" max="9731" width="13.44140625" style="90" customWidth="1"/>
    <col min="9732" max="9732" width="14.109375" style="90" bestFit="1" customWidth="1"/>
    <col min="9733" max="9983" width="8.88671875" style="90"/>
    <col min="9984" max="9984" width="3.33203125" style="90" customWidth="1"/>
    <col min="9985" max="9985" width="43.5546875" style="90" customWidth="1"/>
    <col min="9986" max="9986" width="22.33203125" style="90" bestFit="1" customWidth="1"/>
    <col min="9987" max="9987" width="13.44140625" style="90" customWidth="1"/>
    <col min="9988" max="9988" width="14.109375" style="90" bestFit="1" customWidth="1"/>
    <col min="9989" max="10239" width="8.88671875" style="90"/>
    <col min="10240" max="10240" width="3.33203125" style="90" customWidth="1"/>
    <col min="10241" max="10241" width="43.5546875" style="90" customWidth="1"/>
    <col min="10242" max="10242" width="22.33203125" style="90" bestFit="1" customWidth="1"/>
    <col min="10243" max="10243" width="13.44140625" style="90" customWidth="1"/>
    <col min="10244" max="10244" width="14.109375" style="90" bestFit="1" customWidth="1"/>
    <col min="10245" max="10495" width="8.88671875" style="90"/>
    <col min="10496" max="10496" width="3.33203125" style="90" customWidth="1"/>
    <col min="10497" max="10497" width="43.5546875" style="90" customWidth="1"/>
    <col min="10498" max="10498" width="22.33203125" style="90" bestFit="1" customWidth="1"/>
    <col min="10499" max="10499" width="13.44140625" style="90" customWidth="1"/>
    <col min="10500" max="10500" width="14.109375" style="90" bestFit="1" customWidth="1"/>
    <col min="10501" max="10751" width="8.88671875" style="90"/>
    <col min="10752" max="10752" width="3.33203125" style="90" customWidth="1"/>
    <col min="10753" max="10753" width="43.5546875" style="90" customWidth="1"/>
    <col min="10754" max="10754" width="22.33203125" style="90" bestFit="1" customWidth="1"/>
    <col min="10755" max="10755" width="13.44140625" style="90" customWidth="1"/>
    <col min="10756" max="10756" width="14.109375" style="90" bestFit="1" customWidth="1"/>
    <col min="10757" max="11007" width="8.88671875" style="90"/>
    <col min="11008" max="11008" width="3.33203125" style="90" customWidth="1"/>
    <col min="11009" max="11009" width="43.5546875" style="90" customWidth="1"/>
    <col min="11010" max="11010" width="22.33203125" style="90" bestFit="1" customWidth="1"/>
    <col min="11011" max="11011" width="13.44140625" style="90" customWidth="1"/>
    <col min="11012" max="11012" width="14.109375" style="90" bestFit="1" customWidth="1"/>
    <col min="11013" max="11263" width="8.88671875" style="90"/>
    <col min="11264" max="11264" width="3.33203125" style="90" customWidth="1"/>
    <col min="11265" max="11265" width="43.5546875" style="90" customWidth="1"/>
    <col min="11266" max="11266" width="22.33203125" style="90" bestFit="1" customWidth="1"/>
    <col min="11267" max="11267" width="13.44140625" style="90" customWidth="1"/>
    <col min="11268" max="11268" width="14.109375" style="90" bestFit="1" customWidth="1"/>
    <col min="11269" max="11519" width="8.88671875" style="90"/>
    <col min="11520" max="11520" width="3.33203125" style="90" customWidth="1"/>
    <col min="11521" max="11521" width="43.5546875" style="90" customWidth="1"/>
    <col min="11522" max="11522" width="22.33203125" style="90" bestFit="1" customWidth="1"/>
    <col min="11523" max="11523" width="13.44140625" style="90" customWidth="1"/>
    <col min="11524" max="11524" width="14.109375" style="90" bestFit="1" customWidth="1"/>
    <col min="11525" max="11775" width="8.88671875" style="90"/>
    <col min="11776" max="11776" width="3.33203125" style="90" customWidth="1"/>
    <col min="11777" max="11777" width="43.5546875" style="90" customWidth="1"/>
    <col min="11778" max="11778" width="22.33203125" style="90" bestFit="1" customWidth="1"/>
    <col min="11779" max="11779" width="13.44140625" style="90" customWidth="1"/>
    <col min="11780" max="11780" width="14.109375" style="90" bestFit="1" customWidth="1"/>
    <col min="11781" max="12031" width="8.88671875" style="90"/>
    <col min="12032" max="12032" width="3.33203125" style="90" customWidth="1"/>
    <col min="12033" max="12033" width="43.5546875" style="90" customWidth="1"/>
    <col min="12034" max="12034" width="22.33203125" style="90" bestFit="1" customWidth="1"/>
    <col min="12035" max="12035" width="13.44140625" style="90" customWidth="1"/>
    <col min="12036" max="12036" width="14.109375" style="90" bestFit="1" customWidth="1"/>
    <col min="12037" max="12287" width="8.88671875" style="90"/>
    <col min="12288" max="12288" width="3.33203125" style="90" customWidth="1"/>
    <col min="12289" max="12289" width="43.5546875" style="90" customWidth="1"/>
    <col min="12290" max="12290" width="22.33203125" style="90" bestFit="1" customWidth="1"/>
    <col min="12291" max="12291" width="13.44140625" style="90" customWidth="1"/>
    <col min="12292" max="12292" width="14.109375" style="90" bestFit="1" customWidth="1"/>
    <col min="12293" max="12543" width="8.88671875" style="90"/>
    <col min="12544" max="12544" width="3.33203125" style="90" customWidth="1"/>
    <col min="12545" max="12545" width="43.5546875" style="90" customWidth="1"/>
    <col min="12546" max="12546" width="22.33203125" style="90" bestFit="1" customWidth="1"/>
    <col min="12547" max="12547" width="13.44140625" style="90" customWidth="1"/>
    <col min="12548" max="12548" width="14.109375" style="90" bestFit="1" customWidth="1"/>
    <col min="12549" max="12799" width="8.88671875" style="90"/>
    <col min="12800" max="12800" width="3.33203125" style="90" customWidth="1"/>
    <col min="12801" max="12801" width="43.5546875" style="90" customWidth="1"/>
    <col min="12802" max="12802" width="22.33203125" style="90" bestFit="1" customWidth="1"/>
    <col min="12803" max="12803" width="13.44140625" style="90" customWidth="1"/>
    <col min="12804" max="12804" width="14.109375" style="90" bestFit="1" customWidth="1"/>
    <col min="12805" max="13055" width="8.88671875" style="90"/>
    <col min="13056" max="13056" width="3.33203125" style="90" customWidth="1"/>
    <col min="13057" max="13057" width="43.5546875" style="90" customWidth="1"/>
    <col min="13058" max="13058" width="22.33203125" style="90" bestFit="1" customWidth="1"/>
    <col min="13059" max="13059" width="13.44140625" style="90" customWidth="1"/>
    <col min="13060" max="13060" width="14.109375" style="90" bestFit="1" customWidth="1"/>
    <col min="13061" max="13311" width="8.88671875" style="90"/>
    <col min="13312" max="13312" width="3.33203125" style="90" customWidth="1"/>
    <col min="13313" max="13313" width="43.5546875" style="90" customWidth="1"/>
    <col min="13314" max="13314" width="22.33203125" style="90" bestFit="1" customWidth="1"/>
    <col min="13315" max="13315" width="13.44140625" style="90" customWidth="1"/>
    <col min="13316" max="13316" width="14.109375" style="90" bestFit="1" customWidth="1"/>
    <col min="13317" max="13567" width="8.88671875" style="90"/>
    <col min="13568" max="13568" width="3.33203125" style="90" customWidth="1"/>
    <col min="13569" max="13569" width="43.5546875" style="90" customWidth="1"/>
    <col min="13570" max="13570" width="22.33203125" style="90" bestFit="1" customWidth="1"/>
    <col min="13571" max="13571" width="13.44140625" style="90" customWidth="1"/>
    <col min="13572" max="13572" width="14.109375" style="90" bestFit="1" customWidth="1"/>
    <col min="13573" max="13823" width="8.88671875" style="90"/>
    <col min="13824" max="13824" width="3.33203125" style="90" customWidth="1"/>
    <col min="13825" max="13825" width="43.5546875" style="90" customWidth="1"/>
    <col min="13826" max="13826" width="22.33203125" style="90" bestFit="1" customWidth="1"/>
    <col min="13827" max="13827" width="13.44140625" style="90" customWidth="1"/>
    <col min="13828" max="13828" width="14.109375" style="90" bestFit="1" customWidth="1"/>
    <col min="13829" max="14079" width="8.88671875" style="90"/>
    <col min="14080" max="14080" width="3.33203125" style="90" customWidth="1"/>
    <col min="14081" max="14081" width="43.5546875" style="90" customWidth="1"/>
    <col min="14082" max="14082" width="22.33203125" style="90" bestFit="1" customWidth="1"/>
    <col min="14083" max="14083" width="13.44140625" style="90" customWidth="1"/>
    <col min="14084" max="14084" width="14.109375" style="90" bestFit="1" customWidth="1"/>
    <col min="14085" max="14335" width="8.88671875" style="90"/>
    <col min="14336" max="14336" width="3.33203125" style="90" customWidth="1"/>
    <col min="14337" max="14337" width="43.5546875" style="90" customWidth="1"/>
    <col min="14338" max="14338" width="22.33203125" style="90" bestFit="1" customWidth="1"/>
    <col min="14339" max="14339" width="13.44140625" style="90" customWidth="1"/>
    <col min="14340" max="14340" width="14.109375" style="90" bestFit="1" customWidth="1"/>
    <col min="14341" max="14591" width="8.88671875" style="90"/>
    <col min="14592" max="14592" width="3.33203125" style="90" customWidth="1"/>
    <col min="14593" max="14593" width="43.5546875" style="90" customWidth="1"/>
    <col min="14594" max="14594" width="22.33203125" style="90" bestFit="1" customWidth="1"/>
    <col min="14595" max="14595" width="13.44140625" style="90" customWidth="1"/>
    <col min="14596" max="14596" width="14.109375" style="90" bestFit="1" customWidth="1"/>
    <col min="14597" max="14847" width="8.88671875" style="90"/>
    <col min="14848" max="14848" width="3.33203125" style="90" customWidth="1"/>
    <col min="14849" max="14849" width="43.5546875" style="90" customWidth="1"/>
    <col min="14850" max="14850" width="22.33203125" style="90" bestFit="1" customWidth="1"/>
    <col min="14851" max="14851" width="13.44140625" style="90" customWidth="1"/>
    <col min="14852" max="14852" width="14.109375" style="90" bestFit="1" customWidth="1"/>
    <col min="14853" max="15103" width="8.88671875" style="90"/>
    <col min="15104" max="15104" width="3.33203125" style="90" customWidth="1"/>
    <col min="15105" max="15105" width="43.5546875" style="90" customWidth="1"/>
    <col min="15106" max="15106" width="22.33203125" style="90" bestFit="1" customWidth="1"/>
    <col min="15107" max="15107" width="13.44140625" style="90" customWidth="1"/>
    <col min="15108" max="15108" width="14.109375" style="90" bestFit="1" customWidth="1"/>
    <col min="15109" max="15359" width="8.88671875" style="90"/>
    <col min="15360" max="15360" width="3.33203125" style="90" customWidth="1"/>
    <col min="15361" max="15361" width="43.5546875" style="90" customWidth="1"/>
    <col min="15362" max="15362" width="22.33203125" style="90" bestFit="1" customWidth="1"/>
    <col min="15363" max="15363" width="13.44140625" style="90" customWidth="1"/>
    <col min="15364" max="15364" width="14.109375" style="90" bestFit="1" customWidth="1"/>
    <col min="15365" max="15615" width="8.88671875" style="90"/>
    <col min="15616" max="15616" width="3.33203125" style="90" customWidth="1"/>
    <col min="15617" max="15617" width="43.5546875" style="90" customWidth="1"/>
    <col min="15618" max="15618" width="22.33203125" style="90" bestFit="1" customWidth="1"/>
    <col min="15619" max="15619" width="13.44140625" style="90" customWidth="1"/>
    <col min="15620" max="15620" width="14.109375" style="90" bestFit="1" customWidth="1"/>
    <col min="15621" max="15871" width="8.88671875" style="90"/>
    <col min="15872" max="15872" width="3.33203125" style="90" customWidth="1"/>
    <col min="15873" max="15873" width="43.5546875" style="90" customWidth="1"/>
    <col min="15874" max="15874" width="22.33203125" style="90" bestFit="1" customWidth="1"/>
    <col min="15875" max="15875" width="13.44140625" style="90" customWidth="1"/>
    <col min="15876" max="15876" width="14.109375" style="90" bestFit="1" customWidth="1"/>
    <col min="15877" max="16127" width="8.88671875" style="90"/>
    <col min="16128" max="16128" width="3.33203125" style="90" customWidth="1"/>
    <col min="16129" max="16129" width="43.5546875" style="90" customWidth="1"/>
    <col min="16130" max="16130" width="22.33203125" style="90" bestFit="1" customWidth="1"/>
    <col min="16131" max="16131" width="13.44140625" style="90" customWidth="1"/>
    <col min="16132" max="16132" width="14.109375" style="90" bestFit="1" customWidth="1"/>
    <col min="16133" max="16384" width="8.88671875" style="90"/>
  </cols>
  <sheetData>
    <row r="1" spans="1:11" ht="18.75">
      <c r="A1" s="63" t="s">
        <v>325</v>
      </c>
    </row>
    <row r="2" spans="1:11">
      <c r="A2" s="90" t="s">
        <v>384</v>
      </c>
    </row>
    <row r="3" spans="1:11">
      <c r="A3" s="64" t="s">
        <v>524</v>
      </c>
    </row>
    <row r="5" spans="1:11">
      <c r="C5" s="100" t="s">
        <v>419</v>
      </c>
      <c r="J5" s="290"/>
      <c r="K5" s="291"/>
    </row>
    <row r="6" spans="1:11">
      <c r="C6" s="64"/>
      <c r="E6" s="67">
        <v>42369</v>
      </c>
    </row>
    <row r="7" spans="1:11">
      <c r="B7" s="101"/>
      <c r="D7" s="99" t="s">
        <v>77</v>
      </c>
      <c r="E7" s="145">
        <v>47330284</v>
      </c>
    </row>
    <row r="8" spans="1:11">
      <c r="B8" s="101"/>
      <c r="D8" s="99" t="s">
        <v>4</v>
      </c>
      <c r="E8" s="145">
        <v>12260154</v>
      </c>
    </row>
    <row r="9" spans="1:11">
      <c r="B9" s="101"/>
      <c r="D9" s="99" t="s">
        <v>5</v>
      </c>
      <c r="E9" s="145">
        <v>20961851</v>
      </c>
    </row>
    <row r="10" spans="1:11">
      <c r="B10" s="101"/>
      <c r="D10" s="99" t="s">
        <v>199</v>
      </c>
      <c r="E10" s="145">
        <v>12079659</v>
      </c>
    </row>
    <row r="11" spans="1:11">
      <c r="B11" s="101"/>
      <c r="D11" s="99"/>
    </row>
    <row r="12" spans="1:11">
      <c r="B12" s="101"/>
      <c r="C12" s="100" t="s">
        <v>385</v>
      </c>
    </row>
    <row r="13" spans="1:11">
      <c r="C13" s="102"/>
      <c r="D13" s="99"/>
      <c r="E13" s="67">
        <v>42369</v>
      </c>
    </row>
    <row r="14" spans="1:11">
      <c r="B14" s="103"/>
      <c r="D14" s="99" t="s">
        <v>207</v>
      </c>
      <c r="E14" s="139">
        <v>5812566583</v>
      </c>
    </row>
    <row r="15" spans="1:11">
      <c r="B15" s="103"/>
      <c r="D15" s="99" t="s">
        <v>211</v>
      </c>
    </row>
    <row r="16" spans="1:11">
      <c r="B16" s="104"/>
      <c r="D16" s="256" t="s">
        <v>213</v>
      </c>
      <c r="E16" s="112">
        <v>0</v>
      </c>
    </row>
    <row r="17" spans="5:5">
      <c r="E17" s="79">
        <f>SUM(E14:E16)</f>
        <v>5812566583</v>
      </c>
    </row>
  </sheetData>
  <pageMargins left="0.75" right="1" top="1" bottom="1" header="0.5" footer="0.5"/>
  <pageSetup scale="64" firstPageNumber="8" orientation="portrait" useFirstPageNumber="1" r:id="rId1"/>
  <headerFooter alignWithMargins="0">
    <oddFooter>&amp;CPage &amp;P</oddFooter>
  </headerFooter>
  <ignoredErrors>
    <ignoredError sqref="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B74"/>
  <sheetViews>
    <sheetView view="pageBreakPreview" zoomScale="85" zoomScaleNormal="90" zoomScaleSheetLayoutView="85" workbookViewId="0"/>
  </sheetViews>
  <sheetFormatPr defaultRowHeight="17.25"/>
  <cols>
    <col min="1" max="1" width="8.5546875" style="105" customWidth="1"/>
    <col min="2" max="2" width="7.33203125" style="105" customWidth="1"/>
    <col min="3" max="3" width="43.77734375" style="105" bestFit="1" customWidth="1"/>
    <col min="4" max="4" width="2" style="105" customWidth="1"/>
    <col min="6" max="6" width="17.44140625" bestFit="1" customWidth="1"/>
    <col min="7" max="7" width="15.88671875" style="105" customWidth="1"/>
    <col min="8" max="8" width="3.88671875" style="105" customWidth="1"/>
    <col min="9" max="9" width="15.88671875" style="105" customWidth="1"/>
    <col min="10" max="10" width="15.44140625" style="105" bestFit="1" customWidth="1"/>
    <col min="11" max="11" width="8.88671875" style="289"/>
    <col min="29" max="257" width="8.88671875" style="105"/>
    <col min="258" max="258" width="8.5546875" style="105" customWidth="1"/>
    <col min="259" max="259" width="7.33203125" style="105" customWidth="1"/>
    <col min="260" max="260" width="17" style="105" bestFit="1" customWidth="1"/>
    <col min="261" max="261" width="2" style="105" customWidth="1"/>
    <col min="262" max="262" width="15.21875" style="105" customWidth="1"/>
    <col min="263" max="263" width="9.33203125" style="105" customWidth="1"/>
    <col min="264" max="264" width="8.88671875" style="105"/>
    <col min="265" max="265" width="10.6640625" style="105" customWidth="1"/>
    <col min="266" max="266" width="8.88671875" style="105"/>
    <col min="267" max="267" width="15.33203125" style="105" customWidth="1"/>
    <col min="268" max="513" width="8.88671875" style="105"/>
    <col min="514" max="514" width="8.5546875" style="105" customWidth="1"/>
    <col min="515" max="515" width="7.33203125" style="105" customWidth="1"/>
    <col min="516" max="516" width="17" style="105" bestFit="1" customWidth="1"/>
    <col min="517" max="517" width="2" style="105" customWidth="1"/>
    <col min="518" max="518" width="15.21875" style="105" customWidth="1"/>
    <col min="519" max="519" width="9.33203125" style="105" customWidth="1"/>
    <col min="520" max="520" width="8.88671875" style="105"/>
    <col min="521" max="521" width="10.6640625" style="105" customWidth="1"/>
    <col min="522" max="522" width="8.88671875" style="105"/>
    <col min="523" max="523" width="15.33203125" style="105" customWidth="1"/>
    <col min="524" max="769" width="8.88671875" style="105"/>
    <col min="770" max="770" width="8.5546875" style="105" customWidth="1"/>
    <col min="771" max="771" width="7.33203125" style="105" customWidth="1"/>
    <col min="772" max="772" width="17" style="105" bestFit="1" customWidth="1"/>
    <col min="773" max="773" width="2" style="105" customWidth="1"/>
    <col min="774" max="774" width="15.21875" style="105" customWidth="1"/>
    <col min="775" max="775" width="9.33203125" style="105" customWidth="1"/>
    <col min="776" max="776" width="8.88671875" style="105"/>
    <col min="777" max="777" width="10.6640625" style="105" customWidth="1"/>
    <col min="778" max="778" width="8.88671875" style="105"/>
    <col min="779" max="779" width="15.33203125" style="105" customWidth="1"/>
    <col min="780" max="1025" width="8.88671875" style="105"/>
    <col min="1026" max="1026" width="8.5546875" style="105" customWidth="1"/>
    <col min="1027" max="1027" width="7.33203125" style="105" customWidth="1"/>
    <col min="1028" max="1028" width="17" style="105" bestFit="1" customWidth="1"/>
    <col min="1029" max="1029" width="2" style="105" customWidth="1"/>
    <col min="1030" max="1030" width="15.21875" style="105" customWidth="1"/>
    <col min="1031" max="1031" width="9.33203125" style="105" customWidth="1"/>
    <col min="1032" max="1032" width="8.88671875" style="105"/>
    <col min="1033" max="1033" width="10.6640625" style="105" customWidth="1"/>
    <col min="1034" max="1034" width="8.88671875" style="105"/>
    <col min="1035" max="1035" width="15.33203125" style="105" customWidth="1"/>
    <col min="1036" max="1281" width="8.88671875" style="105"/>
    <col min="1282" max="1282" width="8.5546875" style="105" customWidth="1"/>
    <col min="1283" max="1283" width="7.33203125" style="105" customWidth="1"/>
    <col min="1284" max="1284" width="17" style="105" bestFit="1" customWidth="1"/>
    <col min="1285" max="1285" width="2" style="105" customWidth="1"/>
    <col min="1286" max="1286" width="15.21875" style="105" customWidth="1"/>
    <col min="1287" max="1287" width="9.33203125" style="105" customWidth="1"/>
    <col min="1288" max="1288" width="8.88671875" style="105"/>
    <col min="1289" max="1289" width="10.6640625" style="105" customWidth="1"/>
    <col min="1290" max="1290" width="8.88671875" style="105"/>
    <col min="1291" max="1291" width="15.33203125" style="105" customWidth="1"/>
    <col min="1292" max="1537" width="8.88671875" style="105"/>
    <col min="1538" max="1538" width="8.5546875" style="105" customWidth="1"/>
    <col min="1539" max="1539" width="7.33203125" style="105" customWidth="1"/>
    <col min="1540" max="1540" width="17" style="105" bestFit="1" customWidth="1"/>
    <col min="1541" max="1541" width="2" style="105" customWidth="1"/>
    <col min="1542" max="1542" width="15.21875" style="105" customWidth="1"/>
    <col min="1543" max="1543" width="9.33203125" style="105" customWidth="1"/>
    <col min="1544" max="1544" width="8.88671875" style="105"/>
    <col min="1545" max="1545" width="10.6640625" style="105" customWidth="1"/>
    <col min="1546" max="1546" width="8.88671875" style="105"/>
    <col min="1547" max="1547" width="15.33203125" style="105" customWidth="1"/>
    <col min="1548" max="1793" width="8.88671875" style="105"/>
    <col min="1794" max="1794" width="8.5546875" style="105" customWidth="1"/>
    <col min="1795" max="1795" width="7.33203125" style="105" customWidth="1"/>
    <col min="1796" max="1796" width="17" style="105" bestFit="1" customWidth="1"/>
    <col min="1797" max="1797" width="2" style="105" customWidth="1"/>
    <col min="1798" max="1798" width="15.21875" style="105" customWidth="1"/>
    <col min="1799" max="1799" width="9.33203125" style="105" customWidth="1"/>
    <col min="1800" max="1800" width="8.88671875" style="105"/>
    <col min="1801" max="1801" width="10.6640625" style="105" customWidth="1"/>
    <col min="1802" max="1802" width="8.88671875" style="105"/>
    <col min="1803" max="1803" width="15.33203125" style="105" customWidth="1"/>
    <col min="1804" max="2049" width="8.88671875" style="105"/>
    <col min="2050" max="2050" width="8.5546875" style="105" customWidth="1"/>
    <col min="2051" max="2051" width="7.33203125" style="105" customWidth="1"/>
    <col min="2052" max="2052" width="17" style="105" bestFit="1" customWidth="1"/>
    <col min="2053" max="2053" width="2" style="105" customWidth="1"/>
    <col min="2054" max="2054" width="15.21875" style="105" customWidth="1"/>
    <col min="2055" max="2055" width="9.33203125" style="105" customWidth="1"/>
    <col min="2056" max="2056" width="8.88671875" style="105"/>
    <col min="2057" max="2057" width="10.6640625" style="105" customWidth="1"/>
    <col min="2058" max="2058" width="8.88671875" style="105"/>
    <col min="2059" max="2059" width="15.33203125" style="105" customWidth="1"/>
    <col min="2060" max="2305" width="8.88671875" style="105"/>
    <col min="2306" max="2306" width="8.5546875" style="105" customWidth="1"/>
    <col min="2307" max="2307" width="7.33203125" style="105" customWidth="1"/>
    <col min="2308" max="2308" width="17" style="105" bestFit="1" customWidth="1"/>
    <col min="2309" max="2309" width="2" style="105" customWidth="1"/>
    <col min="2310" max="2310" width="15.21875" style="105" customWidth="1"/>
    <col min="2311" max="2311" width="9.33203125" style="105" customWidth="1"/>
    <col min="2312" max="2312" width="8.88671875" style="105"/>
    <col min="2313" max="2313" width="10.6640625" style="105" customWidth="1"/>
    <col min="2314" max="2314" width="8.88671875" style="105"/>
    <col min="2315" max="2315" width="15.33203125" style="105" customWidth="1"/>
    <col min="2316" max="2561" width="8.88671875" style="105"/>
    <col min="2562" max="2562" width="8.5546875" style="105" customWidth="1"/>
    <col min="2563" max="2563" width="7.33203125" style="105" customWidth="1"/>
    <col min="2564" max="2564" width="17" style="105" bestFit="1" customWidth="1"/>
    <col min="2565" max="2565" width="2" style="105" customWidth="1"/>
    <col min="2566" max="2566" width="15.21875" style="105" customWidth="1"/>
    <col min="2567" max="2567" width="9.33203125" style="105" customWidth="1"/>
    <col min="2568" max="2568" width="8.88671875" style="105"/>
    <col min="2569" max="2569" width="10.6640625" style="105" customWidth="1"/>
    <col min="2570" max="2570" width="8.88671875" style="105"/>
    <col min="2571" max="2571" width="15.33203125" style="105" customWidth="1"/>
    <col min="2572" max="2817" width="8.88671875" style="105"/>
    <col min="2818" max="2818" width="8.5546875" style="105" customWidth="1"/>
    <col min="2819" max="2819" width="7.33203125" style="105" customWidth="1"/>
    <col min="2820" max="2820" width="17" style="105" bestFit="1" customWidth="1"/>
    <col min="2821" max="2821" width="2" style="105" customWidth="1"/>
    <col min="2822" max="2822" width="15.21875" style="105" customWidth="1"/>
    <col min="2823" max="2823" width="9.33203125" style="105" customWidth="1"/>
    <col min="2824" max="2824" width="8.88671875" style="105"/>
    <col min="2825" max="2825" width="10.6640625" style="105" customWidth="1"/>
    <col min="2826" max="2826" width="8.88671875" style="105"/>
    <col min="2827" max="2827" width="15.33203125" style="105" customWidth="1"/>
    <col min="2828" max="3073" width="8.88671875" style="105"/>
    <col min="3074" max="3074" width="8.5546875" style="105" customWidth="1"/>
    <col min="3075" max="3075" width="7.33203125" style="105" customWidth="1"/>
    <col min="3076" max="3076" width="17" style="105" bestFit="1" customWidth="1"/>
    <col min="3077" max="3077" width="2" style="105" customWidth="1"/>
    <col min="3078" max="3078" width="15.21875" style="105" customWidth="1"/>
    <col min="3079" max="3079" width="9.33203125" style="105" customWidth="1"/>
    <col min="3080" max="3080" width="8.88671875" style="105"/>
    <col min="3081" max="3081" width="10.6640625" style="105" customWidth="1"/>
    <col min="3082" max="3082" width="8.88671875" style="105"/>
    <col min="3083" max="3083" width="15.33203125" style="105" customWidth="1"/>
    <col min="3084" max="3329" width="8.88671875" style="105"/>
    <col min="3330" max="3330" width="8.5546875" style="105" customWidth="1"/>
    <col min="3331" max="3331" width="7.33203125" style="105" customWidth="1"/>
    <col min="3332" max="3332" width="17" style="105" bestFit="1" customWidth="1"/>
    <col min="3333" max="3333" width="2" style="105" customWidth="1"/>
    <col min="3334" max="3334" width="15.21875" style="105" customWidth="1"/>
    <col min="3335" max="3335" width="9.33203125" style="105" customWidth="1"/>
    <col min="3336" max="3336" width="8.88671875" style="105"/>
    <col min="3337" max="3337" width="10.6640625" style="105" customWidth="1"/>
    <col min="3338" max="3338" width="8.88671875" style="105"/>
    <col min="3339" max="3339" width="15.33203125" style="105" customWidth="1"/>
    <col min="3340" max="3585" width="8.88671875" style="105"/>
    <col min="3586" max="3586" width="8.5546875" style="105" customWidth="1"/>
    <col min="3587" max="3587" width="7.33203125" style="105" customWidth="1"/>
    <col min="3588" max="3588" width="17" style="105" bestFit="1" customWidth="1"/>
    <col min="3589" max="3589" width="2" style="105" customWidth="1"/>
    <col min="3590" max="3590" width="15.21875" style="105" customWidth="1"/>
    <col min="3591" max="3591" width="9.33203125" style="105" customWidth="1"/>
    <col min="3592" max="3592" width="8.88671875" style="105"/>
    <col min="3593" max="3593" width="10.6640625" style="105" customWidth="1"/>
    <col min="3594" max="3594" width="8.88671875" style="105"/>
    <col min="3595" max="3595" width="15.33203125" style="105" customWidth="1"/>
    <col min="3596" max="3841" width="8.88671875" style="105"/>
    <col min="3842" max="3842" width="8.5546875" style="105" customWidth="1"/>
    <col min="3843" max="3843" width="7.33203125" style="105" customWidth="1"/>
    <col min="3844" max="3844" width="17" style="105" bestFit="1" customWidth="1"/>
    <col min="3845" max="3845" width="2" style="105" customWidth="1"/>
    <col min="3846" max="3846" width="15.21875" style="105" customWidth="1"/>
    <col min="3847" max="3847" width="9.33203125" style="105" customWidth="1"/>
    <col min="3848" max="3848" width="8.88671875" style="105"/>
    <col min="3849" max="3849" width="10.6640625" style="105" customWidth="1"/>
    <col min="3850" max="3850" width="8.88671875" style="105"/>
    <col min="3851" max="3851" width="15.33203125" style="105" customWidth="1"/>
    <col min="3852" max="4097" width="8.88671875" style="105"/>
    <col min="4098" max="4098" width="8.5546875" style="105" customWidth="1"/>
    <col min="4099" max="4099" width="7.33203125" style="105" customWidth="1"/>
    <col min="4100" max="4100" width="17" style="105" bestFit="1" customWidth="1"/>
    <col min="4101" max="4101" width="2" style="105" customWidth="1"/>
    <col min="4102" max="4102" width="15.21875" style="105" customWidth="1"/>
    <col min="4103" max="4103" width="9.33203125" style="105" customWidth="1"/>
    <col min="4104" max="4104" width="8.88671875" style="105"/>
    <col min="4105" max="4105" width="10.6640625" style="105" customWidth="1"/>
    <col min="4106" max="4106" width="8.88671875" style="105"/>
    <col min="4107" max="4107" width="15.33203125" style="105" customWidth="1"/>
    <col min="4108" max="4353" width="8.88671875" style="105"/>
    <col min="4354" max="4354" width="8.5546875" style="105" customWidth="1"/>
    <col min="4355" max="4355" width="7.33203125" style="105" customWidth="1"/>
    <col min="4356" max="4356" width="17" style="105" bestFit="1" customWidth="1"/>
    <col min="4357" max="4357" width="2" style="105" customWidth="1"/>
    <col min="4358" max="4358" width="15.21875" style="105" customWidth="1"/>
    <col min="4359" max="4359" width="9.33203125" style="105" customWidth="1"/>
    <col min="4360" max="4360" width="8.88671875" style="105"/>
    <col min="4361" max="4361" width="10.6640625" style="105" customWidth="1"/>
    <col min="4362" max="4362" width="8.88671875" style="105"/>
    <col min="4363" max="4363" width="15.33203125" style="105" customWidth="1"/>
    <col min="4364" max="4609" width="8.88671875" style="105"/>
    <col min="4610" max="4610" width="8.5546875" style="105" customWidth="1"/>
    <col min="4611" max="4611" width="7.33203125" style="105" customWidth="1"/>
    <col min="4612" max="4612" width="17" style="105" bestFit="1" customWidth="1"/>
    <col min="4613" max="4613" width="2" style="105" customWidth="1"/>
    <col min="4614" max="4614" width="15.21875" style="105" customWidth="1"/>
    <col min="4615" max="4615" width="9.33203125" style="105" customWidth="1"/>
    <col min="4616" max="4616" width="8.88671875" style="105"/>
    <col min="4617" max="4617" width="10.6640625" style="105" customWidth="1"/>
    <col min="4618" max="4618" width="8.88671875" style="105"/>
    <col min="4619" max="4619" width="15.33203125" style="105" customWidth="1"/>
    <col min="4620" max="4865" width="8.88671875" style="105"/>
    <col min="4866" max="4866" width="8.5546875" style="105" customWidth="1"/>
    <col min="4867" max="4867" width="7.33203125" style="105" customWidth="1"/>
    <col min="4868" max="4868" width="17" style="105" bestFit="1" customWidth="1"/>
    <col min="4869" max="4869" width="2" style="105" customWidth="1"/>
    <col min="4870" max="4870" width="15.21875" style="105" customWidth="1"/>
    <col min="4871" max="4871" width="9.33203125" style="105" customWidth="1"/>
    <col min="4872" max="4872" width="8.88671875" style="105"/>
    <col min="4873" max="4873" width="10.6640625" style="105" customWidth="1"/>
    <col min="4874" max="4874" width="8.88671875" style="105"/>
    <col min="4875" max="4875" width="15.33203125" style="105" customWidth="1"/>
    <col min="4876" max="5121" width="8.88671875" style="105"/>
    <col min="5122" max="5122" width="8.5546875" style="105" customWidth="1"/>
    <col min="5123" max="5123" width="7.33203125" style="105" customWidth="1"/>
    <col min="5124" max="5124" width="17" style="105" bestFit="1" customWidth="1"/>
    <col min="5125" max="5125" width="2" style="105" customWidth="1"/>
    <col min="5126" max="5126" width="15.21875" style="105" customWidth="1"/>
    <col min="5127" max="5127" width="9.33203125" style="105" customWidth="1"/>
    <col min="5128" max="5128" width="8.88671875" style="105"/>
    <col min="5129" max="5129" width="10.6640625" style="105" customWidth="1"/>
    <col min="5130" max="5130" width="8.88671875" style="105"/>
    <col min="5131" max="5131" width="15.33203125" style="105" customWidth="1"/>
    <col min="5132" max="5377" width="8.88671875" style="105"/>
    <col min="5378" max="5378" width="8.5546875" style="105" customWidth="1"/>
    <col min="5379" max="5379" width="7.33203125" style="105" customWidth="1"/>
    <col min="5380" max="5380" width="17" style="105" bestFit="1" customWidth="1"/>
    <col min="5381" max="5381" width="2" style="105" customWidth="1"/>
    <col min="5382" max="5382" width="15.21875" style="105" customWidth="1"/>
    <col min="5383" max="5383" width="9.33203125" style="105" customWidth="1"/>
    <col min="5384" max="5384" width="8.88671875" style="105"/>
    <col min="5385" max="5385" width="10.6640625" style="105" customWidth="1"/>
    <col min="5386" max="5386" width="8.88671875" style="105"/>
    <col min="5387" max="5387" width="15.33203125" style="105" customWidth="1"/>
    <col min="5388" max="5633" width="8.88671875" style="105"/>
    <col min="5634" max="5634" width="8.5546875" style="105" customWidth="1"/>
    <col min="5635" max="5635" width="7.33203125" style="105" customWidth="1"/>
    <col min="5636" max="5636" width="17" style="105" bestFit="1" customWidth="1"/>
    <col min="5637" max="5637" width="2" style="105" customWidth="1"/>
    <col min="5638" max="5638" width="15.21875" style="105" customWidth="1"/>
    <col min="5639" max="5639" width="9.33203125" style="105" customWidth="1"/>
    <col min="5640" max="5640" width="8.88671875" style="105"/>
    <col min="5641" max="5641" width="10.6640625" style="105" customWidth="1"/>
    <col min="5642" max="5642" width="8.88671875" style="105"/>
    <col min="5643" max="5643" width="15.33203125" style="105" customWidth="1"/>
    <col min="5644" max="5889" width="8.88671875" style="105"/>
    <col min="5890" max="5890" width="8.5546875" style="105" customWidth="1"/>
    <col min="5891" max="5891" width="7.33203125" style="105" customWidth="1"/>
    <col min="5892" max="5892" width="17" style="105" bestFit="1" customWidth="1"/>
    <col min="5893" max="5893" width="2" style="105" customWidth="1"/>
    <col min="5894" max="5894" width="15.21875" style="105" customWidth="1"/>
    <col min="5895" max="5895" width="9.33203125" style="105" customWidth="1"/>
    <col min="5896" max="5896" width="8.88671875" style="105"/>
    <col min="5897" max="5897" width="10.6640625" style="105" customWidth="1"/>
    <col min="5898" max="5898" width="8.88671875" style="105"/>
    <col min="5899" max="5899" width="15.33203125" style="105" customWidth="1"/>
    <col min="5900" max="6145" width="8.88671875" style="105"/>
    <col min="6146" max="6146" width="8.5546875" style="105" customWidth="1"/>
    <col min="6147" max="6147" width="7.33203125" style="105" customWidth="1"/>
    <col min="6148" max="6148" width="17" style="105" bestFit="1" customWidth="1"/>
    <col min="6149" max="6149" width="2" style="105" customWidth="1"/>
    <col min="6150" max="6150" width="15.21875" style="105" customWidth="1"/>
    <col min="6151" max="6151" width="9.33203125" style="105" customWidth="1"/>
    <col min="6152" max="6152" width="8.88671875" style="105"/>
    <col min="6153" max="6153" width="10.6640625" style="105" customWidth="1"/>
    <col min="6154" max="6154" width="8.88671875" style="105"/>
    <col min="6155" max="6155" width="15.33203125" style="105" customWidth="1"/>
    <col min="6156" max="6401" width="8.88671875" style="105"/>
    <col min="6402" max="6402" width="8.5546875" style="105" customWidth="1"/>
    <col min="6403" max="6403" width="7.33203125" style="105" customWidth="1"/>
    <col min="6404" max="6404" width="17" style="105" bestFit="1" customWidth="1"/>
    <col min="6405" max="6405" width="2" style="105" customWidth="1"/>
    <col min="6406" max="6406" width="15.21875" style="105" customWidth="1"/>
    <col min="6407" max="6407" width="9.33203125" style="105" customWidth="1"/>
    <col min="6408" max="6408" width="8.88671875" style="105"/>
    <col min="6409" max="6409" width="10.6640625" style="105" customWidth="1"/>
    <col min="6410" max="6410" width="8.88671875" style="105"/>
    <col min="6411" max="6411" width="15.33203125" style="105" customWidth="1"/>
    <col min="6412" max="6657" width="8.88671875" style="105"/>
    <col min="6658" max="6658" width="8.5546875" style="105" customWidth="1"/>
    <col min="6659" max="6659" width="7.33203125" style="105" customWidth="1"/>
    <col min="6660" max="6660" width="17" style="105" bestFit="1" customWidth="1"/>
    <col min="6661" max="6661" width="2" style="105" customWidth="1"/>
    <col min="6662" max="6662" width="15.21875" style="105" customWidth="1"/>
    <col min="6663" max="6663" width="9.33203125" style="105" customWidth="1"/>
    <col min="6664" max="6664" width="8.88671875" style="105"/>
    <col min="6665" max="6665" width="10.6640625" style="105" customWidth="1"/>
    <col min="6666" max="6666" width="8.88671875" style="105"/>
    <col min="6667" max="6667" width="15.33203125" style="105" customWidth="1"/>
    <col min="6668" max="6913" width="8.88671875" style="105"/>
    <col min="6914" max="6914" width="8.5546875" style="105" customWidth="1"/>
    <col min="6915" max="6915" width="7.33203125" style="105" customWidth="1"/>
    <col min="6916" max="6916" width="17" style="105" bestFit="1" customWidth="1"/>
    <col min="6917" max="6917" width="2" style="105" customWidth="1"/>
    <col min="6918" max="6918" width="15.21875" style="105" customWidth="1"/>
    <col min="6919" max="6919" width="9.33203125" style="105" customWidth="1"/>
    <col min="6920" max="6920" width="8.88671875" style="105"/>
    <col min="6921" max="6921" width="10.6640625" style="105" customWidth="1"/>
    <col min="6922" max="6922" width="8.88671875" style="105"/>
    <col min="6923" max="6923" width="15.33203125" style="105" customWidth="1"/>
    <col min="6924" max="7169" width="8.88671875" style="105"/>
    <col min="7170" max="7170" width="8.5546875" style="105" customWidth="1"/>
    <col min="7171" max="7171" width="7.33203125" style="105" customWidth="1"/>
    <col min="7172" max="7172" width="17" style="105" bestFit="1" customWidth="1"/>
    <col min="7173" max="7173" width="2" style="105" customWidth="1"/>
    <col min="7174" max="7174" width="15.21875" style="105" customWidth="1"/>
    <col min="7175" max="7175" width="9.33203125" style="105" customWidth="1"/>
    <col min="7176" max="7176" width="8.88671875" style="105"/>
    <col min="7177" max="7177" width="10.6640625" style="105" customWidth="1"/>
    <col min="7178" max="7178" width="8.88671875" style="105"/>
    <col min="7179" max="7179" width="15.33203125" style="105" customWidth="1"/>
    <col min="7180" max="7425" width="8.88671875" style="105"/>
    <col min="7426" max="7426" width="8.5546875" style="105" customWidth="1"/>
    <col min="7427" max="7427" width="7.33203125" style="105" customWidth="1"/>
    <col min="7428" max="7428" width="17" style="105" bestFit="1" customWidth="1"/>
    <col min="7429" max="7429" width="2" style="105" customWidth="1"/>
    <col min="7430" max="7430" width="15.21875" style="105" customWidth="1"/>
    <col min="7431" max="7431" width="9.33203125" style="105" customWidth="1"/>
    <col min="7432" max="7432" width="8.88671875" style="105"/>
    <col min="7433" max="7433" width="10.6640625" style="105" customWidth="1"/>
    <col min="7434" max="7434" width="8.88671875" style="105"/>
    <col min="7435" max="7435" width="15.33203125" style="105" customWidth="1"/>
    <col min="7436" max="7681" width="8.88671875" style="105"/>
    <col min="7682" max="7682" width="8.5546875" style="105" customWidth="1"/>
    <col min="7683" max="7683" width="7.33203125" style="105" customWidth="1"/>
    <col min="7684" max="7684" width="17" style="105" bestFit="1" customWidth="1"/>
    <col min="7685" max="7685" width="2" style="105" customWidth="1"/>
    <col min="7686" max="7686" width="15.21875" style="105" customWidth="1"/>
    <col min="7687" max="7687" width="9.33203125" style="105" customWidth="1"/>
    <col min="7688" max="7688" width="8.88671875" style="105"/>
    <col min="7689" max="7689" width="10.6640625" style="105" customWidth="1"/>
    <col min="7690" max="7690" width="8.88671875" style="105"/>
    <col min="7691" max="7691" width="15.33203125" style="105" customWidth="1"/>
    <col min="7692" max="7937" width="8.88671875" style="105"/>
    <col min="7938" max="7938" width="8.5546875" style="105" customWidth="1"/>
    <col min="7939" max="7939" width="7.33203125" style="105" customWidth="1"/>
    <col min="7940" max="7940" width="17" style="105" bestFit="1" customWidth="1"/>
    <col min="7941" max="7941" width="2" style="105" customWidth="1"/>
    <col min="7942" max="7942" width="15.21875" style="105" customWidth="1"/>
    <col min="7943" max="7943" width="9.33203125" style="105" customWidth="1"/>
    <col min="7944" max="7944" width="8.88671875" style="105"/>
    <col min="7945" max="7945" width="10.6640625" style="105" customWidth="1"/>
    <col min="7946" max="7946" width="8.88671875" style="105"/>
    <col min="7947" max="7947" width="15.33203125" style="105" customWidth="1"/>
    <col min="7948" max="8193" width="8.88671875" style="105"/>
    <col min="8194" max="8194" width="8.5546875" style="105" customWidth="1"/>
    <col min="8195" max="8195" width="7.33203125" style="105" customWidth="1"/>
    <col min="8196" max="8196" width="17" style="105" bestFit="1" customWidth="1"/>
    <col min="8197" max="8197" width="2" style="105" customWidth="1"/>
    <col min="8198" max="8198" width="15.21875" style="105" customWidth="1"/>
    <col min="8199" max="8199" width="9.33203125" style="105" customWidth="1"/>
    <col min="8200" max="8200" width="8.88671875" style="105"/>
    <col min="8201" max="8201" width="10.6640625" style="105" customWidth="1"/>
    <col min="8202" max="8202" width="8.88671875" style="105"/>
    <col min="8203" max="8203" width="15.33203125" style="105" customWidth="1"/>
    <col min="8204" max="8449" width="8.88671875" style="105"/>
    <col min="8450" max="8450" width="8.5546875" style="105" customWidth="1"/>
    <col min="8451" max="8451" width="7.33203125" style="105" customWidth="1"/>
    <col min="8452" max="8452" width="17" style="105" bestFit="1" customWidth="1"/>
    <col min="8453" max="8453" width="2" style="105" customWidth="1"/>
    <col min="8454" max="8454" width="15.21875" style="105" customWidth="1"/>
    <col min="8455" max="8455" width="9.33203125" style="105" customWidth="1"/>
    <col min="8456" max="8456" width="8.88671875" style="105"/>
    <col min="8457" max="8457" width="10.6640625" style="105" customWidth="1"/>
    <col min="8458" max="8458" width="8.88671875" style="105"/>
    <col min="8459" max="8459" width="15.33203125" style="105" customWidth="1"/>
    <col min="8460" max="8705" width="8.88671875" style="105"/>
    <col min="8706" max="8706" width="8.5546875" style="105" customWidth="1"/>
    <col min="8707" max="8707" width="7.33203125" style="105" customWidth="1"/>
    <col min="8708" max="8708" width="17" style="105" bestFit="1" customWidth="1"/>
    <col min="8709" max="8709" width="2" style="105" customWidth="1"/>
    <col min="8710" max="8710" width="15.21875" style="105" customWidth="1"/>
    <col min="8711" max="8711" width="9.33203125" style="105" customWidth="1"/>
    <col min="8712" max="8712" width="8.88671875" style="105"/>
    <col min="8713" max="8713" width="10.6640625" style="105" customWidth="1"/>
    <col min="8714" max="8714" width="8.88671875" style="105"/>
    <col min="8715" max="8715" width="15.33203125" style="105" customWidth="1"/>
    <col min="8716" max="8961" width="8.88671875" style="105"/>
    <col min="8962" max="8962" width="8.5546875" style="105" customWidth="1"/>
    <col min="8963" max="8963" width="7.33203125" style="105" customWidth="1"/>
    <col min="8964" max="8964" width="17" style="105" bestFit="1" customWidth="1"/>
    <col min="8965" max="8965" width="2" style="105" customWidth="1"/>
    <col min="8966" max="8966" width="15.21875" style="105" customWidth="1"/>
    <col min="8967" max="8967" width="9.33203125" style="105" customWidth="1"/>
    <col min="8968" max="8968" width="8.88671875" style="105"/>
    <col min="8969" max="8969" width="10.6640625" style="105" customWidth="1"/>
    <col min="8970" max="8970" width="8.88671875" style="105"/>
    <col min="8971" max="8971" width="15.33203125" style="105" customWidth="1"/>
    <col min="8972" max="9217" width="8.88671875" style="105"/>
    <col min="9218" max="9218" width="8.5546875" style="105" customWidth="1"/>
    <col min="9219" max="9219" width="7.33203125" style="105" customWidth="1"/>
    <col min="9220" max="9220" width="17" style="105" bestFit="1" customWidth="1"/>
    <col min="9221" max="9221" width="2" style="105" customWidth="1"/>
    <col min="9222" max="9222" width="15.21875" style="105" customWidth="1"/>
    <col min="9223" max="9223" width="9.33203125" style="105" customWidth="1"/>
    <col min="9224" max="9224" width="8.88671875" style="105"/>
    <col min="9225" max="9225" width="10.6640625" style="105" customWidth="1"/>
    <col min="9226" max="9226" width="8.88671875" style="105"/>
    <col min="9227" max="9227" width="15.33203125" style="105" customWidth="1"/>
    <col min="9228" max="9473" width="8.88671875" style="105"/>
    <col min="9474" max="9474" width="8.5546875" style="105" customWidth="1"/>
    <col min="9475" max="9475" width="7.33203125" style="105" customWidth="1"/>
    <col min="9476" max="9476" width="17" style="105" bestFit="1" customWidth="1"/>
    <col min="9477" max="9477" width="2" style="105" customWidth="1"/>
    <col min="9478" max="9478" width="15.21875" style="105" customWidth="1"/>
    <col min="9479" max="9479" width="9.33203125" style="105" customWidth="1"/>
    <col min="9480" max="9480" width="8.88671875" style="105"/>
    <col min="9481" max="9481" width="10.6640625" style="105" customWidth="1"/>
    <col min="9482" max="9482" width="8.88671875" style="105"/>
    <col min="9483" max="9483" width="15.33203125" style="105" customWidth="1"/>
    <col min="9484" max="9729" width="8.88671875" style="105"/>
    <col min="9730" max="9730" width="8.5546875" style="105" customWidth="1"/>
    <col min="9731" max="9731" width="7.33203125" style="105" customWidth="1"/>
    <col min="9732" max="9732" width="17" style="105" bestFit="1" customWidth="1"/>
    <col min="9733" max="9733" width="2" style="105" customWidth="1"/>
    <col min="9734" max="9734" width="15.21875" style="105" customWidth="1"/>
    <col min="9735" max="9735" width="9.33203125" style="105" customWidth="1"/>
    <col min="9736" max="9736" width="8.88671875" style="105"/>
    <col min="9737" max="9737" width="10.6640625" style="105" customWidth="1"/>
    <col min="9738" max="9738" width="8.88671875" style="105"/>
    <col min="9739" max="9739" width="15.33203125" style="105" customWidth="1"/>
    <col min="9740" max="9985" width="8.88671875" style="105"/>
    <col min="9986" max="9986" width="8.5546875" style="105" customWidth="1"/>
    <col min="9987" max="9987" width="7.33203125" style="105" customWidth="1"/>
    <col min="9988" max="9988" width="17" style="105" bestFit="1" customWidth="1"/>
    <col min="9989" max="9989" width="2" style="105" customWidth="1"/>
    <col min="9990" max="9990" width="15.21875" style="105" customWidth="1"/>
    <col min="9991" max="9991" width="9.33203125" style="105" customWidth="1"/>
    <col min="9992" max="9992" width="8.88671875" style="105"/>
    <col min="9993" max="9993" width="10.6640625" style="105" customWidth="1"/>
    <col min="9994" max="9994" width="8.88671875" style="105"/>
    <col min="9995" max="9995" width="15.33203125" style="105" customWidth="1"/>
    <col min="9996" max="10241" width="8.88671875" style="105"/>
    <col min="10242" max="10242" width="8.5546875" style="105" customWidth="1"/>
    <col min="10243" max="10243" width="7.33203125" style="105" customWidth="1"/>
    <col min="10244" max="10244" width="17" style="105" bestFit="1" customWidth="1"/>
    <col min="10245" max="10245" width="2" style="105" customWidth="1"/>
    <col min="10246" max="10246" width="15.21875" style="105" customWidth="1"/>
    <col min="10247" max="10247" width="9.33203125" style="105" customWidth="1"/>
    <col min="10248" max="10248" width="8.88671875" style="105"/>
    <col min="10249" max="10249" width="10.6640625" style="105" customWidth="1"/>
    <col min="10250" max="10250" width="8.88671875" style="105"/>
    <col min="10251" max="10251" width="15.33203125" style="105" customWidth="1"/>
    <col min="10252" max="10497" width="8.88671875" style="105"/>
    <col min="10498" max="10498" width="8.5546875" style="105" customWidth="1"/>
    <col min="10499" max="10499" width="7.33203125" style="105" customWidth="1"/>
    <col min="10500" max="10500" width="17" style="105" bestFit="1" customWidth="1"/>
    <col min="10501" max="10501" width="2" style="105" customWidth="1"/>
    <col min="10502" max="10502" width="15.21875" style="105" customWidth="1"/>
    <col min="10503" max="10503" width="9.33203125" style="105" customWidth="1"/>
    <col min="10504" max="10504" width="8.88671875" style="105"/>
    <col min="10505" max="10505" width="10.6640625" style="105" customWidth="1"/>
    <col min="10506" max="10506" width="8.88671875" style="105"/>
    <col min="10507" max="10507" width="15.33203125" style="105" customWidth="1"/>
    <col min="10508" max="10753" width="8.88671875" style="105"/>
    <col min="10754" max="10754" width="8.5546875" style="105" customWidth="1"/>
    <col min="10755" max="10755" width="7.33203125" style="105" customWidth="1"/>
    <col min="10756" max="10756" width="17" style="105" bestFit="1" customWidth="1"/>
    <col min="10757" max="10757" width="2" style="105" customWidth="1"/>
    <col min="10758" max="10758" width="15.21875" style="105" customWidth="1"/>
    <col min="10759" max="10759" width="9.33203125" style="105" customWidth="1"/>
    <col min="10760" max="10760" width="8.88671875" style="105"/>
    <col min="10761" max="10761" width="10.6640625" style="105" customWidth="1"/>
    <col min="10762" max="10762" width="8.88671875" style="105"/>
    <col min="10763" max="10763" width="15.33203125" style="105" customWidth="1"/>
    <col min="10764" max="11009" width="8.88671875" style="105"/>
    <col min="11010" max="11010" width="8.5546875" style="105" customWidth="1"/>
    <col min="11011" max="11011" width="7.33203125" style="105" customWidth="1"/>
    <col min="11012" max="11012" width="17" style="105" bestFit="1" customWidth="1"/>
    <col min="11013" max="11013" width="2" style="105" customWidth="1"/>
    <col min="11014" max="11014" width="15.21875" style="105" customWidth="1"/>
    <col min="11015" max="11015" width="9.33203125" style="105" customWidth="1"/>
    <col min="11016" max="11016" width="8.88671875" style="105"/>
    <col min="11017" max="11017" width="10.6640625" style="105" customWidth="1"/>
    <col min="11018" max="11018" width="8.88671875" style="105"/>
    <col min="11019" max="11019" width="15.33203125" style="105" customWidth="1"/>
    <col min="11020" max="11265" width="8.88671875" style="105"/>
    <col min="11266" max="11266" width="8.5546875" style="105" customWidth="1"/>
    <col min="11267" max="11267" width="7.33203125" style="105" customWidth="1"/>
    <col min="11268" max="11268" width="17" style="105" bestFit="1" customWidth="1"/>
    <col min="11269" max="11269" width="2" style="105" customWidth="1"/>
    <col min="11270" max="11270" width="15.21875" style="105" customWidth="1"/>
    <col min="11271" max="11271" width="9.33203125" style="105" customWidth="1"/>
    <col min="11272" max="11272" width="8.88671875" style="105"/>
    <col min="11273" max="11273" width="10.6640625" style="105" customWidth="1"/>
    <col min="11274" max="11274" width="8.88671875" style="105"/>
    <col min="11275" max="11275" width="15.33203125" style="105" customWidth="1"/>
    <col min="11276" max="11521" width="8.88671875" style="105"/>
    <col min="11522" max="11522" width="8.5546875" style="105" customWidth="1"/>
    <col min="11523" max="11523" width="7.33203125" style="105" customWidth="1"/>
    <col min="11524" max="11524" width="17" style="105" bestFit="1" customWidth="1"/>
    <col min="11525" max="11525" width="2" style="105" customWidth="1"/>
    <col min="11526" max="11526" width="15.21875" style="105" customWidth="1"/>
    <col min="11527" max="11527" width="9.33203125" style="105" customWidth="1"/>
    <col min="11528" max="11528" width="8.88671875" style="105"/>
    <col min="11529" max="11529" width="10.6640625" style="105" customWidth="1"/>
    <col min="11530" max="11530" width="8.88671875" style="105"/>
    <col min="11531" max="11531" width="15.33203125" style="105" customWidth="1"/>
    <col min="11532" max="11777" width="8.88671875" style="105"/>
    <col min="11778" max="11778" width="8.5546875" style="105" customWidth="1"/>
    <col min="11779" max="11779" width="7.33203125" style="105" customWidth="1"/>
    <col min="11780" max="11780" width="17" style="105" bestFit="1" customWidth="1"/>
    <col min="11781" max="11781" width="2" style="105" customWidth="1"/>
    <col min="11782" max="11782" width="15.21875" style="105" customWidth="1"/>
    <col min="11783" max="11783" width="9.33203125" style="105" customWidth="1"/>
    <col min="11784" max="11784" width="8.88671875" style="105"/>
    <col min="11785" max="11785" width="10.6640625" style="105" customWidth="1"/>
    <col min="11786" max="11786" width="8.88671875" style="105"/>
    <col min="11787" max="11787" width="15.33203125" style="105" customWidth="1"/>
    <col min="11788" max="12033" width="8.88671875" style="105"/>
    <col min="12034" max="12034" width="8.5546875" style="105" customWidth="1"/>
    <col min="12035" max="12035" width="7.33203125" style="105" customWidth="1"/>
    <col min="12036" max="12036" width="17" style="105" bestFit="1" customWidth="1"/>
    <col min="12037" max="12037" width="2" style="105" customWidth="1"/>
    <col min="12038" max="12038" width="15.21875" style="105" customWidth="1"/>
    <col min="12039" max="12039" width="9.33203125" style="105" customWidth="1"/>
    <col min="12040" max="12040" width="8.88671875" style="105"/>
    <col min="12041" max="12041" width="10.6640625" style="105" customWidth="1"/>
    <col min="12042" max="12042" width="8.88671875" style="105"/>
    <col min="12043" max="12043" width="15.33203125" style="105" customWidth="1"/>
    <col min="12044" max="12289" width="8.88671875" style="105"/>
    <col min="12290" max="12290" width="8.5546875" style="105" customWidth="1"/>
    <col min="12291" max="12291" width="7.33203125" style="105" customWidth="1"/>
    <col min="12292" max="12292" width="17" style="105" bestFit="1" customWidth="1"/>
    <col min="12293" max="12293" width="2" style="105" customWidth="1"/>
    <col min="12294" max="12294" width="15.21875" style="105" customWidth="1"/>
    <col min="12295" max="12295" width="9.33203125" style="105" customWidth="1"/>
    <col min="12296" max="12296" width="8.88671875" style="105"/>
    <col min="12297" max="12297" width="10.6640625" style="105" customWidth="1"/>
    <col min="12298" max="12298" width="8.88671875" style="105"/>
    <col min="12299" max="12299" width="15.33203125" style="105" customWidth="1"/>
    <col min="12300" max="12545" width="8.88671875" style="105"/>
    <col min="12546" max="12546" width="8.5546875" style="105" customWidth="1"/>
    <col min="12547" max="12547" width="7.33203125" style="105" customWidth="1"/>
    <col min="12548" max="12548" width="17" style="105" bestFit="1" customWidth="1"/>
    <col min="12549" max="12549" width="2" style="105" customWidth="1"/>
    <col min="12550" max="12550" width="15.21875" style="105" customWidth="1"/>
    <col min="12551" max="12551" width="9.33203125" style="105" customWidth="1"/>
    <col min="12552" max="12552" width="8.88671875" style="105"/>
    <col min="12553" max="12553" width="10.6640625" style="105" customWidth="1"/>
    <col min="12554" max="12554" width="8.88671875" style="105"/>
    <col min="12555" max="12555" width="15.33203125" style="105" customWidth="1"/>
    <col min="12556" max="12801" width="8.88671875" style="105"/>
    <col min="12802" max="12802" width="8.5546875" style="105" customWidth="1"/>
    <col min="12803" max="12803" width="7.33203125" style="105" customWidth="1"/>
    <col min="12804" max="12804" width="17" style="105" bestFit="1" customWidth="1"/>
    <col min="12805" max="12805" width="2" style="105" customWidth="1"/>
    <col min="12806" max="12806" width="15.21875" style="105" customWidth="1"/>
    <col min="12807" max="12807" width="9.33203125" style="105" customWidth="1"/>
    <col min="12808" max="12808" width="8.88671875" style="105"/>
    <col min="12809" max="12809" width="10.6640625" style="105" customWidth="1"/>
    <col min="12810" max="12810" width="8.88671875" style="105"/>
    <col min="12811" max="12811" width="15.33203125" style="105" customWidth="1"/>
    <col min="12812" max="13057" width="8.88671875" style="105"/>
    <col min="13058" max="13058" width="8.5546875" style="105" customWidth="1"/>
    <col min="13059" max="13059" width="7.33203125" style="105" customWidth="1"/>
    <col min="13060" max="13060" width="17" style="105" bestFit="1" customWidth="1"/>
    <col min="13061" max="13061" width="2" style="105" customWidth="1"/>
    <col min="13062" max="13062" width="15.21875" style="105" customWidth="1"/>
    <col min="13063" max="13063" width="9.33203125" style="105" customWidth="1"/>
    <col min="13064" max="13064" width="8.88671875" style="105"/>
    <col min="13065" max="13065" width="10.6640625" style="105" customWidth="1"/>
    <col min="13066" max="13066" width="8.88671875" style="105"/>
    <col min="13067" max="13067" width="15.33203125" style="105" customWidth="1"/>
    <col min="13068" max="13313" width="8.88671875" style="105"/>
    <col min="13314" max="13314" width="8.5546875" style="105" customWidth="1"/>
    <col min="13315" max="13315" width="7.33203125" style="105" customWidth="1"/>
    <col min="13316" max="13316" width="17" style="105" bestFit="1" customWidth="1"/>
    <col min="13317" max="13317" width="2" style="105" customWidth="1"/>
    <col min="13318" max="13318" width="15.21875" style="105" customWidth="1"/>
    <col min="13319" max="13319" width="9.33203125" style="105" customWidth="1"/>
    <col min="13320" max="13320" width="8.88671875" style="105"/>
    <col min="13321" max="13321" width="10.6640625" style="105" customWidth="1"/>
    <col min="13322" max="13322" width="8.88671875" style="105"/>
    <col min="13323" max="13323" width="15.33203125" style="105" customWidth="1"/>
    <col min="13324" max="13569" width="8.88671875" style="105"/>
    <col min="13570" max="13570" width="8.5546875" style="105" customWidth="1"/>
    <col min="13571" max="13571" width="7.33203125" style="105" customWidth="1"/>
    <col min="13572" max="13572" width="17" style="105" bestFit="1" customWidth="1"/>
    <col min="13573" max="13573" width="2" style="105" customWidth="1"/>
    <col min="13574" max="13574" width="15.21875" style="105" customWidth="1"/>
    <col min="13575" max="13575" width="9.33203125" style="105" customWidth="1"/>
    <col min="13576" max="13576" width="8.88671875" style="105"/>
    <col min="13577" max="13577" width="10.6640625" style="105" customWidth="1"/>
    <col min="13578" max="13578" width="8.88671875" style="105"/>
    <col min="13579" max="13579" width="15.33203125" style="105" customWidth="1"/>
    <col min="13580" max="13825" width="8.88671875" style="105"/>
    <col min="13826" max="13826" width="8.5546875" style="105" customWidth="1"/>
    <col min="13827" max="13827" width="7.33203125" style="105" customWidth="1"/>
    <col min="13828" max="13828" width="17" style="105" bestFit="1" customWidth="1"/>
    <col min="13829" max="13829" width="2" style="105" customWidth="1"/>
    <col min="13830" max="13830" width="15.21875" style="105" customWidth="1"/>
    <col min="13831" max="13831" width="9.33203125" style="105" customWidth="1"/>
    <col min="13832" max="13832" width="8.88671875" style="105"/>
    <col min="13833" max="13833" width="10.6640625" style="105" customWidth="1"/>
    <col min="13834" max="13834" width="8.88671875" style="105"/>
    <col min="13835" max="13835" width="15.33203125" style="105" customWidth="1"/>
    <col min="13836" max="14081" width="8.88671875" style="105"/>
    <col min="14082" max="14082" width="8.5546875" style="105" customWidth="1"/>
    <col min="14083" max="14083" width="7.33203125" style="105" customWidth="1"/>
    <col min="14084" max="14084" width="17" style="105" bestFit="1" customWidth="1"/>
    <col min="14085" max="14085" width="2" style="105" customWidth="1"/>
    <col min="14086" max="14086" width="15.21875" style="105" customWidth="1"/>
    <col min="14087" max="14087" width="9.33203125" style="105" customWidth="1"/>
    <col min="14088" max="14088" width="8.88671875" style="105"/>
    <col min="14089" max="14089" width="10.6640625" style="105" customWidth="1"/>
    <col min="14090" max="14090" width="8.88671875" style="105"/>
    <col min="14091" max="14091" width="15.33203125" style="105" customWidth="1"/>
    <col min="14092" max="14337" width="8.88671875" style="105"/>
    <col min="14338" max="14338" width="8.5546875" style="105" customWidth="1"/>
    <col min="14339" max="14339" width="7.33203125" style="105" customWidth="1"/>
    <col min="14340" max="14340" width="17" style="105" bestFit="1" customWidth="1"/>
    <col min="14341" max="14341" width="2" style="105" customWidth="1"/>
    <col min="14342" max="14342" width="15.21875" style="105" customWidth="1"/>
    <col min="14343" max="14343" width="9.33203125" style="105" customWidth="1"/>
    <col min="14344" max="14344" width="8.88671875" style="105"/>
    <col min="14345" max="14345" width="10.6640625" style="105" customWidth="1"/>
    <col min="14346" max="14346" width="8.88671875" style="105"/>
    <col min="14347" max="14347" width="15.33203125" style="105" customWidth="1"/>
    <col min="14348" max="14593" width="8.88671875" style="105"/>
    <col min="14594" max="14594" width="8.5546875" style="105" customWidth="1"/>
    <col min="14595" max="14595" width="7.33203125" style="105" customWidth="1"/>
    <col min="14596" max="14596" width="17" style="105" bestFit="1" customWidth="1"/>
    <col min="14597" max="14597" width="2" style="105" customWidth="1"/>
    <col min="14598" max="14598" width="15.21875" style="105" customWidth="1"/>
    <col min="14599" max="14599" width="9.33203125" style="105" customWidth="1"/>
    <col min="14600" max="14600" width="8.88671875" style="105"/>
    <col min="14601" max="14601" width="10.6640625" style="105" customWidth="1"/>
    <col min="14602" max="14602" width="8.88671875" style="105"/>
    <col min="14603" max="14603" width="15.33203125" style="105" customWidth="1"/>
    <col min="14604" max="14849" width="8.88671875" style="105"/>
    <col min="14850" max="14850" width="8.5546875" style="105" customWidth="1"/>
    <col min="14851" max="14851" width="7.33203125" style="105" customWidth="1"/>
    <col min="14852" max="14852" width="17" style="105" bestFit="1" customWidth="1"/>
    <col min="14853" max="14853" width="2" style="105" customWidth="1"/>
    <col min="14854" max="14854" width="15.21875" style="105" customWidth="1"/>
    <col min="14855" max="14855" width="9.33203125" style="105" customWidth="1"/>
    <col min="14856" max="14856" width="8.88671875" style="105"/>
    <col min="14857" max="14857" width="10.6640625" style="105" customWidth="1"/>
    <col min="14858" max="14858" width="8.88671875" style="105"/>
    <col min="14859" max="14859" width="15.33203125" style="105" customWidth="1"/>
    <col min="14860" max="15105" width="8.88671875" style="105"/>
    <col min="15106" max="15106" width="8.5546875" style="105" customWidth="1"/>
    <col min="15107" max="15107" width="7.33203125" style="105" customWidth="1"/>
    <col min="15108" max="15108" width="17" style="105" bestFit="1" customWidth="1"/>
    <col min="15109" max="15109" width="2" style="105" customWidth="1"/>
    <col min="15110" max="15110" width="15.21875" style="105" customWidth="1"/>
    <col min="15111" max="15111" width="9.33203125" style="105" customWidth="1"/>
    <col min="15112" max="15112" width="8.88671875" style="105"/>
    <col min="15113" max="15113" width="10.6640625" style="105" customWidth="1"/>
    <col min="15114" max="15114" width="8.88671875" style="105"/>
    <col min="15115" max="15115" width="15.33203125" style="105" customWidth="1"/>
    <col min="15116" max="15361" width="8.88671875" style="105"/>
    <col min="15362" max="15362" width="8.5546875" style="105" customWidth="1"/>
    <col min="15363" max="15363" width="7.33203125" style="105" customWidth="1"/>
    <col min="15364" max="15364" width="17" style="105" bestFit="1" customWidth="1"/>
    <col min="15365" max="15365" width="2" style="105" customWidth="1"/>
    <col min="15366" max="15366" width="15.21875" style="105" customWidth="1"/>
    <col min="15367" max="15367" width="9.33203125" style="105" customWidth="1"/>
    <col min="15368" max="15368" width="8.88671875" style="105"/>
    <col min="15369" max="15369" width="10.6640625" style="105" customWidth="1"/>
    <col min="15370" max="15370" width="8.88671875" style="105"/>
    <col min="15371" max="15371" width="15.33203125" style="105" customWidth="1"/>
    <col min="15372" max="15617" width="8.88671875" style="105"/>
    <col min="15618" max="15618" width="8.5546875" style="105" customWidth="1"/>
    <col min="15619" max="15619" width="7.33203125" style="105" customWidth="1"/>
    <col min="15620" max="15620" width="17" style="105" bestFit="1" customWidth="1"/>
    <col min="15621" max="15621" width="2" style="105" customWidth="1"/>
    <col min="15622" max="15622" width="15.21875" style="105" customWidth="1"/>
    <col min="15623" max="15623" width="9.33203125" style="105" customWidth="1"/>
    <col min="15624" max="15624" width="8.88671875" style="105"/>
    <col min="15625" max="15625" width="10.6640625" style="105" customWidth="1"/>
    <col min="15626" max="15626" width="8.88671875" style="105"/>
    <col min="15627" max="15627" width="15.33203125" style="105" customWidth="1"/>
    <col min="15628" max="15873" width="8.88671875" style="105"/>
    <col min="15874" max="15874" width="8.5546875" style="105" customWidth="1"/>
    <col min="15875" max="15875" width="7.33203125" style="105" customWidth="1"/>
    <col min="15876" max="15876" width="17" style="105" bestFit="1" customWidth="1"/>
    <col min="15877" max="15877" width="2" style="105" customWidth="1"/>
    <col min="15878" max="15878" width="15.21875" style="105" customWidth="1"/>
    <col min="15879" max="15879" width="9.33203125" style="105" customWidth="1"/>
    <col min="15880" max="15880" width="8.88671875" style="105"/>
    <col min="15881" max="15881" width="10.6640625" style="105" customWidth="1"/>
    <col min="15882" max="15882" width="8.88671875" style="105"/>
    <col min="15883" max="15883" width="15.33203125" style="105" customWidth="1"/>
    <col min="15884" max="16129" width="8.88671875" style="105"/>
    <col min="16130" max="16130" width="8.5546875" style="105" customWidth="1"/>
    <col min="16131" max="16131" width="7.33203125" style="105" customWidth="1"/>
    <col min="16132" max="16132" width="17" style="105" bestFit="1" customWidth="1"/>
    <col min="16133" max="16133" width="2" style="105" customWidth="1"/>
    <col min="16134" max="16134" width="15.21875" style="105" customWidth="1"/>
    <col min="16135" max="16135" width="9.33203125" style="105" customWidth="1"/>
    <col min="16136" max="16136" width="8.88671875" style="105"/>
    <col min="16137" max="16137" width="10.6640625" style="105" customWidth="1"/>
    <col min="16138" max="16138" width="8.88671875" style="105"/>
    <col min="16139" max="16139" width="15.33203125" style="105" customWidth="1"/>
    <col min="16140" max="16384" width="8.88671875" style="105"/>
  </cols>
  <sheetData>
    <row r="1" spans="1:28" ht="18.75">
      <c r="A1" s="63" t="s">
        <v>325</v>
      </c>
      <c r="K1" s="288"/>
      <c r="L1" s="105"/>
      <c r="M1" s="105"/>
      <c r="N1" s="105"/>
      <c r="O1" s="105"/>
      <c r="P1" s="105"/>
      <c r="Q1" s="105"/>
      <c r="R1" s="105"/>
      <c r="S1" s="105"/>
      <c r="T1" s="105"/>
      <c r="U1" s="105"/>
      <c r="V1" s="105"/>
      <c r="W1" s="105"/>
      <c r="X1" s="105"/>
      <c r="Y1" s="105"/>
      <c r="Z1" s="105"/>
      <c r="AA1" s="105"/>
      <c r="AB1" s="105"/>
    </row>
    <row r="2" spans="1:28">
      <c r="A2" s="90" t="s">
        <v>386</v>
      </c>
      <c r="K2" s="288"/>
      <c r="L2" s="105"/>
      <c r="M2" s="105"/>
      <c r="N2" s="105"/>
      <c r="O2" s="105"/>
      <c r="P2" s="105"/>
      <c r="Q2" s="105"/>
      <c r="R2" s="105"/>
      <c r="S2" s="105"/>
      <c r="T2" s="105"/>
      <c r="U2" s="105"/>
      <c r="V2" s="105"/>
      <c r="W2" s="105"/>
      <c r="X2" s="105"/>
      <c r="Y2" s="105"/>
      <c r="Z2" s="105"/>
      <c r="AA2" s="105"/>
      <c r="AB2" s="105"/>
    </row>
    <row r="3" spans="1:28">
      <c r="A3" s="64" t="s">
        <v>524</v>
      </c>
      <c r="K3" s="288"/>
      <c r="L3" s="105"/>
      <c r="M3" s="105"/>
      <c r="N3" s="105"/>
      <c r="O3" s="105"/>
      <c r="P3" s="105"/>
      <c r="Q3" s="105"/>
      <c r="R3" s="105"/>
      <c r="S3" s="105"/>
      <c r="T3" s="105"/>
      <c r="U3" s="105"/>
      <c r="V3" s="105"/>
      <c r="W3" s="105"/>
      <c r="X3" s="105"/>
      <c r="Y3" s="105"/>
      <c r="Z3" s="105"/>
      <c r="AA3" s="105"/>
      <c r="AB3" s="105"/>
    </row>
    <row r="4" spans="1:28">
      <c r="J4" s="290"/>
      <c r="K4" s="291"/>
      <c r="L4" s="105"/>
      <c r="M4" s="105"/>
      <c r="N4" s="105"/>
      <c r="O4" s="105"/>
      <c r="P4" s="105"/>
      <c r="Q4" s="105"/>
      <c r="R4" s="105"/>
      <c r="S4" s="105"/>
      <c r="T4" s="105"/>
      <c r="U4" s="105"/>
      <c r="V4" s="105"/>
      <c r="W4" s="105"/>
      <c r="X4" s="105"/>
      <c r="Y4" s="105"/>
      <c r="Z4" s="105"/>
      <c r="AA4" s="105"/>
      <c r="AB4" s="105"/>
    </row>
    <row r="5" spans="1:28">
      <c r="B5" s="106" t="s">
        <v>387</v>
      </c>
      <c r="C5" s="106"/>
      <c r="H5" s="67"/>
      <c r="K5" s="288"/>
      <c r="L5" s="105"/>
      <c r="M5" s="105"/>
      <c r="N5" s="105"/>
      <c r="O5" s="105"/>
      <c r="P5" s="105"/>
      <c r="Q5" s="105"/>
      <c r="R5" s="105"/>
      <c r="S5" s="105"/>
      <c r="T5" s="105"/>
      <c r="U5" s="105"/>
      <c r="V5" s="105"/>
      <c r="W5" s="105"/>
      <c r="X5" s="105"/>
      <c r="Y5" s="105"/>
      <c r="Z5" s="105"/>
      <c r="AA5" s="105"/>
      <c r="AB5" s="105"/>
    </row>
    <row r="6" spans="1:28">
      <c r="B6" s="107"/>
      <c r="C6" s="67">
        <v>41985</v>
      </c>
      <c r="F6" s="155">
        <v>1433500000</v>
      </c>
      <c r="H6" s="129"/>
      <c r="I6" s="129"/>
      <c r="J6" s="287"/>
      <c r="K6" s="288"/>
      <c r="L6" s="105"/>
      <c r="M6" s="105"/>
      <c r="N6" s="105"/>
      <c r="O6" s="105"/>
      <c r="P6" s="105"/>
      <c r="Q6" s="105"/>
      <c r="R6" s="105"/>
      <c r="S6" s="105"/>
      <c r="T6" s="105"/>
      <c r="U6" s="105"/>
      <c r="V6" s="105"/>
      <c r="W6" s="105"/>
      <c r="X6" s="105"/>
      <c r="Y6" s="105"/>
      <c r="Z6" s="105"/>
      <c r="AA6" s="105"/>
      <c r="AB6" s="105"/>
    </row>
    <row r="7" spans="1:28">
      <c r="C7" s="67">
        <v>42005</v>
      </c>
      <c r="G7" s="72"/>
      <c r="H7" s="72"/>
      <c r="I7" s="72"/>
      <c r="K7" s="288"/>
      <c r="L7" s="105"/>
      <c r="M7" s="105"/>
      <c r="N7" s="105"/>
      <c r="O7" s="105"/>
      <c r="P7" s="105"/>
      <c r="Q7" s="105"/>
      <c r="R7" s="105"/>
      <c r="S7" s="105"/>
      <c r="T7" s="105"/>
      <c r="U7" s="105"/>
      <c r="V7" s="105"/>
      <c r="W7" s="105"/>
      <c r="X7" s="105"/>
      <c r="Y7" s="105"/>
      <c r="Z7" s="105"/>
      <c r="AA7" s="105"/>
      <c r="AB7" s="105"/>
    </row>
    <row r="8" spans="1:28">
      <c r="C8" s="67">
        <v>42036</v>
      </c>
      <c r="G8" s="72"/>
      <c r="H8" s="72"/>
      <c r="I8" s="72"/>
      <c r="K8" s="288"/>
      <c r="L8" s="105"/>
      <c r="M8" s="105"/>
      <c r="N8" s="105"/>
      <c r="O8" s="105"/>
      <c r="P8" s="105"/>
      <c r="Q8" s="105"/>
      <c r="R8" s="105"/>
      <c r="S8" s="105"/>
      <c r="T8" s="105"/>
      <c r="U8" s="105"/>
      <c r="V8" s="105"/>
      <c r="W8" s="105"/>
      <c r="X8" s="105"/>
      <c r="Y8" s="105"/>
      <c r="Z8" s="105"/>
      <c r="AA8" s="105"/>
      <c r="AB8" s="105"/>
    </row>
    <row r="9" spans="1:28">
      <c r="C9" s="67">
        <v>42064</v>
      </c>
      <c r="G9" s="72"/>
      <c r="H9" s="72"/>
      <c r="I9" s="72"/>
      <c r="K9" s="288"/>
      <c r="L9" s="105"/>
      <c r="M9" s="105"/>
      <c r="N9" s="105"/>
      <c r="O9" s="105"/>
      <c r="P9" s="105"/>
      <c r="Q9" s="105"/>
      <c r="R9" s="105"/>
      <c r="S9" s="105"/>
      <c r="T9" s="105"/>
      <c r="U9" s="105"/>
      <c r="V9" s="105"/>
      <c r="W9" s="105"/>
      <c r="X9" s="105"/>
      <c r="Y9" s="105"/>
      <c r="Z9" s="105"/>
      <c r="AA9" s="105"/>
      <c r="AB9" s="105"/>
    </row>
    <row r="10" spans="1:28">
      <c r="C10" s="67">
        <v>42095</v>
      </c>
      <c r="G10" s="72"/>
      <c r="H10" s="72"/>
      <c r="I10" s="72"/>
      <c r="K10" s="288"/>
      <c r="L10" s="105"/>
      <c r="M10" s="105"/>
      <c r="N10" s="105"/>
      <c r="O10" s="105"/>
      <c r="P10" s="105"/>
      <c r="Q10" s="105"/>
      <c r="R10" s="105"/>
      <c r="S10" s="105"/>
      <c r="T10" s="105"/>
      <c r="U10" s="105"/>
      <c r="V10" s="105"/>
      <c r="W10" s="105"/>
      <c r="X10" s="105"/>
      <c r="Y10" s="105"/>
      <c r="Z10" s="105"/>
      <c r="AA10" s="105"/>
      <c r="AB10" s="105"/>
    </row>
    <row r="11" spans="1:28">
      <c r="C11" s="67">
        <v>42125</v>
      </c>
      <c r="G11" s="72"/>
      <c r="H11" s="72"/>
      <c r="I11" s="72"/>
      <c r="K11" s="288"/>
      <c r="L11" s="105"/>
      <c r="M11" s="105"/>
      <c r="N11" s="105"/>
      <c r="O11" s="105"/>
      <c r="P11" s="105"/>
      <c r="Q11" s="105"/>
      <c r="R11" s="105"/>
      <c r="S11" s="105"/>
      <c r="T11" s="105"/>
      <c r="U11" s="105"/>
      <c r="V11" s="105"/>
      <c r="W11" s="105"/>
      <c r="X11" s="105"/>
      <c r="Y11" s="105"/>
      <c r="Z11" s="105"/>
      <c r="AA11" s="105"/>
      <c r="AB11" s="105"/>
    </row>
    <row r="12" spans="1:28">
      <c r="C12" s="67">
        <v>42156</v>
      </c>
      <c r="G12" s="72"/>
      <c r="H12" s="72"/>
      <c r="I12" s="72"/>
      <c r="K12" s="288"/>
      <c r="L12" s="105"/>
      <c r="M12" s="105"/>
      <c r="N12" s="105"/>
      <c r="O12" s="105"/>
      <c r="P12" s="105"/>
      <c r="Q12" s="105"/>
      <c r="R12" s="105"/>
      <c r="S12" s="105"/>
      <c r="T12" s="105"/>
      <c r="U12" s="105"/>
      <c r="V12" s="105"/>
      <c r="W12" s="105"/>
      <c r="X12" s="105"/>
      <c r="Y12" s="105"/>
      <c r="Z12" s="105"/>
      <c r="AA12" s="105"/>
      <c r="AB12" s="105"/>
    </row>
    <row r="13" spans="1:28">
      <c r="C13" s="67">
        <v>42186</v>
      </c>
      <c r="G13" s="72"/>
      <c r="H13" s="72"/>
      <c r="I13" s="72"/>
      <c r="K13" s="288"/>
      <c r="L13" s="105"/>
      <c r="M13" s="105"/>
      <c r="N13" s="105"/>
      <c r="O13" s="105"/>
      <c r="P13" s="105"/>
      <c r="Q13" s="105"/>
      <c r="R13" s="105"/>
      <c r="S13" s="105"/>
      <c r="T13" s="105"/>
      <c r="U13" s="105"/>
      <c r="V13" s="105"/>
      <c r="W13" s="105"/>
      <c r="X13" s="105"/>
      <c r="Y13" s="105"/>
      <c r="Z13" s="105"/>
      <c r="AA13" s="105"/>
      <c r="AB13" s="105"/>
    </row>
    <row r="14" spans="1:28">
      <c r="C14" s="67">
        <v>42217</v>
      </c>
      <c r="G14" s="72"/>
      <c r="H14" s="72"/>
      <c r="I14" s="72"/>
      <c r="K14" s="288"/>
      <c r="L14" s="105"/>
      <c r="M14" s="105"/>
      <c r="N14" s="105"/>
      <c r="O14" s="105"/>
      <c r="P14" s="105"/>
      <c r="Q14" s="105"/>
      <c r="R14" s="105"/>
      <c r="S14" s="105"/>
      <c r="T14" s="105"/>
      <c r="U14" s="105"/>
      <c r="V14" s="105"/>
      <c r="W14" s="105"/>
      <c r="X14" s="105"/>
      <c r="Y14" s="105"/>
      <c r="Z14" s="105"/>
      <c r="AA14" s="105"/>
      <c r="AB14" s="105"/>
    </row>
    <row r="15" spans="1:28">
      <c r="C15" s="67">
        <v>42248</v>
      </c>
      <c r="G15" s="72"/>
      <c r="H15" s="72"/>
      <c r="I15" s="72"/>
      <c r="K15" s="288"/>
      <c r="L15" s="105"/>
      <c r="M15" s="105"/>
      <c r="N15" s="105"/>
      <c r="O15" s="105"/>
      <c r="P15" s="105"/>
      <c r="Q15" s="105"/>
      <c r="R15" s="105"/>
      <c r="S15" s="105"/>
      <c r="T15" s="105"/>
      <c r="U15" s="105"/>
      <c r="V15" s="105"/>
      <c r="W15" s="105"/>
      <c r="X15" s="105"/>
      <c r="Y15" s="105"/>
      <c r="Z15" s="105"/>
      <c r="AA15" s="105"/>
      <c r="AB15" s="105"/>
    </row>
    <row r="16" spans="1:28">
      <c r="C16" s="67">
        <v>42278</v>
      </c>
      <c r="G16" s="72"/>
      <c r="H16" s="72"/>
      <c r="I16" s="72"/>
      <c r="K16" s="288"/>
      <c r="L16" s="105"/>
      <c r="M16" s="105"/>
      <c r="N16" s="105"/>
      <c r="O16" s="105"/>
      <c r="P16" s="105"/>
      <c r="Q16" s="105"/>
      <c r="R16" s="105"/>
      <c r="S16" s="105"/>
      <c r="T16" s="105"/>
      <c r="U16" s="105"/>
      <c r="V16" s="105"/>
      <c r="W16" s="105"/>
      <c r="X16" s="105"/>
      <c r="Y16" s="105"/>
      <c r="Z16" s="105"/>
      <c r="AA16" s="105"/>
      <c r="AB16" s="105"/>
    </row>
    <row r="17" spans="2:28">
      <c r="C17" s="67">
        <v>42309</v>
      </c>
      <c r="G17" s="72"/>
      <c r="H17" s="72"/>
      <c r="I17" s="72"/>
      <c r="K17" s="288"/>
      <c r="L17" s="105"/>
      <c r="M17" s="105"/>
      <c r="N17" s="105"/>
      <c r="O17" s="105"/>
      <c r="P17" s="105"/>
      <c r="Q17" s="105"/>
      <c r="R17" s="105"/>
      <c r="S17" s="105"/>
      <c r="T17" s="105"/>
      <c r="U17" s="105"/>
      <c r="V17" s="105"/>
      <c r="W17" s="105"/>
      <c r="X17" s="105"/>
      <c r="Y17" s="105"/>
      <c r="Z17" s="105"/>
      <c r="AA17" s="105"/>
      <c r="AB17" s="105"/>
    </row>
    <row r="18" spans="2:28">
      <c r="C18" s="67">
        <v>42339</v>
      </c>
      <c r="F18" s="156">
        <v>1574500000</v>
      </c>
      <c r="G18" s="72"/>
      <c r="H18" s="72"/>
      <c r="I18" s="72"/>
      <c r="J18" s="287"/>
      <c r="K18" s="288"/>
      <c r="L18" s="105"/>
      <c r="M18" s="105"/>
      <c r="N18" s="105"/>
      <c r="O18" s="105"/>
      <c r="P18" s="105"/>
      <c r="Q18" s="105"/>
      <c r="R18" s="105"/>
      <c r="S18" s="105"/>
      <c r="T18" s="105"/>
      <c r="U18" s="105"/>
      <c r="V18" s="105"/>
      <c r="W18" s="105"/>
      <c r="X18" s="105"/>
      <c r="Y18" s="105"/>
      <c r="Z18" s="105"/>
      <c r="AA18" s="105"/>
      <c r="AB18" s="105"/>
    </row>
    <row r="19" spans="2:28">
      <c r="C19" s="64" t="s">
        <v>336</v>
      </c>
      <c r="F19" s="155">
        <f>AVERAGE(F6:F18)</f>
        <v>1504000000</v>
      </c>
      <c r="H19" s="72"/>
      <c r="I19" s="72"/>
      <c r="J19" s="287"/>
      <c r="K19" s="288"/>
      <c r="L19" s="105"/>
      <c r="M19" s="105"/>
      <c r="N19" s="105"/>
      <c r="O19" s="105"/>
      <c r="P19" s="105"/>
      <c r="Q19" s="105"/>
      <c r="R19" s="105"/>
      <c r="S19" s="105"/>
      <c r="T19" s="105"/>
      <c r="U19" s="105"/>
      <c r="V19" s="105"/>
      <c r="W19" s="105"/>
      <c r="X19" s="105"/>
      <c r="Y19" s="105"/>
      <c r="Z19" s="105"/>
      <c r="AA19" s="105"/>
      <c r="AB19" s="105"/>
    </row>
    <row r="20" spans="2:28">
      <c r="G20" s="72"/>
      <c r="H20" s="72"/>
      <c r="I20" s="72"/>
      <c r="K20" s="288"/>
      <c r="L20" s="105"/>
      <c r="M20" s="105"/>
      <c r="N20" s="105"/>
      <c r="O20" s="105"/>
      <c r="P20" s="105"/>
      <c r="Q20" s="105"/>
      <c r="R20" s="105"/>
      <c r="S20" s="105"/>
      <c r="T20" s="105"/>
      <c r="U20" s="105"/>
      <c r="V20" s="105"/>
      <c r="W20" s="105"/>
      <c r="X20" s="105"/>
      <c r="Y20" s="105"/>
      <c r="Z20" s="105"/>
      <c r="AA20" s="105"/>
      <c r="AB20" s="105"/>
    </row>
    <row r="21" spans="2:28">
      <c r="B21" s="106" t="s">
        <v>431</v>
      </c>
      <c r="C21" s="106"/>
      <c r="G21" s="72"/>
      <c r="H21" s="72"/>
      <c r="I21" s="72"/>
      <c r="K21" s="288"/>
      <c r="L21" s="105"/>
      <c r="M21" s="105"/>
      <c r="N21" s="105"/>
      <c r="O21" s="105"/>
      <c r="P21" s="105"/>
      <c r="Q21" s="105"/>
      <c r="R21" s="105"/>
      <c r="S21" s="105"/>
      <c r="T21" s="105"/>
      <c r="U21" s="105"/>
      <c r="V21" s="105"/>
      <c r="W21" s="105"/>
      <c r="X21" s="105"/>
      <c r="Y21" s="105"/>
      <c r="Z21" s="105"/>
      <c r="AA21" s="105"/>
      <c r="AB21" s="105"/>
    </row>
    <row r="22" spans="2:28">
      <c r="B22" s="107"/>
      <c r="C22" s="157" t="s">
        <v>421</v>
      </c>
      <c r="F22" s="155">
        <v>84666399</v>
      </c>
      <c r="H22" s="129"/>
      <c r="I22" s="129"/>
      <c r="J22" s="287"/>
      <c r="K22" s="288"/>
      <c r="L22" s="105"/>
      <c r="M22" s="105"/>
      <c r="N22" s="105"/>
      <c r="O22" s="105"/>
      <c r="P22" s="105"/>
      <c r="Q22" s="105"/>
      <c r="R22" s="105"/>
      <c r="S22" s="105"/>
      <c r="T22" s="105"/>
      <c r="U22" s="105"/>
      <c r="V22" s="105"/>
      <c r="W22" s="105"/>
      <c r="X22" s="105"/>
      <c r="Y22" s="105"/>
      <c r="Z22" s="105"/>
      <c r="AA22" s="105"/>
      <c r="AB22" s="105"/>
    </row>
    <row r="23" spans="2:28">
      <c r="C23" s="158" t="s">
        <v>430</v>
      </c>
      <c r="F23" s="155">
        <v>0</v>
      </c>
      <c r="G23" s="108"/>
      <c r="H23" s="108"/>
      <c r="I23" s="108"/>
      <c r="K23" s="288"/>
      <c r="L23" s="105"/>
      <c r="M23" s="105"/>
      <c r="N23" s="105"/>
      <c r="O23" s="105"/>
      <c r="P23" s="105"/>
      <c r="Q23" s="105"/>
      <c r="R23" s="105"/>
      <c r="S23" s="105"/>
      <c r="T23" s="105"/>
      <c r="U23" s="105"/>
      <c r="V23" s="105"/>
      <c r="W23" s="105"/>
      <c r="X23" s="105"/>
      <c r="Y23" s="105"/>
      <c r="Z23" s="105"/>
      <c r="AA23" s="105"/>
      <c r="AB23" s="105"/>
    </row>
    <row r="24" spans="2:28">
      <c r="B24" s="107"/>
      <c r="C24" s="158"/>
      <c r="G24" s="108"/>
      <c r="H24" s="108"/>
      <c r="I24" s="108"/>
      <c r="K24" s="288"/>
      <c r="L24" s="105"/>
      <c r="M24" s="105"/>
      <c r="N24" s="105"/>
      <c r="O24" s="105"/>
      <c r="P24" s="105"/>
      <c r="Q24" s="105"/>
      <c r="R24" s="105"/>
      <c r="S24" s="105"/>
      <c r="T24" s="105"/>
      <c r="U24" s="105"/>
      <c r="V24" s="105"/>
      <c r="W24" s="105"/>
      <c r="X24" s="105"/>
      <c r="Y24" s="105"/>
      <c r="Z24" s="105"/>
      <c r="AA24" s="105"/>
      <c r="AB24" s="105"/>
    </row>
    <row r="25" spans="2:28">
      <c r="B25" s="106" t="s">
        <v>388</v>
      </c>
      <c r="C25" s="106"/>
      <c r="F25" s="67"/>
      <c r="G25" s="67"/>
      <c r="H25" s="67"/>
      <c r="I25" s="67"/>
      <c r="K25" s="288"/>
      <c r="L25" s="105"/>
      <c r="M25" s="105"/>
      <c r="N25" s="105"/>
      <c r="O25" s="105"/>
      <c r="P25" s="105"/>
      <c r="Q25" s="105"/>
      <c r="R25" s="105"/>
      <c r="S25" s="105"/>
      <c r="T25" s="105"/>
      <c r="U25" s="105"/>
      <c r="V25" s="105"/>
      <c r="W25" s="105"/>
      <c r="X25" s="105"/>
      <c r="Y25" s="105"/>
      <c r="Z25" s="105"/>
      <c r="AA25" s="105"/>
      <c r="AB25" s="105"/>
    </row>
    <row r="26" spans="2:28">
      <c r="B26" s="159"/>
      <c r="C26" s="67">
        <f>C6</f>
        <v>41985</v>
      </c>
      <c r="F26" s="155">
        <v>1990626686</v>
      </c>
      <c r="G26" s="67"/>
      <c r="H26" s="67"/>
      <c r="I26" s="67"/>
      <c r="J26" s="287"/>
      <c r="K26" s="288"/>
      <c r="L26" s="105"/>
      <c r="M26" s="105"/>
      <c r="N26" s="105"/>
      <c r="O26" s="105"/>
      <c r="P26" s="105"/>
      <c r="Q26" s="105"/>
      <c r="R26" s="105"/>
      <c r="S26" s="105"/>
      <c r="T26" s="105"/>
      <c r="U26" s="105"/>
      <c r="V26" s="105"/>
      <c r="W26" s="105"/>
      <c r="X26" s="105"/>
      <c r="Y26" s="105"/>
      <c r="Z26" s="105"/>
      <c r="AA26" s="105"/>
      <c r="AB26" s="105"/>
    </row>
    <row r="27" spans="2:28">
      <c r="B27" s="159"/>
      <c r="C27" s="67">
        <f t="shared" ref="C27:C38" si="0">C7</f>
        <v>42005</v>
      </c>
      <c r="F27" s="67"/>
      <c r="G27" s="67"/>
      <c r="H27" s="67"/>
      <c r="I27" s="67"/>
      <c r="K27" s="288"/>
      <c r="L27" s="105"/>
      <c r="M27" s="105"/>
      <c r="N27" s="105"/>
      <c r="O27" s="105"/>
      <c r="P27" s="105"/>
      <c r="Q27" s="105"/>
      <c r="R27" s="105"/>
      <c r="S27" s="105"/>
      <c r="T27" s="105"/>
      <c r="U27" s="105"/>
      <c r="V27" s="105"/>
      <c r="W27" s="105"/>
      <c r="X27" s="105"/>
      <c r="Y27" s="105"/>
      <c r="Z27" s="105"/>
      <c r="AA27" s="105"/>
      <c r="AB27" s="105"/>
    </row>
    <row r="28" spans="2:28">
      <c r="B28" s="159"/>
      <c r="C28" s="67">
        <f t="shared" si="0"/>
        <v>42036</v>
      </c>
      <c r="F28" s="67"/>
      <c r="G28" s="67"/>
      <c r="H28" s="67"/>
      <c r="I28" s="67"/>
      <c r="K28" s="288"/>
      <c r="L28" s="105"/>
      <c r="M28" s="105"/>
      <c r="N28" s="105"/>
      <c r="O28" s="105"/>
      <c r="P28" s="105"/>
      <c r="Q28" s="105"/>
      <c r="R28" s="105"/>
      <c r="S28" s="105"/>
      <c r="T28" s="105"/>
      <c r="U28" s="105"/>
      <c r="V28" s="105"/>
      <c r="W28" s="105"/>
      <c r="X28" s="105"/>
      <c r="Y28" s="105"/>
      <c r="Z28" s="105"/>
      <c r="AA28" s="105"/>
      <c r="AB28" s="105"/>
    </row>
    <row r="29" spans="2:28">
      <c r="B29" s="159"/>
      <c r="C29" s="67">
        <f t="shared" si="0"/>
        <v>42064</v>
      </c>
      <c r="F29" s="67"/>
      <c r="G29" s="67"/>
      <c r="H29" s="67"/>
      <c r="I29" s="67"/>
      <c r="K29" s="288"/>
      <c r="L29" s="105"/>
      <c r="M29" s="105"/>
      <c r="N29" s="105"/>
      <c r="O29" s="105"/>
      <c r="P29" s="105"/>
      <c r="Q29" s="105"/>
      <c r="R29" s="105"/>
      <c r="S29" s="105"/>
      <c r="T29" s="105"/>
      <c r="U29" s="105"/>
      <c r="V29" s="105"/>
      <c r="W29" s="105"/>
      <c r="X29" s="105"/>
      <c r="Y29" s="105"/>
      <c r="Z29" s="105"/>
      <c r="AA29" s="105"/>
      <c r="AB29" s="105"/>
    </row>
    <row r="30" spans="2:28">
      <c r="B30" s="159"/>
      <c r="C30" s="67">
        <f t="shared" si="0"/>
        <v>42095</v>
      </c>
      <c r="F30" s="67"/>
      <c r="G30" s="67"/>
      <c r="H30" s="67"/>
      <c r="I30" s="67"/>
      <c r="K30" s="288"/>
      <c r="L30" s="105"/>
      <c r="M30" s="105"/>
      <c r="N30" s="105"/>
      <c r="O30" s="105"/>
      <c r="P30" s="105"/>
      <c r="Q30" s="105"/>
      <c r="R30" s="105"/>
      <c r="S30" s="105"/>
      <c r="T30" s="105"/>
      <c r="U30" s="105"/>
      <c r="V30" s="105"/>
      <c r="W30" s="105"/>
      <c r="X30" s="105"/>
      <c r="Y30" s="105"/>
      <c r="Z30" s="105"/>
      <c r="AA30" s="105"/>
      <c r="AB30" s="105"/>
    </row>
    <row r="31" spans="2:28">
      <c r="B31" s="159"/>
      <c r="C31" s="67">
        <f t="shared" si="0"/>
        <v>42125</v>
      </c>
      <c r="F31" s="67"/>
      <c r="G31" s="67"/>
      <c r="H31" s="67"/>
      <c r="I31" s="67"/>
      <c r="K31" s="288"/>
      <c r="L31" s="105"/>
      <c r="M31" s="105"/>
      <c r="N31" s="105"/>
      <c r="O31" s="105"/>
      <c r="P31" s="105"/>
      <c r="Q31" s="105"/>
      <c r="R31" s="105"/>
      <c r="S31" s="105"/>
      <c r="T31" s="105"/>
      <c r="U31" s="105"/>
      <c r="V31" s="105"/>
      <c r="W31" s="105"/>
      <c r="X31" s="105"/>
      <c r="Y31" s="105"/>
      <c r="Z31" s="105"/>
      <c r="AA31" s="105"/>
      <c r="AB31" s="105"/>
    </row>
    <row r="32" spans="2:28">
      <c r="B32" s="159"/>
      <c r="C32" s="67">
        <f t="shared" si="0"/>
        <v>42156</v>
      </c>
      <c r="F32" s="67"/>
      <c r="G32" s="67"/>
      <c r="H32" s="67"/>
      <c r="I32" s="67"/>
      <c r="K32" s="288"/>
      <c r="L32" s="105"/>
      <c r="M32" s="105"/>
      <c r="N32" s="105"/>
      <c r="O32" s="105"/>
      <c r="P32" s="105"/>
      <c r="Q32" s="105"/>
      <c r="R32" s="105"/>
      <c r="S32" s="105"/>
      <c r="T32" s="105"/>
      <c r="U32" s="105"/>
      <c r="V32" s="105"/>
      <c r="W32" s="105"/>
      <c r="X32" s="105"/>
      <c r="Y32" s="105"/>
      <c r="Z32" s="105"/>
      <c r="AA32" s="105"/>
      <c r="AB32" s="105"/>
    </row>
    <row r="33" spans="2:28">
      <c r="B33" s="159"/>
      <c r="C33" s="67">
        <f t="shared" si="0"/>
        <v>42186</v>
      </c>
      <c r="F33" s="67"/>
      <c r="G33" s="67"/>
      <c r="H33" s="67"/>
      <c r="I33" s="67"/>
      <c r="K33" s="288"/>
      <c r="L33" s="105"/>
      <c r="M33" s="105"/>
      <c r="N33" s="105"/>
      <c r="O33" s="105"/>
      <c r="P33" s="105"/>
      <c r="Q33" s="105"/>
      <c r="R33" s="105"/>
      <c r="S33" s="105"/>
      <c r="T33" s="105"/>
      <c r="U33" s="105"/>
      <c r="V33" s="105"/>
      <c r="W33" s="105"/>
      <c r="X33" s="105"/>
      <c r="Y33" s="105"/>
      <c r="Z33" s="105"/>
      <c r="AA33" s="105"/>
      <c r="AB33" s="105"/>
    </row>
    <row r="34" spans="2:28">
      <c r="B34" s="159"/>
      <c r="C34" s="67">
        <f t="shared" si="0"/>
        <v>42217</v>
      </c>
      <c r="F34" s="67"/>
      <c r="G34" s="67"/>
      <c r="H34" s="67"/>
      <c r="I34" s="67"/>
      <c r="K34" s="288"/>
      <c r="L34" s="105"/>
      <c r="M34" s="105"/>
      <c r="N34" s="105"/>
      <c r="O34" s="105"/>
      <c r="P34" s="105"/>
      <c r="Q34" s="105"/>
      <c r="R34" s="105"/>
      <c r="S34" s="105"/>
      <c r="T34" s="105"/>
      <c r="U34" s="105"/>
      <c r="V34" s="105"/>
      <c r="W34" s="105"/>
      <c r="X34" s="105"/>
      <c r="Y34" s="105"/>
      <c r="Z34" s="105"/>
      <c r="AA34" s="105"/>
      <c r="AB34" s="105"/>
    </row>
    <row r="35" spans="2:28">
      <c r="B35" s="159"/>
      <c r="C35" s="67">
        <f t="shared" si="0"/>
        <v>42248</v>
      </c>
      <c r="F35" s="67"/>
      <c r="G35" s="67"/>
      <c r="H35" s="67"/>
      <c r="I35" s="67"/>
      <c r="K35" s="288"/>
      <c r="L35" s="105"/>
      <c r="M35" s="105"/>
      <c r="N35" s="105"/>
      <c r="O35" s="105"/>
      <c r="P35" s="105"/>
      <c r="Q35" s="105"/>
      <c r="R35" s="105"/>
      <c r="S35" s="105"/>
      <c r="T35" s="105"/>
      <c r="U35" s="105"/>
      <c r="V35" s="105"/>
      <c r="W35" s="105"/>
      <c r="X35" s="105"/>
      <c r="Y35" s="105"/>
      <c r="Z35" s="105"/>
      <c r="AA35" s="105"/>
      <c r="AB35" s="105"/>
    </row>
    <row r="36" spans="2:28">
      <c r="B36" s="159"/>
      <c r="C36" s="67">
        <f t="shared" si="0"/>
        <v>42278</v>
      </c>
      <c r="F36" s="67"/>
      <c r="G36" s="67"/>
      <c r="H36" s="67"/>
      <c r="I36" s="67"/>
      <c r="K36" s="288"/>
      <c r="L36" s="105"/>
      <c r="M36" s="105"/>
      <c r="N36" s="105"/>
      <c r="O36" s="105"/>
      <c r="P36" s="105"/>
      <c r="Q36" s="105"/>
      <c r="R36" s="105"/>
      <c r="S36" s="105"/>
      <c r="T36" s="105"/>
      <c r="U36" s="105"/>
      <c r="V36" s="105"/>
      <c r="W36" s="105"/>
      <c r="X36" s="105"/>
      <c r="Y36" s="105"/>
      <c r="Z36" s="105"/>
      <c r="AA36" s="105"/>
      <c r="AB36" s="105"/>
    </row>
    <row r="37" spans="2:28">
      <c r="C37" s="67">
        <f t="shared" si="0"/>
        <v>42309</v>
      </c>
      <c r="F37" s="105"/>
      <c r="H37" s="129"/>
      <c r="I37" s="129"/>
      <c r="K37" s="288"/>
      <c r="L37" s="105"/>
      <c r="M37" s="105"/>
      <c r="N37" s="105"/>
      <c r="O37" s="105"/>
      <c r="P37" s="105"/>
      <c r="Q37" s="105"/>
      <c r="R37" s="105"/>
      <c r="S37" s="105"/>
      <c r="T37" s="105"/>
      <c r="U37" s="105"/>
      <c r="V37" s="105"/>
      <c r="W37" s="105"/>
      <c r="X37" s="105"/>
      <c r="Y37" s="105"/>
      <c r="Z37" s="105"/>
      <c r="AA37" s="105"/>
      <c r="AB37" s="105"/>
    </row>
    <row r="38" spans="2:28">
      <c r="C38" s="67">
        <f t="shared" si="0"/>
        <v>42339</v>
      </c>
      <c r="F38" s="156">
        <v>2191323817</v>
      </c>
      <c r="G38" s="117"/>
      <c r="H38" s="117"/>
      <c r="I38" s="117"/>
      <c r="J38" s="287"/>
      <c r="K38" s="288"/>
      <c r="L38" s="105"/>
      <c r="M38" s="105"/>
      <c r="N38" s="105"/>
      <c r="O38" s="105"/>
      <c r="P38" s="105"/>
      <c r="Q38" s="105"/>
      <c r="R38" s="105"/>
      <c r="S38" s="105"/>
      <c r="T38" s="105"/>
      <c r="U38" s="105"/>
      <c r="V38" s="105"/>
      <c r="W38" s="105"/>
      <c r="X38" s="105"/>
      <c r="Y38" s="105"/>
      <c r="Z38" s="105"/>
      <c r="AA38" s="105"/>
      <c r="AB38" s="105"/>
    </row>
    <row r="39" spans="2:28">
      <c r="C39" s="64" t="s">
        <v>336</v>
      </c>
      <c r="F39" s="117">
        <v>2090975252</v>
      </c>
      <c r="G39" s="117"/>
      <c r="H39" s="117"/>
      <c r="I39" s="117"/>
      <c r="J39" s="287"/>
      <c r="K39" s="288"/>
      <c r="L39" s="105"/>
      <c r="M39" s="105"/>
      <c r="N39" s="105"/>
      <c r="O39" s="105"/>
      <c r="P39" s="105"/>
      <c r="Q39" s="105"/>
      <c r="R39" s="105"/>
      <c r="S39" s="105"/>
      <c r="T39" s="105"/>
      <c r="U39" s="105"/>
      <c r="V39" s="105"/>
      <c r="W39" s="105"/>
      <c r="X39" s="105"/>
      <c r="Y39" s="105"/>
      <c r="Z39" s="105"/>
      <c r="AA39" s="105"/>
      <c r="AB39" s="105"/>
    </row>
    <row r="40" spans="2:28">
      <c r="C40" s="64"/>
      <c r="F40" s="117"/>
      <c r="G40" s="117"/>
      <c r="H40" s="117"/>
      <c r="I40" s="117"/>
      <c r="K40" s="288"/>
      <c r="L40" s="105"/>
      <c r="M40" s="105"/>
      <c r="N40" s="105"/>
      <c r="O40" s="105"/>
      <c r="P40" s="105"/>
      <c r="Q40" s="105"/>
      <c r="R40" s="105"/>
      <c r="S40" s="105"/>
      <c r="T40" s="105"/>
      <c r="U40" s="105"/>
      <c r="V40" s="105"/>
      <c r="W40" s="105"/>
      <c r="X40" s="105"/>
      <c r="Y40" s="105"/>
      <c r="Z40" s="105"/>
      <c r="AA40" s="105"/>
      <c r="AB40" s="105"/>
    </row>
    <row r="41" spans="2:28">
      <c r="C41" s="105" t="s">
        <v>429</v>
      </c>
      <c r="K41" s="288"/>
      <c r="L41" s="105"/>
      <c r="M41" s="105"/>
      <c r="N41" s="105"/>
      <c r="O41" s="105"/>
      <c r="P41" s="105"/>
      <c r="Q41" s="105"/>
      <c r="R41" s="105"/>
      <c r="S41" s="105"/>
      <c r="T41" s="105"/>
      <c r="U41" s="105"/>
      <c r="V41" s="105"/>
      <c r="W41" s="105"/>
      <c r="X41" s="105"/>
      <c r="Y41" s="105"/>
      <c r="Z41" s="105"/>
      <c r="AA41" s="105"/>
      <c r="AB41" s="105"/>
    </row>
    <row r="42" spans="2:28">
      <c r="C42" s="67">
        <f>C26</f>
        <v>41985</v>
      </c>
      <c r="F42" s="141">
        <v>0</v>
      </c>
      <c r="K42" s="288"/>
      <c r="L42" s="105"/>
      <c r="M42" s="105"/>
      <c r="N42" s="105"/>
      <c r="O42" s="105"/>
      <c r="P42" s="105"/>
      <c r="Q42" s="105"/>
      <c r="R42" s="105"/>
      <c r="S42" s="105"/>
      <c r="T42" s="105"/>
      <c r="U42" s="105"/>
      <c r="V42" s="105"/>
      <c r="W42" s="105"/>
      <c r="X42" s="105"/>
      <c r="Y42" s="105"/>
      <c r="Z42" s="105"/>
      <c r="AA42" s="105"/>
      <c r="AB42" s="105"/>
    </row>
    <row r="43" spans="2:28">
      <c r="C43" s="67">
        <f t="shared" ref="C43:C54" si="1">C27</f>
        <v>42005</v>
      </c>
      <c r="K43" s="288"/>
      <c r="L43" s="105"/>
      <c r="M43" s="105"/>
      <c r="N43" s="105"/>
      <c r="O43" s="105"/>
      <c r="P43" s="105"/>
      <c r="Q43" s="105"/>
      <c r="R43" s="105"/>
      <c r="S43" s="105"/>
      <c r="T43" s="105"/>
      <c r="U43" s="105"/>
      <c r="V43" s="105"/>
      <c r="W43" s="105"/>
      <c r="X43" s="105"/>
      <c r="Y43" s="105"/>
      <c r="Z43" s="105"/>
      <c r="AA43" s="105"/>
      <c r="AB43" s="105"/>
    </row>
    <row r="44" spans="2:28">
      <c r="C44" s="67">
        <f t="shared" si="1"/>
        <v>42036</v>
      </c>
      <c r="K44" s="288"/>
      <c r="L44" s="105"/>
      <c r="M44" s="105"/>
      <c r="N44" s="105"/>
      <c r="O44" s="105"/>
      <c r="P44" s="105"/>
      <c r="Q44" s="105"/>
      <c r="R44" s="105"/>
      <c r="S44" s="105"/>
      <c r="T44" s="105"/>
      <c r="U44" s="105"/>
      <c r="V44" s="105"/>
      <c r="W44" s="105"/>
      <c r="X44" s="105"/>
      <c r="Y44" s="105"/>
      <c r="Z44" s="105"/>
      <c r="AA44" s="105"/>
      <c r="AB44" s="105"/>
    </row>
    <row r="45" spans="2:28">
      <c r="C45" s="67">
        <f t="shared" si="1"/>
        <v>42064</v>
      </c>
      <c r="K45" s="288"/>
      <c r="L45" s="105"/>
      <c r="M45" s="105"/>
      <c r="N45" s="105"/>
      <c r="O45" s="105"/>
      <c r="P45" s="105"/>
      <c r="Q45" s="105"/>
      <c r="R45" s="105"/>
      <c r="S45" s="105"/>
      <c r="T45" s="105"/>
      <c r="U45" s="105"/>
      <c r="V45" s="105"/>
      <c r="W45" s="105"/>
      <c r="X45" s="105"/>
      <c r="Y45" s="105"/>
      <c r="Z45" s="105"/>
      <c r="AA45" s="105"/>
      <c r="AB45" s="105"/>
    </row>
    <row r="46" spans="2:28">
      <c r="C46" s="67">
        <f t="shared" si="1"/>
        <v>42095</v>
      </c>
      <c r="K46" s="288"/>
      <c r="L46" s="105"/>
      <c r="M46" s="105"/>
      <c r="N46" s="105"/>
      <c r="O46" s="105"/>
      <c r="P46" s="105"/>
      <c r="Q46" s="105"/>
      <c r="R46" s="105"/>
      <c r="S46" s="105"/>
      <c r="T46" s="105"/>
      <c r="U46" s="105"/>
      <c r="V46" s="105"/>
      <c r="W46" s="105"/>
      <c r="X46" s="105"/>
      <c r="Y46" s="105"/>
      <c r="Z46" s="105"/>
      <c r="AA46" s="105"/>
      <c r="AB46" s="105"/>
    </row>
    <row r="47" spans="2:28">
      <c r="C47" s="67">
        <f t="shared" si="1"/>
        <v>42125</v>
      </c>
      <c r="K47" s="288"/>
      <c r="L47" s="105"/>
      <c r="M47" s="105"/>
      <c r="N47" s="105"/>
      <c r="O47" s="105"/>
      <c r="P47" s="105"/>
      <c r="Q47" s="105"/>
      <c r="R47" s="105"/>
      <c r="S47" s="105"/>
      <c r="T47" s="105"/>
      <c r="U47" s="105"/>
      <c r="V47" s="105"/>
      <c r="W47" s="105"/>
      <c r="X47" s="105"/>
      <c r="Y47" s="105"/>
      <c r="Z47" s="105"/>
      <c r="AA47" s="105"/>
      <c r="AB47" s="105"/>
    </row>
    <row r="48" spans="2:28">
      <c r="C48" s="67">
        <f t="shared" si="1"/>
        <v>42156</v>
      </c>
      <c r="K48" s="288"/>
      <c r="L48" s="105"/>
      <c r="M48" s="105"/>
      <c r="N48" s="105"/>
      <c r="O48" s="105"/>
      <c r="P48" s="105"/>
      <c r="Q48" s="105"/>
      <c r="R48" s="105"/>
      <c r="S48" s="105"/>
      <c r="T48" s="105"/>
      <c r="U48" s="105"/>
      <c r="V48" s="105"/>
      <c r="W48" s="105"/>
      <c r="X48" s="105"/>
      <c r="Y48" s="105"/>
      <c r="Z48" s="105"/>
      <c r="AA48" s="105"/>
      <c r="AB48" s="105"/>
    </row>
    <row r="49" spans="3:28">
      <c r="C49" s="67">
        <f t="shared" si="1"/>
        <v>42186</v>
      </c>
      <c r="K49" s="288"/>
      <c r="L49" s="105"/>
      <c r="M49" s="105"/>
      <c r="N49" s="105"/>
      <c r="O49" s="105"/>
      <c r="P49" s="105"/>
      <c r="Q49" s="105"/>
      <c r="R49" s="105"/>
      <c r="S49" s="105"/>
      <c r="T49" s="105"/>
      <c r="U49" s="105"/>
      <c r="V49" s="105"/>
      <c r="W49" s="105"/>
      <c r="X49" s="105"/>
      <c r="Y49" s="105"/>
      <c r="Z49" s="105"/>
      <c r="AA49" s="105"/>
      <c r="AB49" s="105"/>
    </row>
    <row r="50" spans="3:28">
      <c r="C50" s="67">
        <f t="shared" si="1"/>
        <v>42217</v>
      </c>
      <c r="K50" s="288"/>
      <c r="L50" s="105"/>
      <c r="M50" s="105"/>
      <c r="N50" s="105"/>
      <c r="O50" s="105"/>
      <c r="P50" s="105"/>
      <c r="Q50" s="105"/>
      <c r="R50" s="105"/>
      <c r="S50" s="105"/>
      <c r="T50" s="105"/>
      <c r="U50" s="105"/>
      <c r="V50" s="105"/>
      <c r="W50" s="105"/>
      <c r="X50" s="105"/>
      <c r="Y50" s="105"/>
      <c r="Z50" s="105"/>
      <c r="AA50" s="105"/>
      <c r="AB50" s="105"/>
    </row>
    <row r="51" spans="3:28">
      <c r="C51" s="67">
        <f t="shared" si="1"/>
        <v>42248</v>
      </c>
      <c r="K51" s="288"/>
      <c r="L51" s="105"/>
      <c r="M51" s="105"/>
      <c r="N51" s="105"/>
      <c r="O51" s="105"/>
      <c r="P51" s="105"/>
      <c r="Q51" s="105"/>
      <c r="R51" s="105"/>
      <c r="S51" s="105"/>
      <c r="T51" s="105"/>
      <c r="U51" s="105"/>
      <c r="V51" s="105"/>
      <c r="W51" s="105"/>
      <c r="X51" s="105"/>
      <c r="Y51" s="105"/>
      <c r="Z51" s="105"/>
      <c r="AA51" s="105"/>
      <c r="AB51" s="105"/>
    </row>
    <row r="52" spans="3:28">
      <c r="C52" s="67">
        <f t="shared" si="1"/>
        <v>42278</v>
      </c>
      <c r="K52" s="288"/>
      <c r="L52" s="105"/>
      <c r="M52" s="105"/>
      <c r="N52" s="105"/>
      <c r="O52" s="105"/>
      <c r="P52" s="105"/>
      <c r="Q52" s="105"/>
      <c r="R52" s="105"/>
      <c r="S52" s="105"/>
      <c r="T52" s="105"/>
      <c r="U52" s="105"/>
      <c r="V52" s="105"/>
      <c r="W52" s="105"/>
      <c r="X52" s="105"/>
      <c r="Y52" s="105"/>
      <c r="Z52" s="105"/>
      <c r="AA52" s="105"/>
      <c r="AB52" s="105"/>
    </row>
    <row r="53" spans="3:28">
      <c r="C53" s="67">
        <f t="shared" si="1"/>
        <v>42309</v>
      </c>
      <c r="K53" s="288"/>
      <c r="L53" s="105"/>
      <c r="M53" s="105"/>
      <c r="N53" s="105"/>
      <c r="O53" s="105"/>
      <c r="P53" s="105"/>
      <c r="Q53" s="105"/>
      <c r="R53" s="105"/>
      <c r="S53" s="105"/>
      <c r="T53" s="105"/>
      <c r="U53" s="105"/>
      <c r="V53" s="105"/>
      <c r="W53" s="105"/>
      <c r="X53" s="105"/>
      <c r="Y53" s="105"/>
      <c r="Z53" s="105"/>
      <c r="AA53" s="105"/>
      <c r="AB53" s="105"/>
    </row>
    <row r="54" spans="3:28">
      <c r="C54" s="67">
        <f t="shared" si="1"/>
        <v>42339</v>
      </c>
      <c r="E54" s="135"/>
      <c r="F54" s="160">
        <v>0</v>
      </c>
      <c r="J54" s="287"/>
      <c r="K54" s="288"/>
      <c r="L54" s="105"/>
      <c r="M54" s="105"/>
      <c r="N54" s="105"/>
      <c r="O54" s="105"/>
      <c r="P54" s="105"/>
      <c r="Q54" s="105"/>
      <c r="R54" s="105"/>
      <c r="S54" s="105"/>
      <c r="T54" s="105"/>
      <c r="U54" s="105"/>
      <c r="V54" s="105"/>
      <c r="W54" s="105"/>
      <c r="X54" s="105"/>
      <c r="Y54" s="105"/>
      <c r="Z54" s="105"/>
      <c r="AA54" s="105"/>
      <c r="AB54" s="105"/>
    </row>
    <row r="55" spans="3:28">
      <c r="C55" s="64" t="s">
        <v>336</v>
      </c>
      <c r="F55" s="141">
        <f>AVERAGE(F42:F54)</f>
        <v>0</v>
      </c>
      <c r="G55" s="67"/>
      <c r="H55" s="67"/>
      <c r="I55" s="67"/>
      <c r="K55" s="288"/>
      <c r="L55" s="105"/>
      <c r="M55" s="105"/>
      <c r="N55" s="105"/>
      <c r="O55" s="105"/>
      <c r="P55" s="105"/>
      <c r="Q55" s="105"/>
      <c r="R55" s="105"/>
      <c r="S55" s="105"/>
      <c r="T55" s="105"/>
      <c r="U55" s="105"/>
      <c r="V55" s="105"/>
      <c r="W55" s="105"/>
      <c r="X55" s="105"/>
      <c r="Y55" s="105"/>
      <c r="Z55" s="105"/>
      <c r="AA55" s="105"/>
      <c r="AB55" s="105"/>
    </row>
    <row r="56" spans="3:28">
      <c r="K56" s="288"/>
      <c r="L56" s="105"/>
      <c r="M56" s="105"/>
      <c r="N56" s="105"/>
      <c r="O56" s="105"/>
      <c r="P56" s="105"/>
      <c r="Q56" s="105"/>
      <c r="R56" s="105"/>
      <c r="S56" s="105"/>
      <c r="T56" s="105"/>
      <c r="U56" s="105"/>
      <c r="V56" s="105"/>
      <c r="W56" s="105"/>
      <c r="X56" s="105"/>
      <c r="Y56" s="105"/>
      <c r="Z56" s="105"/>
      <c r="AA56" s="105"/>
      <c r="AB56" s="105"/>
    </row>
    <row r="57" spans="3:28">
      <c r="C57" s="105" t="s">
        <v>402</v>
      </c>
      <c r="K57" s="288"/>
      <c r="L57" s="105"/>
      <c r="M57" s="105"/>
      <c r="N57" s="105"/>
      <c r="O57" s="105"/>
      <c r="P57" s="105"/>
      <c r="Q57" s="105"/>
      <c r="R57" s="105"/>
      <c r="S57" s="105"/>
      <c r="T57" s="105"/>
      <c r="U57" s="105"/>
      <c r="V57" s="105"/>
      <c r="W57" s="105"/>
      <c r="X57" s="105"/>
      <c r="Y57" s="105"/>
      <c r="Z57" s="105"/>
      <c r="AA57" s="105"/>
      <c r="AB57" s="105"/>
    </row>
    <row r="58" spans="3:28">
      <c r="C58" s="67">
        <f>C42</f>
        <v>41985</v>
      </c>
      <c r="F58" s="141">
        <v>34106361</v>
      </c>
      <c r="J58" s="287"/>
      <c r="K58" s="288"/>
      <c r="L58" s="105"/>
      <c r="M58" s="105"/>
      <c r="N58" s="105"/>
      <c r="O58" s="105"/>
      <c r="P58" s="105"/>
      <c r="Q58" s="105"/>
      <c r="R58" s="105"/>
      <c r="S58" s="105"/>
      <c r="T58" s="105"/>
      <c r="U58" s="105"/>
      <c r="V58" s="105"/>
      <c r="W58" s="105"/>
      <c r="X58" s="105"/>
      <c r="Y58" s="105"/>
      <c r="Z58" s="105"/>
      <c r="AA58" s="105"/>
      <c r="AB58" s="105"/>
    </row>
    <row r="59" spans="3:28">
      <c r="C59" s="67">
        <f t="shared" ref="C59:C70" si="2">C43</f>
        <v>42005</v>
      </c>
      <c r="K59" s="288"/>
      <c r="L59" s="105"/>
      <c r="M59" s="105"/>
      <c r="N59" s="105"/>
      <c r="O59" s="105"/>
      <c r="P59" s="105"/>
      <c r="Q59" s="105"/>
      <c r="R59" s="105"/>
      <c r="S59" s="105"/>
      <c r="T59" s="105"/>
      <c r="U59" s="105"/>
      <c r="V59" s="105"/>
      <c r="W59" s="105"/>
      <c r="X59" s="105"/>
      <c r="Y59" s="105"/>
      <c r="Z59" s="105"/>
      <c r="AA59" s="105"/>
      <c r="AB59" s="105"/>
    </row>
    <row r="60" spans="3:28">
      <c r="C60" s="67">
        <f t="shared" si="2"/>
        <v>42036</v>
      </c>
      <c r="K60" s="288"/>
      <c r="L60" s="105"/>
      <c r="M60" s="105"/>
      <c r="N60" s="105"/>
      <c r="O60" s="105"/>
      <c r="P60" s="105"/>
      <c r="Q60" s="105"/>
      <c r="R60" s="105"/>
      <c r="S60" s="105"/>
      <c r="T60" s="105"/>
      <c r="U60" s="105"/>
      <c r="V60" s="105"/>
      <c r="W60" s="105"/>
      <c r="X60" s="105"/>
      <c r="Y60" s="105"/>
      <c r="Z60" s="105"/>
      <c r="AA60" s="105"/>
      <c r="AB60" s="105"/>
    </row>
    <row r="61" spans="3:28">
      <c r="C61" s="67">
        <f t="shared" si="2"/>
        <v>42064</v>
      </c>
      <c r="K61" s="288"/>
      <c r="L61" s="105"/>
      <c r="M61" s="105"/>
      <c r="N61" s="105"/>
      <c r="O61" s="105"/>
      <c r="P61" s="105"/>
      <c r="Q61" s="105"/>
      <c r="R61" s="105"/>
      <c r="S61" s="105"/>
      <c r="T61" s="105"/>
      <c r="U61" s="105"/>
      <c r="V61" s="105"/>
      <c r="W61" s="105"/>
      <c r="X61" s="105"/>
      <c r="Y61" s="105"/>
      <c r="Z61" s="105"/>
      <c r="AA61" s="105"/>
      <c r="AB61" s="105"/>
    </row>
    <row r="62" spans="3:28">
      <c r="C62" s="67">
        <f t="shared" si="2"/>
        <v>42095</v>
      </c>
      <c r="K62" s="288"/>
      <c r="L62" s="105"/>
      <c r="M62" s="105"/>
      <c r="N62" s="105"/>
      <c r="O62" s="105"/>
      <c r="P62" s="105"/>
      <c r="Q62" s="105"/>
      <c r="R62" s="105"/>
      <c r="S62" s="105"/>
      <c r="T62" s="105"/>
      <c r="U62" s="105"/>
      <c r="V62" s="105"/>
      <c r="W62" s="105"/>
      <c r="X62" s="105"/>
      <c r="Y62" s="105"/>
      <c r="Z62" s="105"/>
      <c r="AA62" s="105"/>
      <c r="AB62" s="105"/>
    </row>
    <row r="63" spans="3:28">
      <c r="C63" s="67">
        <f t="shared" si="2"/>
        <v>42125</v>
      </c>
      <c r="K63" s="288"/>
      <c r="L63" s="105"/>
      <c r="M63" s="105"/>
      <c r="N63" s="105"/>
      <c r="O63" s="105"/>
      <c r="P63" s="105"/>
      <c r="Q63" s="105"/>
      <c r="R63" s="105"/>
      <c r="S63" s="105"/>
      <c r="T63" s="105"/>
      <c r="U63" s="105"/>
      <c r="V63" s="105"/>
      <c r="W63" s="105"/>
      <c r="X63" s="105"/>
      <c r="Y63" s="105"/>
      <c r="Z63" s="105"/>
      <c r="AA63" s="105"/>
      <c r="AB63" s="105"/>
    </row>
    <row r="64" spans="3:28">
      <c r="C64" s="67">
        <f t="shared" si="2"/>
        <v>42156</v>
      </c>
      <c r="K64" s="288"/>
      <c r="L64" s="105"/>
      <c r="M64" s="105"/>
      <c r="N64" s="105"/>
      <c r="O64" s="105"/>
      <c r="P64" s="105"/>
      <c r="Q64" s="105"/>
      <c r="R64" s="105"/>
      <c r="S64" s="105"/>
      <c r="T64" s="105"/>
      <c r="U64" s="105"/>
      <c r="V64" s="105"/>
      <c r="W64" s="105"/>
      <c r="X64" s="105"/>
      <c r="Y64" s="105"/>
      <c r="Z64" s="105"/>
      <c r="AA64" s="105"/>
      <c r="AB64" s="105"/>
    </row>
    <row r="65" spans="3:28">
      <c r="C65" s="67">
        <f t="shared" si="2"/>
        <v>42186</v>
      </c>
      <c r="K65" s="288"/>
      <c r="L65" s="105"/>
      <c r="M65" s="105"/>
      <c r="N65" s="105"/>
      <c r="O65" s="105"/>
      <c r="P65" s="105"/>
      <c r="Q65" s="105"/>
      <c r="R65" s="105"/>
      <c r="S65" s="105"/>
      <c r="T65" s="105"/>
      <c r="U65" s="105"/>
      <c r="V65" s="105"/>
      <c r="W65" s="105"/>
      <c r="X65" s="105"/>
      <c r="Y65" s="105"/>
      <c r="Z65" s="105"/>
      <c r="AA65" s="105"/>
      <c r="AB65" s="105"/>
    </row>
    <row r="66" spans="3:28">
      <c r="C66" s="67">
        <f t="shared" si="2"/>
        <v>42217</v>
      </c>
      <c r="K66" s="288"/>
      <c r="L66" s="105"/>
      <c r="M66" s="105"/>
      <c r="N66" s="105"/>
      <c r="O66" s="105"/>
      <c r="P66" s="105"/>
      <c r="Q66" s="105"/>
      <c r="R66" s="105"/>
      <c r="S66" s="105"/>
      <c r="T66" s="105"/>
      <c r="U66" s="105"/>
      <c r="V66" s="105"/>
      <c r="W66" s="105"/>
      <c r="X66" s="105"/>
      <c r="Y66" s="105"/>
      <c r="Z66" s="105"/>
      <c r="AA66" s="105"/>
      <c r="AB66" s="105"/>
    </row>
    <row r="67" spans="3:28">
      <c r="C67" s="67">
        <f t="shared" si="2"/>
        <v>42248</v>
      </c>
      <c r="K67" s="288"/>
      <c r="L67" s="105"/>
      <c r="M67" s="105"/>
      <c r="N67" s="105"/>
      <c r="O67" s="105"/>
      <c r="P67" s="105"/>
      <c r="Q67" s="105"/>
      <c r="R67" s="105"/>
      <c r="S67" s="105"/>
      <c r="T67" s="105"/>
      <c r="U67" s="105"/>
      <c r="V67" s="105"/>
      <c r="W67" s="105"/>
      <c r="X67" s="105"/>
      <c r="Y67" s="105"/>
      <c r="Z67" s="105"/>
      <c r="AA67" s="105"/>
      <c r="AB67" s="105"/>
    </row>
    <row r="68" spans="3:28">
      <c r="C68" s="67">
        <f t="shared" si="2"/>
        <v>42278</v>
      </c>
      <c r="K68" s="288"/>
      <c r="L68" s="105"/>
      <c r="M68" s="105"/>
      <c r="N68" s="105"/>
      <c r="O68" s="105"/>
      <c r="P68" s="105"/>
      <c r="Q68" s="105"/>
      <c r="R68" s="105"/>
      <c r="S68" s="105"/>
      <c r="T68" s="105"/>
      <c r="U68" s="105"/>
      <c r="V68" s="105"/>
      <c r="W68" s="105"/>
      <c r="X68" s="105"/>
      <c r="Y68" s="105"/>
      <c r="Z68" s="105"/>
      <c r="AA68" s="105"/>
      <c r="AB68" s="105"/>
    </row>
    <row r="69" spans="3:28">
      <c r="C69" s="67">
        <f t="shared" si="2"/>
        <v>42309</v>
      </c>
      <c r="K69" s="288"/>
      <c r="L69" s="105"/>
      <c r="M69" s="105"/>
      <c r="N69" s="105"/>
      <c r="O69" s="105"/>
      <c r="P69" s="105"/>
      <c r="Q69" s="105"/>
      <c r="R69" s="105"/>
      <c r="S69" s="105"/>
      <c r="T69" s="105"/>
      <c r="U69" s="105"/>
      <c r="V69" s="105"/>
      <c r="W69" s="105"/>
      <c r="X69" s="105"/>
      <c r="Y69" s="105"/>
      <c r="Z69" s="105"/>
      <c r="AA69" s="105"/>
      <c r="AB69" s="105"/>
    </row>
    <row r="70" spans="3:28">
      <c r="C70" s="67">
        <f t="shared" si="2"/>
        <v>42339</v>
      </c>
      <c r="E70" s="135"/>
      <c r="F70" s="160">
        <v>36431147</v>
      </c>
      <c r="J70" s="287"/>
      <c r="K70" s="288"/>
      <c r="L70" s="105"/>
      <c r="M70" s="105"/>
      <c r="N70" s="105"/>
      <c r="O70" s="105"/>
      <c r="P70" s="105"/>
      <c r="Q70" s="105"/>
      <c r="R70" s="105"/>
      <c r="S70" s="105"/>
      <c r="T70" s="105"/>
      <c r="U70" s="105"/>
      <c r="V70" s="105"/>
      <c r="W70" s="105"/>
      <c r="X70" s="105"/>
      <c r="Y70" s="105"/>
      <c r="Z70" s="105"/>
      <c r="AA70" s="105"/>
      <c r="AB70" s="105"/>
    </row>
    <row r="71" spans="3:28">
      <c r="C71" s="64" t="s">
        <v>336</v>
      </c>
      <c r="F71" s="141">
        <f>AVERAGE(F58:F70)</f>
        <v>35268754</v>
      </c>
      <c r="G71" s="67"/>
      <c r="H71" s="67"/>
      <c r="I71" s="67"/>
      <c r="J71" s="287"/>
      <c r="K71" s="288"/>
      <c r="L71" s="105"/>
      <c r="M71" s="105"/>
      <c r="N71" s="105"/>
      <c r="O71" s="105"/>
      <c r="P71" s="105"/>
      <c r="Q71" s="105"/>
      <c r="R71" s="105"/>
      <c r="S71" s="105"/>
      <c r="T71" s="105"/>
      <c r="U71" s="105"/>
      <c r="V71" s="105"/>
      <c r="W71" s="105"/>
      <c r="X71" s="105"/>
      <c r="Y71" s="105"/>
      <c r="Z71" s="105"/>
      <c r="AA71" s="105"/>
      <c r="AB71" s="105"/>
    </row>
    <row r="72" spans="3:28">
      <c r="H72" s="135"/>
      <c r="I72" s="135"/>
      <c r="K72" s="288"/>
      <c r="L72" s="105"/>
      <c r="M72" s="105"/>
      <c r="N72" s="105"/>
      <c r="O72" s="105"/>
      <c r="P72" s="105"/>
      <c r="Q72" s="105"/>
      <c r="R72" s="105"/>
      <c r="S72" s="105"/>
      <c r="T72" s="105"/>
      <c r="U72" s="105"/>
      <c r="V72" s="105"/>
      <c r="W72" s="105"/>
      <c r="X72" s="105"/>
      <c r="Y72" s="105"/>
      <c r="Z72" s="105"/>
      <c r="AA72" s="105"/>
      <c r="AB72" s="105"/>
    </row>
    <row r="73" spans="3:28">
      <c r="G73" s="135"/>
      <c r="H73" s="135"/>
      <c r="I73" s="135"/>
      <c r="K73" s="288"/>
      <c r="L73" s="105"/>
      <c r="M73" s="105"/>
      <c r="N73" s="105"/>
      <c r="O73" s="105"/>
      <c r="P73" s="105"/>
      <c r="Q73" s="105"/>
      <c r="R73" s="105"/>
      <c r="S73" s="105"/>
      <c r="T73" s="105"/>
      <c r="U73" s="105"/>
      <c r="V73" s="105"/>
      <c r="W73" s="105"/>
      <c r="X73" s="105"/>
      <c r="Y73" s="105"/>
      <c r="Z73" s="105"/>
      <c r="AA73" s="105"/>
      <c r="AB73" s="105"/>
    </row>
    <row r="74" spans="3:28">
      <c r="C74" s="109"/>
      <c r="K74" s="288"/>
      <c r="L74" s="105"/>
      <c r="M74" s="105"/>
      <c r="N74" s="105"/>
      <c r="O74" s="105"/>
      <c r="P74" s="105"/>
      <c r="Q74" s="105"/>
      <c r="R74" s="105"/>
      <c r="S74" s="105"/>
      <c r="T74" s="105"/>
      <c r="U74" s="105"/>
      <c r="V74" s="105"/>
      <c r="W74" s="105"/>
      <c r="X74" s="105"/>
      <c r="Y74" s="105"/>
      <c r="Z74" s="105"/>
      <c r="AA74" s="105"/>
      <c r="AB74" s="105"/>
    </row>
  </sheetData>
  <pageMargins left="0.75" right="0.75" top="1" bottom="1" header="0.5" footer="0.5"/>
  <pageSetup scale="53" firstPageNumber="9" orientation="portrait" useFirstPageNumber="1"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26"/>
  <sheetViews>
    <sheetView view="pageBreakPreview" zoomScaleNormal="115" zoomScaleSheetLayoutView="100" workbookViewId="0"/>
  </sheetViews>
  <sheetFormatPr defaultRowHeight="17.25"/>
  <cols>
    <col min="1" max="1" width="8.88671875" style="90"/>
    <col min="2" max="2" width="3.21875" style="90" customWidth="1"/>
    <col min="3" max="3" width="16.5546875" style="90" customWidth="1"/>
    <col min="4" max="4" width="15.77734375" style="90" customWidth="1"/>
    <col min="5" max="5" width="4.44140625" style="90" customWidth="1"/>
    <col min="6" max="6" width="12.44140625" style="90" bestFit="1" customWidth="1"/>
    <col min="7" max="8" width="10.5546875" style="90" bestFit="1" customWidth="1"/>
    <col min="9" max="9" width="9.21875" style="90" bestFit="1" customWidth="1"/>
    <col min="10" max="10" width="5.33203125" style="90" customWidth="1"/>
    <col min="11" max="11" width="4" style="90" customWidth="1"/>
    <col min="12" max="12" width="8.88671875" style="90"/>
    <col min="13" max="13" width="10.109375" style="90" customWidth="1"/>
    <col min="14" max="14" width="8.88671875" style="90"/>
    <col min="15" max="15" width="3.77734375" style="90" customWidth="1"/>
    <col min="16" max="16" width="3.21875" style="90" customWidth="1"/>
    <col min="17" max="17" width="8.88671875" style="90"/>
    <col min="18" max="18" width="10.5546875" style="90" customWidth="1"/>
    <col min="19" max="19" width="8.88671875" style="90"/>
    <col min="20" max="20" width="3.88671875" style="90" customWidth="1"/>
    <col min="21" max="256" width="8.88671875" style="90"/>
    <col min="257" max="257" width="3.21875" style="90" customWidth="1"/>
    <col min="258" max="258" width="16.5546875" style="90" customWidth="1"/>
    <col min="259" max="259" width="12.44140625" style="90" bestFit="1" customWidth="1"/>
    <col min="260" max="263" width="8.88671875" style="90"/>
    <col min="264" max="264" width="9.5546875" style="90" customWidth="1"/>
    <col min="265" max="265" width="8.88671875" style="90"/>
    <col min="266" max="266" width="5.33203125" style="90" customWidth="1"/>
    <col min="267" max="267" width="4" style="90" customWidth="1"/>
    <col min="268" max="268" width="8.88671875" style="90"/>
    <col min="269" max="269" width="10.109375" style="90" customWidth="1"/>
    <col min="270" max="270" width="8.88671875" style="90"/>
    <col min="271" max="271" width="3.77734375" style="90" customWidth="1"/>
    <col min="272" max="272" width="3.21875" style="90" customWidth="1"/>
    <col min="273" max="273" width="8.88671875" style="90"/>
    <col min="274" max="274" width="10.5546875" style="90" customWidth="1"/>
    <col min="275" max="275" width="8.88671875" style="90"/>
    <col min="276" max="276" width="3.88671875" style="90" customWidth="1"/>
    <col min="277" max="512" width="8.88671875" style="90"/>
    <col min="513" max="513" width="3.21875" style="90" customWidth="1"/>
    <col min="514" max="514" width="16.5546875" style="90" customWidth="1"/>
    <col min="515" max="515" width="12.44140625" style="90" bestFit="1" customWidth="1"/>
    <col min="516" max="519" width="8.88671875" style="90"/>
    <col min="520" max="520" width="9.5546875" style="90" customWidth="1"/>
    <col min="521" max="521" width="8.88671875" style="90"/>
    <col min="522" max="522" width="5.33203125" style="90" customWidth="1"/>
    <col min="523" max="523" width="4" style="90" customWidth="1"/>
    <col min="524" max="524" width="8.88671875" style="90"/>
    <col min="525" max="525" width="10.109375" style="90" customWidth="1"/>
    <col min="526" max="526" width="8.88671875" style="90"/>
    <col min="527" max="527" width="3.77734375" style="90" customWidth="1"/>
    <col min="528" max="528" width="3.21875" style="90" customWidth="1"/>
    <col min="529" max="529" width="8.88671875" style="90"/>
    <col min="530" max="530" width="10.5546875" style="90" customWidth="1"/>
    <col min="531" max="531" width="8.88671875" style="90"/>
    <col min="532" max="532" width="3.88671875" style="90" customWidth="1"/>
    <col min="533" max="768" width="8.88671875" style="90"/>
    <col min="769" max="769" width="3.21875" style="90" customWidth="1"/>
    <col min="770" max="770" width="16.5546875" style="90" customWidth="1"/>
    <col min="771" max="771" width="12.44140625" style="90" bestFit="1" customWidth="1"/>
    <col min="772" max="775" width="8.88671875" style="90"/>
    <col min="776" max="776" width="9.5546875" style="90" customWidth="1"/>
    <col min="777" max="777" width="8.88671875" style="90"/>
    <col min="778" max="778" width="5.33203125" style="90" customWidth="1"/>
    <col min="779" max="779" width="4" style="90" customWidth="1"/>
    <col min="780" max="780" width="8.88671875" style="90"/>
    <col min="781" max="781" width="10.109375" style="90" customWidth="1"/>
    <col min="782" max="782" width="8.88671875" style="90"/>
    <col min="783" max="783" width="3.77734375" style="90" customWidth="1"/>
    <col min="784" max="784" width="3.21875" style="90" customWidth="1"/>
    <col min="785" max="785" width="8.88671875" style="90"/>
    <col min="786" max="786" width="10.5546875" style="90" customWidth="1"/>
    <col min="787" max="787" width="8.88671875" style="90"/>
    <col min="788" max="788" width="3.88671875" style="90" customWidth="1"/>
    <col min="789" max="1024" width="8.88671875" style="90"/>
    <col min="1025" max="1025" width="3.21875" style="90" customWidth="1"/>
    <col min="1026" max="1026" width="16.5546875" style="90" customWidth="1"/>
    <col min="1027" max="1027" width="12.44140625" style="90" bestFit="1" customWidth="1"/>
    <col min="1028" max="1031" width="8.88671875" style="90"/>
    <col min="1032" max="1032" width="9.5546875" style="90" customWidth="1"/>
    <col min="1033" max="1033" width="8.88671875" style="90"/>
    <col min="1034" max="1034" width="5.33203125" style="90" customWidth="1"/>
    <col min="1035" max="1035" width="4" style="90" customWidth="1"/>
    <col min="1036" max="1036" width="8.88671875" style="90"/>
    <col min="1037" max="1037" width="10.109375" style="90" customWidth="1"/>
    <col min="1038" max="1038" width="8.88671875" style="90"/>
    <col min="1039" max="1039" width="3.77734375" style="90" customWidth="1"/>
    <col min="1040" max="1040" width="3.21875" style="90" customWidth="1"/>
    <col min="1041" max="1041" width="8.88671875" style="90"/>
    <col min="1042" max="1042" width="10.5546875" style="90" customWidth="1"/>
    <col min="1043" max="1043" width="8.88671875" style="90"/>
    <col min="1044" max="1044" width="3.88671875" style="90" customWidth="1"/>
    <col min="1045" max="1280" width="8.88671875" style="90"/>
    <col min="1281" max="1281" width="3.21875" style="90" customWidth="1"/>
    <col min="1282" max="1282" width="16.5546875" style="90" customWidth="1"/>
    <col min="1283" max="1283" width="12.44140625" style="90" bestFit="1" customWidth="1"/>
    <col min="1284" max="1287" width="8.88671875" style="90"/>
    <col min="1288" max="1288" width="9.5546875" style="90" customWidth="1"/>
    <col min="1289" max="1289" width="8.88671875" style="90"/>
    <col min="1290" max="1290" width="5.33203125" style="90" customWidth="1"/>
    <col min="1291" max="1291" width="4" style="90" customWidth="1"/>
    <col min="1292" max="1292" width="8.88671875" style="90"/>
    <col min="1293" max="1293" width="10.109375" style="90" customWidth="1"/>
    <col min="1294" max="1294" width="8.88671875" style="90"/>
    <col min="1295" max="1295" width="3.77734375" style="90" customWidth="1"/>
    <col min="1296" max="1296" width="3.21875" style="90" customWidth="1"/>
    <col min="1297" max="1297" width="8.88671875" style="90"/>
    <col min="1298" max="1298" width="10.5546875" style="90" customWidth="1"/>
    <col min="1299" max="1299" width="8.88671875" style="90"/>
    <col min="1300" max="1300" width="3.88671875" style="90" customWidth="1"/>
    <col min="1301" max="1536" width="8.88671875" style="90"/>
    <col min="1537" max="1537" width="3.21875" style="90" customWidth="1"/>
    <col min="1538" max="1538" width="16.5546875" style="90" customWidth="1"/>
    <col min="1539" max="1539" width="12.44140625" style="90" bestFit="1" customWidth="1"/>
    <col min="1540" max="1543" width="8.88671875" style="90"/>
    <col min="1544" max="1544" width="9.5546875" style="90" customWidth="1"/>
    <col min="1545" max="1545" width="8.88671875" style="90"/>
    <col min="1546" max="1546" width="5.33203125" style="90" customWidth="1"/>
    <col min="1547" max="1547" width="4" style="90" customWidth="1"/>
    <col min="1548" max="1548" width="8.88671875" style="90"/>
    <col min="1549" max="1549" width="10.109375" style="90" customWidth="1"/>
    <col min="1550" max="1550" width="8.88671875" style="90"/>
    <col min="1551" max="1551" width="3.77734375" style="90" customWidth="1"/>
    <col min="1552" max="1552" width="3.21875" style="90" customWidth="1"/>
    <col min="1553" max="1553" width="8.88671875" style="90"/>
    <col min="1554" max="1554" width="10.5546875" style="90" customWidth="1"/>
    <col min="1555" max="1555" width="8.88671875" style="90"/>
    <col min="1556" max="1556" width="3.88671875" style="90" customWidth="1"/>
    <col min="1557" max="1792" width="8.88671875" style="90"/>
    <col min="1793" max="1793" width="3.21875" style="90" customWidth="1"/>
    <col min="1794" max="1794" width="16.5546875" style="90" customWidth="1"/>
    <col min="1795" max="1795" width="12.44140625" style="90" bestFit="1" customWidth="1"/>
    <col min="1796" max="1799" width="8.88671875" style="90"/>
    <col min="1800" max="1800" width="9.5546875" style="90" customWidth="1"/>
    <col min="1801" max="1801" width="8.88671875" style="90"/>
    <col min="1802" max="1802" width="5.33203125" style="90" customWidth="1"/>
    <col min="1803" max="1803" width="4" style="90" customWidth="1"/>
    <col min="1804" max="1804" width="8.88671875" style="90"/>
    <col min="1805" max="1805" width="10.109375" style="90" customWidth="1"/>
    <col min="1806" max="1806" width="8.88671875" style="90"/>
    <col min="1807" max="1807" width="3.77734375" style="90" customWidth="1"/>
    <col min="1808" max="1808" width="3.21875" style="90" customWidth="1"/>
    <col min="1809" max="1809" width="8.88671875" style="90"/>
    <col min="1810" max="1810" width="10.5546875" style="90" customWidth="1"/>
    <col min="1811" max="1811" width="8.88671875" style="90"/>
    <col min="1812" max="1812" width="3.88671875" style="90" customWidth="1"/>
    <col min="1813" max="2048" width="8.88671875" style="90"/>
    <col min="2049" max="2049" width="3.21875" style="90" customWidth="1"/>
    <col min="2050" max="2050" width="16.5546875" style="90" customWidth="1"/>
    <col min="2051" max="2051" width="12.44140625" style="90" bestFit="1" customWidth="1"/>
    <col min="2052" max="2055" width="8.88671875" style="90"/>
    <col min="2056" max="2056" width="9.5546875" style="90" customWidth="1"/>
    <col min="2057" max="2057" width="8.88671875" style="90"/>
    <col min="2058" max="2058" width="5.33203125" style="90" customWidth="1"/>
    <col min="2059" max="2059" width="4" style="90" customWidth="1"/>
    <col min="2060" max="2060" width="8.88671875" style="90"/>
    <col min="2061" max="2061" width="10.109375" style="90" customWidth="1"/>
    <col min="2062" max="2062" width="8.88671875" style="90"/>
    <col min="2063" max="2063" width="3.77734375" style="90" customWidth="1"/>
    <col min="2064" max="2064" width="3.21875" style="90" customWidth="1"/>
    <col min="2065" max="2065" width="8.88671875" style="90"/>
    <col min="2066" max="2066" width="10.5546875" style="90" customWidth="1"/>
    <col min="2067" max="2067" width="8.88671875" style="90"/>
    <col min="2068" max="2068" width="3.88671875" style="90" customWidth="1"/>
    <col min="2069" max="2304" width="8.88671875" style="90"/>
    <col min="2305" max="2305" width="3.21875" style="90" customWidth="1"/>
    <col min="2306" max="2306" width="16.5546875" style="90" customWidth="1"/>
    <col min="2307" max="2307" width="12.44140625" style="90" bestFit="1" customWidth="1"/>
    <col min="2308" max="2311" width="8.88671875" style="90"/>
    <col min="2312" max="2312" width="9.5546875" style="90" customWidth="1"/>
    <col min="2313" max="2313" width="8.88671875" style="90"/>
    <col min="2314" max="2314" width="5.33203125" style="90" customWidth="1"/>
    <col min="2315" max="2315" width="4" style="90" customWidth="1"/>
    <col min="2316" max="2316" width="8.88671875" style="90"/>
    <col min="2317" max="2317" width="10.109375" style="90" customWidth="1"/>
    <col min="2318" max="2318" width="8.88671875" style="90"/>
    <col min="2319" max="2319" width="3.77734375" style="90" customWidth="1"/>
    <col min="2320" max="2320" width="3.21875" style="90" customWidth="1"/>
    <col min="2321" max="2321" width="8.88671875" style="90"/>
    <col min="2322" max="2322" width="10.5546875" style="90" customWidth="1"/>
    <col min="2323" max="2323" width="8.88671875" style="90"/>
    <col min="2324" max="2324" width="3.88671875" style="90" customWidth="1"/>
    <col min="2325" max="2560" width="8.88671875" style="90"/>
    <col min="2561" max="2561" width="3.21875" style="90" customWidth="1"/>
    <col min="2562" max="2562" width="16.5546875" style="90" customWidth="1"/>
    <col min="2563" max="2563" width="12.44140625" style="90" bestFit="1" customWidth="1"/>
    <col min="2564" max="2567" width="8.88671875" style="90"/>
    <col min="2568" max="2568" width="9.5546875" style="90" customWidth="1"/>
    <col min="2569" max="2569" width="8.88671875" style="90"/>
    <col min="2570" max="2570" width="5.33203125" style="90" customWidth="1"/>
    <col min="2571" max="2571" width="4" style="90" customWidth="1"/>
    <col min="2572" max="2572" width="8.88671875" style="90"/>
    <col min="2573" max="2573" width="10.109375" style="90" customWidth="1"/>
    <col min="2574" max="2574" width="8.88671875" style="90"/>
    <col min="2575" max="2575" width="3.77734375" style="90" customWidth="1"/>
    <col min="2576" max="2576" width="3.21875" style="90" customWidth="1"/>
    <col min="2577" max="2577" width="8.88671875" style="90"/>
    <col min="2578" max="2578" width="10.5546875" style="90" customWidth="1"/>
    <col min="2579" max="2579" width="8.88671875" style="90"/>
    <col min="2580" max="2580" width="3.88671875" style="90" customWidth="1"/>
    <col min="2581" max="2816" width="8.88671875" style="90"/>
    <col min="2817" max="2817" width="3.21875" style="90" customWidth="1"/>
    <col min="2818" max="2818" width="16.5546875" style="90" customWidth="1"/>
    <col min="2819" max="2819" width="12.44140625" style="90" bestFit="1" customWidth="1"/>
    <col min="2820" max="2823" width="8.88671875" style="90"/>
    <col min="2824" max="2824" width="9.5546875" style="90" customWidth="1"/>
    <col min="2825" max="2825" width="8.88671875" style="90"/>
    <col min="2826" max="2826" width="5.33203125" style="90" customWidth="1"/>
    <col min="2827" max="2827" width="4" style="90" customWidth="1"/>
    <col min="2828" max="2828" width="8.88671875" style="90"/>
    <col min="2829" max="2829" width="10.109375" style="90" customWidth="1"/>
    <col min="2830" max="2830" width="8.88671875" style="90"/>
    <col min="2831" max="2831" width="3.77734375" style="90" customWidth="1"/>
    <col min="2832" max="2832" width="3.21875" style="90" customWidth="1"/>
    <col min="2833" max="2833" width="8.88671875" style="90"/>
    <col min="2834" max="2834" width="10.5546875" style="90" customWidth="1"/>
    <col min="2835" max="2835" width="8.88671875" style="90"/>
    <col min="2836" max="2836" width="3.88671875" style="90" customWidth="1"/>
    <col min="2837" max="3072" width="8.88671875" style="90"/>
    <col min="3073" max="3073" width="3.21875" style="90" customWidth="1"/>
    <col min="3074" max="3074" width="16.5546875" style="90" customWidth="1"/>
    <col min="3075" max="3075" width="12.44140625" style="90" bestFit="1" customWidth="1"/>
    <col min="3076" max="3079" width="8.88671875" style="90"/>
    <col min="3080" max="3080" width="9.5546875" style="90" customWidth="1"/>
    <col min="3081" max="3081" width="8.88671875" style="90"/>
    <col min="3082" max="3082" width="5.33203125" style="90" customWidth="1"/>
    <col min="3083" max="3083" width="4" style="90" customWidth="1"/>
    <col min="3084" max="3084" width="8.88671875" style="90"/>
    <col min="3085" max="3085" width="10.109375" style="90" customWidth="1"/>
    <col min="3086" max="3086" width="8.88671875" style="90"/>
    <col min="3087" max="3087" width="3.77734375" style="90" customWidth="1"/>
    <col min="3088" max="3088" width="3.21875" style="90" customWidth="1"/>
    <col min="3089" max="3089" width="8.88671875" style="90"/>
    <col min="3090" max="3090" width="10.5546875" style="90" customWidth="1"/>
    <col min="3091" max="3091" width="8.88671875" style="90"/>
    <col min="3092" max="3092" width="3.88671875" style="90" customWidth="1"/>
    <col min="3093" max="3328" width="8.88671875" style="90"/>
    <col min="3329" max="3329" width="3.21875" style="90" customWidth="1"/>
    <col min="3330" max="3330" width="16.5546875" style="90" customWidth="1"/>
    <col min="3331" max="3331" width="12.44140625" style="90" bestFit="1" customWidth="1"/>
    <col min="3332" max="3335" width="8.88671875" style="90"/>
    <col min="3336" max="3336" width="9.5546875" style="90" customWidth="1"/>
    <col min="3337" max="3337" width="8.88671875" style="90"/>
    <col min="3338" max="3338" width="5.33203125" style="90" customWidth="1"/>
    <col min="3339" max="3339" width="4" style="90" customWidth="1"/>
    <col min="3340" max="3340" width="8.88671875" style="90"/>
    <col min="3341" max="3341" width="10.109375" style="90" customWidth="1"/>
    <col min="3342" max="3342" width="8.88671875" style="90"/>
    <col min="3343" max="3343" width="3.77734375" style="90" customWidth="1"/>
    <col min="3344" max="3344" width="3.21875" style="90" customWidth="1"/>
    <col min="3345" max="3345" width="8.88671875" style="90"/>
    <col min="3346" max="3346" width="10.5546875" style="90" customWidth="1"/>
    <col min="3347" max="3347" width="8.88671875" style="90"/>
    <col min="3348" max="3348" width="3.88671875" style="90" customWidth="1"/>
    <col min="3349" max="3584" width="8.88671875" style="90"/>
    <col min="3585" max="3585" width="3.21875" style="90" customWidth="1"/>
    <col min="3586" max="3586" width="16.5546875" style="90" customWidth="1"/>
    <col min="3587" max="3587" width="12.44140625" style="90" bestFit="1" customWidth="1"/>
    <col min="3588" max="3591" width="8.88671875" style="90"/>
    <col min="3592" max="3592" width="9.5546875" style="90" customWidth="1"/>
    <col min="3593" max="3593" width="8.88671875" style="90"/>
    <col min="3594" max="3594" width="5.33203125" style="90" customWidth="1"/>
    <col min="3595" max="3595" width="4" style="90" customWidth="1"/>
    <col min="3596" max="3596" width="8.88671875" style="90"/>
    <col min="3597" max="3597" width="10.109375" style="90" customWidth="1"/>
    <col min="3598" max="3598" width="8.88671875" style="90"/>
    <col min="3599" max="3599" width="3.77734375" style="90" customWidth="1"/>
    <col min="3600" max="3600" width="3.21875" style="90" customWidth="1"/>
    <col min="3601" max="3601" width="8.88671875" style="90"/>
    <col min="3602" max="3602" width="10.5546875" style="90" customWidth="1"/>
    <col min="3603" max="3603" width="8.88671875" style="90"/>
    <col min="3604" max="3604" width="3.88671875" style="90" customWidth="1"/>
    <col min="3605" max="3840" width="8.88671875" style="90"/>
    <col min="3841" max="3841" width="3.21875" style="90" customWidth="1"/>
    <col min="3842" max="3842" width="16.5546875" style="90" customWidth="1"/>
    <col min="3843" max="3843" width="12.44140625" style="90" bestFit="1" customWidth="1"/>
    <col min="3844" max="3847" width="8.88671875" style="90"/>
    <col min="3848" max="3848" width="9.5546875" style="90" customWidth="1"/>
    <col min="3849" max="3849" width="8.88671875" style="90"/>
    <col min="3850" max="3850" width="5.33203125" style="90" customWidth="1"/>
    <col min="3851" max="3851" width="4" style="90" customWidth="1"/>
    <col min="3852" max="3852" width="8.88671875" style="90"/>
    <col min="3853" max="3853" width="10.109375" style="90" customWidth="1"/>
    <col min="3854" max="3854" width="8.88671875" style="90"/>
    <col min="3855" max="3855" width="3.77734375" style="90" customWidth="1"/>
    <col min="3856" max="3856" width="3.21875" style="90" customWidth="1"/>
    <col min="3857" max="3857" width="8.88671875" style="90"/>
    <col min="3858" max="3858" width="10.5546875" style="90" customWidth="1"/>
    <col min="3859" max="3859" width="8.88671875" style="90"/>
    <col min="3860" max="3860" width="3.88671875" style="90" customWidth="1"/>
    <col min="3861" max="4096" width="8.88671875" style="90"/>
    <col min="4097" max="4097" width="3.21875" style="90" customWidth="1"/>
    <col min="4098" max="4098" width="16.5546875" style="90" customWidth="1"/>
    <col min="4099" max="4099" width="12.44140625" style="90" bestFit="1" customWidth="1"/>
    <col min="4100" max="4103" width="8.88671875" style="90"/>
    <col min="4104" max="4104" width="9.5546875" style="90" customWidth="1"/>
    <col min="4105" max="4105" width="8.88671875" style="90"/>
    <col min="4106" max="4106" width="5.33203125" style="90" customWidth="1"/>
    <col min="4107" max="4107" width="4" style="90" customWidth="1"/>
    <col min="4108" max="4108" width="8.88671875" style="90"/>
    <col min="4109" max="4109" width="10.109375" style="90" customWidth="1"/>
    <col min="4110" max="4110" width="8.88671875" style="90"/>
    <col min="4111" max="4111" width="3.77734375" style="90" customWidth="1"/>
    <col min="4112" max="4112" width="3.21875" style="90" customWidth="1"/>
    <col min="4113" max="4113" width="8.88671875" style="90"/>
    <col min="4114" max="4114" width="10.5546875" style="90" customWidth="1"/>
    <col min="4115" max="4115" width="8.88671875" style="90"/>
    <col min="4116" max="4116" width="3.88671875" style="90" customWidth="1"/>
    <col min="4117" max="4352" width="8.88671875" style="90"/>
    <col min="4353" max="4353" width="3.21875" style="90" customWidth="1"/>
    <col min="4354" max="4354" width="16.5546875" style="90" customWidth="1"/>
    <col min="4355" max="4355" width="12.44140625" style="90" bestFit="1" customWidth="1"/>
    <col min="4356" max="4359" width="8.88671875" style="90"/>
    <col min="4360" max="4360" width="9.5546875" style="90" customWidth="1"/>
    <col min="4361" max="4361" width="8.88671875" style="90"/>
    <col min="4362" max="4362" width="5.33203125" style="90" customWidth="1"/>
    <col min="4363" max="4363" width="4" style="90" customWidth="1"/>
    <col min="4364" max="4364" width="8.88671875" style="90"/>
    <col min="4365" max="4365" width="10.109375" style="90" customWidth="1"/>
    <col min="4366" max="4366" width="8.88671875" style="90"/>
    <col min="4367" max="4367" width="3.77734375" style="90" customWidth="1"/>
    <col min="4368" max="4368" width="3.21875" style="90" customWidth="1"/>
    <col min="4369" max="4369" width="8.88671875" style="90"/>
    <col min="4370" max="4370" width="10.5546875" style="90" customWidth="1"/>
    <col min="4371" max="4371" width="8.88671875" style="90"/>
    <col min="4372" max="4372" width="3.88671875" style="90" customWidth="1"/>
    <col min="4373" max="4608" width="8.88671875" style="90"/>
    <col min="4609" max="4609" width="3.21875" style="90" customWidth="1"/>
    <col min="4610" max="4610" width="16.5546875" style="90" customWidth="1"/>
    <col min="4611" max="4611" width="12.44140625" style="90" bestFit="1" customWidth="1"/>
    <col min="4612" max="4615" width="8.88671875" style="90"/>
    <col min="4616" max="4616" width="9.5546875" style="90" customWidth="1"/>
    <col min="4617" max="4617" width="8.88671875" style="90"/>
    <col min="4618" max="4618" width="5.33203125" style="90" customWidth="1"/>
    <col min="4619" max="4619" width="4" style="90" customWidth="1"/>
    <col min="4620" max="4620" width="8.88671875" style="90"/>
    <col min="4621" max="4621" width="10.109375" style="90" customWidth="1"/>
    <col min="4622" max="4622" width="8.88671875" style="90"/>
    <col min="4623" max="4623" width="3.77734375" style="90" customWidth="1"/>
    <col min="4624" max="4624" width="3.21875" style="90" customWidth="1"/>
    <col min="4625" max="4625" width="8.88671875" style="90"/>
    <col min="4626" max="4626" width="10.5546875" style="90" customWidth="1"/>
    <col min="4627" max="4627" width="8.88671875" style="90"/>
    <col min="4628" max="4628" width="3.88671875" style="90" customWidth="1"/>
    <col min="4629" max="4864" width="8.88671875" style="90"/>
    <col min="4865" max="4865" width="3.21875" style="90" customWidth="1"/>
    <col min="4866" max="4866" width="16.5546875" style="90" customWidth="1"/>
    <col min="4867" max="4867" width="12.44140625" style="90" bestFit="1" customWidth="1"/>
    <col min="4868" max="4871" width="8.88671875" style="90"/>
    <col min="4872" max="4872" width="9.5546875" style="90" customWidth="1"/>
    <col min="4873" max="4873" width="8.88671875" style="90"/>
    <col min="4874" max="4874" width="5.33203125" style="90" customWidth="1"/>
    <col min="4875" max="4875" width="4" style="90" customWidth="1"/>
    <col min="4876" max="4876" width="8.88671875" style="90"/>
    <col min="4877" max="4877" width="10.109375" style="90" customWidth="1"/>
    <col min="4878" max="4878" width="8.88671875" style="90"/>
    <col min="4879" max="4879" width="3.77734375" style="90" customWidth="1"/>
    <col min="4880" max="4880" width="3.21875" style="90" customWidth="1"/>
    <col min="4881" max="4881" width="8.88671875" style="90"/>
    <col min="4882" max="4882" width="10.5546875" style="90" customWidth="1"/>
    <col min="4883" max="4883" width="8.88671875" style="90"/>
    <col min="4884" max="4884" width="3.88671875" style="90" customWidth="1"/>
    <col min="4885" max="5120" width="8.88671875" style="90"/>
    <col min="5121" max="5121" width="3.21875" style="90" customWidth="1"/>
    <col min="5122" max="5122" width="16.5546875" style="90" customWidth="1"/>
    <col min="5123" max="5123" width="12.44140625" style="90" bestFit="1" customWidth="1"/>
    <col min="5124" max="5127" width="8.88671875" style="90"/>
    <col min="5128" max="5128" width="9.5546875" style="90" customWidth="1"/>
    <col min="5129" max="5129" width="8.88671875" style="90"/>
    <col min="5130" max="5130" width="5.33203125" style="90" customWidth="1"/>
    <col min="5131" max="5131" width="4" style="90" customWidth="1"/>
    <col min="5132" max="5132" width="8.88671875" style="90"/>
    <col min="5133" max="5133" width="10.109375" style="90" customWidth="1"/>
    <col min="5134" max="5134" width="8.88671875" style="90"/>
    <col min="5135" max="5135" width="3.77734375" style="90" customWidth="1"/>
    <col min="5136" max="5136" width="3.21875" style="90" customWidth="1"/>
    <col min="5137" max="5137" width="8.88671875" style="90"/>
    <col min="5138" max="5138" width="10.5546875" style="90" customWidth="1"/>
    <col min="5139" max="5139" width="8.88671875" style="90"/>
    <col min="5140" max="5140" width="3.88671875" style="90" customWidth="1"/>
    <col min="5141" max="5376" width="8.88671875" style="90"/>
    <col min="5377" max="5377" width="3.21875" style="90" customWidth="1"/>
    <col min="5378" max="5378" width="16.5546875" style="90" customWidth="1"/>
    <col min="5379" max="5379" width="12.44140625" style="90" bestFit="1" customWidth="1"/>
    <col min="5380" max="5383" width="8.88671875" style="90"/>
    <col min="5384" max="5384" width="9.5546875" style="90" customWidth="1"/>
    <col min="5385" max="5385" width="8.88671875" style="90"/>
    <col min="5386" max="5386" width="5.33203125" style="90" customWidth="1"/>
    <col min="5387" max="5387" width="4" style="90" customWidth="1"/>
    <col min="5388" max="5388" width="8.88671875" style="90"/>
    <col min="5389" max="5389" width="10.109375" style="90" customWidth="1"/>
    <col min="5390" max="5390" width="8.88671875" style="90"/>
    <col min="5391" max="5391" width="3.77734375" style="90" customWidth="1"/>
    <col min="5392" max="5392" width="3.21875" style="90" customWidth="1"/>
    <col min="5393" max="5393" width="8.88671875" style="90"/>
    <col min="5394" max="5394" width="10.5546875" style="90" customWidth="1"/>
    <col min="5395" max="5395" width="8.88671875" style="90"/>
    <col min="5396" max="5396" width="3.88671875" style="90" customWidth="1"/>
    <col min="5397" max="5632" width="8.88671875" style="90"/>
    <col min="5633" max="5633" width="3.21875" style="90" customWidth="1"/>
    <col min="5634" max="5634" width="16.5546875" style="90" customWidth="1"/>
    <col min="5635" max="5635" width="12.44140625" style="90" bestFit="1" customWidth="1"/>
    <col min="5636" max="5639" width="8.88671875" style="90"/>
    <col min="5640" max="5640" width="9.5546875" style="90" customWidth="1"/>
    <col min="5641" max="5641" width="8.88671875" style="90"/>
    <col min="5642" max="5642" width="5.33203125" style="90" customWidth="1"/>
    <col min="5643" max="5643" width="4" style="90" customWidth="1"/>
    <col min="5644" max="5644" width="8.88671875" style="90"/>
    <col min="5645" max="5645" width="10.109375" style="90" customWidth="1"/>
    <col min="5646" max="5646" width="8.88671875" style="90"/>
    <col min="5647" max="5647" width="3.77734375" style="90" customWidth="1"/>
    <col min="5648" max="5648" width="3.21875" style="90" customWidth="1"/>
    <col min="5649" max="5649" width="8.88671875" style="90"/>
    <col min="5650" max="5650" width="10.5546875" style="90" customWidth="1"/>
    <col min="5651" max="5651" width="8.88671875" style="90"/>
    <col min="5652" max="5652" width="3.88671875" style="90" customWidth="1"/>
    <col min="5653" max="5888" width="8.88671875" style="90"/>
    <col min="5889" max="5889" width="3.21875" style="90" customWidth="1"/>
    <col min="5890" max="5890" width="16.5546875" style="90" customWidth="1"/>
    <col min="5891" max="5891" width="12.44140625" style="90" bestFit="1" customWidth="1"/>
    <col min="5892" max="5895" width="8.88671875" style="90"/>
    <col min="5896" max="5896" width="9.5546875" style="90" customWidth="1"/>
    <col min="5897" max="5897" width="8.88671875" style="90"/>
    <col min="5898" max="5898" width="5.33203125" style="90" customWidth="1"/>
    <col min="5899" max="5899" width="4" style="90" customWidth="1"/>
    <col min="5900" max="5900" width="8.88671875" style="90"/>
    <col min="5901" max="5901" width="10.109375" style="90" customWidth="1"/>
    <col min="5902" max="5902" width="8.88671875" style="90"/>
    <col min="5903" max="5903" width="3.77734375" style="90" customWidth="1"/>
    <col min="5904" max="5904" width="3.21875" style="90" customWidth="1"/>
    <col min="5905" max="5905" width="8.88671875" style="90"/>
    <col min="5906" max="5906" width="10.5546875" style="90" customWidth="1"/>
    <col min="5907" max="5907" width="8.88671875" style="90"/>
    <col min="5908" max="5908" width="3.88671875" style="90" customWidth="1"/>
    <col min="5909" max="6144" width="8.88671875" style="90"/>
    <col min="6145" max="6145" width="3.21875" style="90" customWidth="1"/>
    <col min="6146" max="6146" width="16.5546875" style="90" customWidth="1"/>
    <col min="6147" max="6147" width="12.44140625" style="90" bestFit="1" customWidth="1"/>
    <col min="6148" max="6151" width="8.88671875" style="90"/>
    <col min="6152" max="6152" width="9.5546875" style="90" customWidth="1"/>
    <col min="6153" max="6153" width="8.88671875" style="90"/>
    <col min="6154" max="6154" width="5.33203125" style="90" customWidth="1"/>
    <col min="6155" max="6155" width="4" style="90" customWidth="1"/>
    <col min="6156" max="6156" width="8.88671875" style="90"/>
    <col min="6157" max="6157" width="10.109375" style="90" customWidth="1"/>
    <col min="6158" max="6158" width="8.88671875" style="90"/>
    <col min="6159" max="6159" width="3.77734375" style="90" customWidth="1"/>
    <col min="6160" max="6160" width="3.21875" style="90" customWidth="1"/>
    <col min="6161" max="6161" width="8.88671875" style="90"/>
    <col min="6162" max="6162" width="10.5546875" style="90" customWidth="1"/>
    <col min="6163" max="6163" width="8.88671875" style="90"/>
    <col min="6164" max="6164" width="3.88671875" style="90" customWidth="1"/>
    <col min="6165" max="6400" width="8.88671875" style="90"/>
    <col min="6401" max="6401" width="3.21875" style="90" customWidth="1"/>
    <col min="6402" max="6402" width="16.5546875" style="90" customWidth="1"/>
    <col min="6403" max="6403" width="12.44140625" style="90" bestFit="1" customWidth="1"/>
    <col min="6404" max="6407" width="8.88671875" style="90"/>
    <col min="6408" max="6408" width="9.5546875" style="90" customWidth="1"/>
    <col min="6409" max="6409" width="8.88671875" style="90"/>
    <col min="6410" max="6410" width="5.33203125" style="90" customWidth="1"/>
    <col min="6411" max="6411" width="4" style="90" customWidth="1"/>
    <col min="6412" max="6412" width="8.88671875" style="90"/>
    <col min="6413" max="6413" width="10.109375" style="90" customWidth="1"/>
    <col min="6414" max="6414" width="8.88671875" style="90"/>
    <col min="6415" max="6415" width="3.77734375" style="90" customWidth="1"/>
    <col min="6416" max="6416" width="3.21875" style="90" customWidth="1"/>
    <col min="6417" max="6417" width="8.88671875" style="90"/>
    <col min="6418" max="6418" width="10.5546875" style="90" customWidth="1"/>
    <col min="6419" max="6419" width="8.88671875" style="90"/>
    <col min="6420" max="6420" width="3.88671875" style="90" customWidth="1"/>
    <col min="6421" max="6656" width="8.88671875" style="90"/>
    <col min="6657" max="6657" width="3.21875" style="90" customWidth="1"/>
    <col min="6658" max="6658" width="16.5546875" style="90" customWidth="1"/>
    <col min="6659" max="6659" width="12.44140625" style="90" bestFit="1" customWidth="1"/>
    <col min="6660" max="6663" width="8.88671875" style="90"/>
    <col min="6664" max="6664" width="9.5546875" style="90" customWidth="1"/>
    <col min="6665" max="6665" width="8.88671875" style="90"/>
    <col min="6666" max="6666" width="5.33203125" style="90" customWidth="1"/>
    <col min="6667" max="6667" width="4" style="90" customWidth="1"/>
    <col min="6668" max="6668" width="8.88671875" style="90"/>
    <col min="6669" max="6669" width="10.109375" style="90" customWidth="1"/>
    <col min="6670" max="6670" width="8.88671875" style="90"/>
    <col min="6671" max="6671" width="3.77734375" style="90" customWidth="1"/>
    <col min="6672" max="6672" width="3.21875" style="90" customWidth="1"/>
    <col min="6673" max="6673" width="8.88671875" style="90"/>
    <col min="6674" max="6674" width="10.5546875" style="90" customWidth="1"/>
    <col min="6675" max="6675" width="8.88671875" style="90"/>
    <col min="6676" max="6676" width="3.88671875" style="90" customWidth="1"/>
    <col min="6677" max="6912" width="8.88671875" style="90"/>
    <col min="6913" max="6913" width="3.21875" style="90" customWidth="1"/>
    <col min="6914" max="6914" width="16.5546875" style="90" customWidth="1"/>
    <col min="6915" max="6915" width="12.44140625" style="90" bestFit="1" customWidth="1"/>
    <col min="6916" max="6919" width="8.88671875" style="90"/>
    <col min="6920" max="6920" width="9.5546875" style="90" customWidth="1"/>
    <col min="6921" max="6921" width="8.88671875" style="90"/>
    <col min="6922" max="6922" width="5.33203125" style="90" customWidth="1"/>
    <col min="6923" max="6923" width="4" style="90" customWidth="1"/>
    <col min="6924" max="6924" width="8.88671875" style="90"/>
    <col min="6925" max="6925" width="10.109375" style="90" customWidth="1"/>
    <col min="6926" max="6926" width="8.88671875" style="90"/>
    <col min="6927" max="6927" width="3.77734375" style="90" customWidth="1"/>
    <col min="6928" max="6928" width="3.21875" style="90" customWidth="1"/>
    <col min="6929" max="6929" width="8.88671875" style="90"/>
    <col min="6930" max="6930" width="10.5546875" style="90" customWidth="1"/>
    <col min="6931" max="6931" width="8.88671875" style="90"/>
    <col min="6932" max="6932" width="3.88671875" style="90" customWidth="1"/>
    <col min="6933" max="7168" width="8.88671875" style="90"/>
    <col min="7169" max="7169" width="3.21875" style="90" customWidth="1"/>
    <col min="7170" max="7170" width="16.5546875" style="90" customWidth="1"/>
    <col min="7171" max="7171" width="12.44140625" style="90" bestFit="1" customWidth="1"/>
    <col min="7172" max="7175" width="8.88671875" style="90"/>
    <col min="7176" max="7176" width="9.5546875" style="90" customWidth="1"/>
    <col min="7177" max="7177" width="8.88671875" style="90"/>
    <col min="7178" max="7178" width="5.33203125" style="90" customWidth="1"/>
    <col min="7179" max="7179" width="4" style="90" customWidth="1"/>
    <col min="7180" max="7180" width="8.88671875" style="90"/>
    <col min="7181" max="7181" width="10.109375" style="90" customWidth="1"/>
    <col min="7182" max="7182" width="8.88671875" style="90"/>
    <col min="7183" max="7183" width="3.77734375" style="90" customWidth="1"/>
    <col min="7184" max="7184" width="3.21875" style="90" customWidth="1"/>
    <col min="7185" max="7185" width="8.88671875" style="90"/>
    <col min="7186" max="7186" width="10.5546875" style="90" customWidth="1"/>
    <col min="7187" max="7187" width="8.88671875" style="90"/>
    <col min="7188" max="7188" width="3.88671875" style="90" customWidth="1"/>
    <col min="7189" max="7424" width="8.88671875" style="90"/>
    <col min="7425" max="7425" width="3.21875" style="90" customWidth="1"/>
    <col min="7426" max="7426" width="16.5546875" style="90" customWidth="1"/>
    <col min="7427" max="7427" width="12.44140625" style="90" bestFit="1" customWidth="1"/>
    <col min="7428" max="7431" width="8.88671875" style="90"/>
    <col min="7432" max="7432" width="9.5546875" style="90" customWidth="1"/>
    <col min="7433" max="7433" width="8.88671875" style="90"/>
    <col min="7434" max="7434" width="5.33203125" style="90" customWidth="1"/>
    <col min="7435" max="7435" width="4" style="90" customWidth="1"/>
    <col min="7436" max="7436" width="8.88671875" style="90"/>
    <col min="7437" max="7437" width="10.109375" style="90" customWidth="1"/>
    <col min="7438" max="7438" width="8.88671875" style="90"/>
    <col min="7439" max="7439" width="3.77734375" style="90" customWidth="1"/>
    <col min="7440" max="7440" width="3.21875" style="90" customWidth="1"/>
    <col min="7441" max="7441" width="8.88671875" style="90"/>
    <col min="7442" max="7442" width="10.5546875" style="90" customWidth="1"/>
    <col min="7443" max="7443" width="8.88671875" style="90"/>
    <col min="7444" max="7444" width="3.88671875" style="90" customWidth="1"/>
    <col min="7445" max="7680" width="8.88671875" style="90"/>
    <col min="7681" max="7681" width="3.21875" style="90" customWidth="1"/>
    <col min="7682" max="7682" width="16.5546875" style="90" customWidth="1"/>
    <col min="7683" max="7683" width="12.44140625" style="90" bestFit="1" customWidth="1"/>
    <col min="7684" max="7687" width="8.88671875" style="90"/>
    <col min="7688" max="7688" width="9.5546875" style="90" customWidth="1"/>
    <col min="7689" max="7689" width="8.88671875" style="90"/>
    <col min="7690" max="7690" width="5.33203125" style="90" customWidth="1"/>
    <col min="7691" max="7691" width="4" style="90" customWidth="1"/>
    <col min="7692" max="7692" width="8.88671875" style="90"/>
    <col min="7693" max="7693" width="10.109375" style="90" customWidth="1"/>
    <col min="7694" max="7694" width="8.88671875" style="90"/>
    <col min="7695" max="7695" width="3.77734375" style="90" customWidth="1"/>
    <col min="7696" max="7696" width="3.21875" style="90" customWidth="1"/>
    <col min="7697" max="7697" width="8.88671875" style="90"/>
    <col min="7698" max="7698" width="10.5546875" style="90" customWidth="1"/>
    <col min="7699" max="7699" width="8.88671875" style="90"/>
    <col min="7700" max="7700" width="3.88671875" style="90" customWidth="1"/>
    <col min="7701" max="7936" width="8.88671875" style="90"/>
    <col min="7937" max="7937" width="3.21875" style="90" customWidth="1"/>
    <col min="7938" max="7938" width="16.5546875" style="90" customWidth="1"/>
    <col min="7939" max="7939" width="12.44140625" style="90" bestFit="1" customWidth="1"/>
    <col min="7940" max="7943" width="8.88671875" style="90"/>
    <col min="7944" max="7944" width="9.5546875" style="90" customWidth="1"/>
    <col min="7945" max="7945" width="8.88671875" style="90"/>
    <col min="7946" max="7946" width="5.33203125" style="90" customWidth="1"/>
    <col min="7947" max="7947" width="4" style="90" customWidth="1"/>
    <col min="7948" max="7948" width="8.88671875" style="90"/>
    <col min="7949" max="7949" width="10.109375" style="90" customWidth="1"/>
    <col min="7950" max="7950" width="8.88671875" style="90"/>
    <col min="7951" max="7951" width="3.77734375" style="90" customWidth="1"/>
    <col min="7952" max="7952" width="3.21875" style="90" customWidth="1"/>
    <col min="7953" max="7953" width="8.88671875" style="90"/>
    <col min="7954" max="7954" width="10.5546875" style="90" customWidth="1"/>
    <col min="7955" max="7955" width="8.88671875" style="90"/>
    <col min="7956" max="7956" width="3.88671875" style="90" customWidth="1"/>
    <col min="7957" max="8192" width="8.88671875" style="90"/>
    <col min="8193" max="8193" width="3.21875" style="90" customWidth="1"/>
    <col min="8194" max="8194" width="16.5546875" style="90" customWidth="1"/>
    <col min="8195" max="8195" width="12.44140625" style="90" bestFit="1" customWidth="1"/>
    <col min="8196" max="8199" width="8.88671875" style="90"/>
    <col min="8200" max="8200" width="9.5546875" style="90" customWidth="1"/>
    <col min="8201" max="8201" width="8.88671875" style="90"/>
    <col min="8202" max="8202" width="5.33203125" style="90" customWidth="1"/>
    <col min="8203" max="8203" width="4" style="90" customWidth="1"/>
    <col min="8204" max="8204" width="8.88671875" style="90"/>
    <col min="8205" max="8205" width="10.109375" style="90" customWidth="1"/>
    <col min="8206" max="8206" width="8.88671875" style="90"/>
    <col min="8207" max="8207" width="3.77734375" style="90" customWidth="1"/>
    <col min="8208" max="8208" width="3.21875" style="90" customWidth="1"/>
    <col min="8209" max="8209" width="8.88671875" style="90"/>
    <col min="8210" max="8210" width="10.5546875" style="90" customWidth="1"/>
    <col min="8211" max="8211" width="8.88671875" style="90"/>
    <col min="8212" max="8212" width="3.88671875" style="90" customWidth="1"/>
    <col min="8213" max="8448" width="8.88671875" style="90"/>
    <col min="8449" max="8449" width="3.21875" style="90" customWidth="1"/>
    <col min="8450" max="8450" width="16.5546875" style="90" customWidth="1"/>
    <col min="8451" max="8451" width="12.44140625" style="90" bestFit="1" customWidth="1"/>
    <col min="8452" max="8455" width="8.88671875" style="90"/>
    <col min="8456" max="8456" width="9.5546875" style="90" customWidth="1"/>
    <col min="8457" max="8457" width="8.88671875" style="90"/>
    <col min="8458" max="8458" width="5.33203125" style="90" customWidth="1"/>
    <col min="8459" max="8459" width="4" style="90" customWidth="1"/>
    <col min="8460" max="8460" width="8.88671875" style="90"/>
    <col min="8461" max="8461" width="10.109375" style="90" customWidth="1"/>
    <col min="8462" max="8462" width="8.88671875" style="90"/>
    <col min="8463" max="8463" width="3.77734375" style="90" customWidth="1"/>
    <col min="8464" max="8464" width="3.21875" style="90" customWidth="1"/>
    <col min="8465" max="8465" width="8.88671875" style="90"/>
    <col min="8466" max="8466" width="10.5546875" style="90" customWidth="1"/>
    <col min="8467" max="8467" width="8.88671875" style="90"/>
    <col min="8468" max="8468" width="3.88671875" style="90" customWidth="1"/>
    <col min="8469" max="8704" width="8.88671875" style="90"/>
    <col min="8705" max="8705" width="3.21875" style="90" customWidth="1"/>
    <col min="8706" max="8706" width="16.5546875" style="90" customWidth="1"/>
    <col min="8707" max="8707" width="12.44140625" style="90" bestFit="1" customWidth="1"/>
    <col min="8708" max="8711" width="8.88671875" style="90"/>
    <col min="8712" max="8712" width="9.5546875" style="90" customWidth="1"/>
    <col min="8713" max="8713" width="8.88671875" style="90"/>
    <col min="8714" max="8714" width="5.33203125" style="90" customWidth="1"/>
    <col min="8715" max="8715" width="4" style="90" customWidth="1"/>
    <col min="8716" max="8716" width="8.88671875" style="90"/>
    <col min="8717" max="8717" width="10.109375" style="90" customWidth="1"/>
    <col min="8718" max="8718" width="8.88671875" style="90"/>
    <col min="8719" max="8719" width="3.77734375" style="90" customWidth="1"/>
    <col min="8720" max="8720" width="3.21875" style="90" customWidth="1"/>
    <col min="8721" max="8721" width="8.88671875" style="90"/>
    <col min="8722" max="8722" width="10.5546875" style="90" customWidth="1"/>
    <col min="8723" max="8723" width="8.88671875" style="90"/>
    <col min="8724" max="8724" width="3.88671875" style="90" customWidth="1"/>
    <col min="8725" max="8960" width="8.88671875" style="90"/>
    <col min="8961" max="8961" width="3.21875" style="90" customWidth="1"/>
    <col min="8962" max="8962" width="16.5546875" style="90" customWidth="1"/>
    <col min="8963" max="8963" width="12.44140625" style="90" bestFit="1" customWidth="1"/>
    <col min="8964" max="8967" width="8.88671875" style="90"/>
    <col min="8968" max="8968" width="9.5546875" style="90" customWidth="1"/>
    <col min="8969" max="8969" width="8.88671875" style="90"/>
    <col min="8970" max="8970" width="5.33203125" style="90" customWidth="1"/>
    <col min="8971" max="8971" width="4" style="90" customWidth="1"/>
    <col min="8972" max="8972" width="8.88671875" style="90"/>
    <col min="8973" max="8973" width="10.109375" style="90" customWidth="1"/>
    <col min="8974" max="8974" width="8.88671875" style="90"/>
    <col min="8975" max="8975" width="3.77734375" style="90" customWidth="1"/>
    <col min="8976" max="8976" width="3.21875" style="90" customWidth="1"/>
    <col min="8977" max="8977" width="8.88671875" style="90"/>
    <col min="8978" max="8978" width="10.5546875" style="90" customWidth="1"/>
    <col min="8979" max="8979" width="8.88671875" style="90"/>
    <col min="8980" max="8980" width="3.88671875" style="90" customWidth="1"/>
    <col min="8981" max="9216" width="8.88671875" style="90"/>
    <col min="9217" max="9217" width="3.21875" style="90" customWidth="1"/>
    <col min="9218" max="9218" width="16.5546875" style="90" customWidth="1"/>
    <col min="9219" max="9219" width="12.44140625" style="90" bestFit="1" customWidth="1"/>
    <col min="9220" max="9223" width="8.88671875" style="90"/>
    <col min="9224" max="9224" width="9.5546875" style="90" customWidth="1"/>
    <col min="9225" max="9225" width="8.88671875" style="90"/>
    <col min="9226" max="9226" width="5.33203125" style="90" customWidth="1"/>
    <col min="9227" max="9227" width="4" style="90" customWidth="1"/>
    <col min="9228" max="9228" width="8.88671875" style="90"/>
    <col min="9229" max="9229" width="10.109375" style="90" customWidth="1"/>
    <col min="9230" max="9230" width="8.88671875" style="90"/>
    <col min="9231" max="9231" width="3.77734375" style="90" customWidth="1"/>
    <col min="9232" max="9232" width="3.21875" style="90" customWidth="1"/>
    <col min="9233" max="9233" width="8.88671875" style="90"/>
    <col min="9234" max="9234" width="10.5546875" style="90" customWidth="1"/>
    <col min="9235" max="9235" width="8.88671875" style="90"/>
    <col min="9236" max="9236" width="3.88671875" style="90" customWidth="1"/>
    <col min="9237" max="9472" width="8.88671875" style="90"/>
    <col min="9473" max="9473" width="3.21875" style="90" customWidth="1"/>
    <col min="9474" max="9474" width="16.5546875" style="90" customWidth="1"/>
    <col min="9475" max="9475" width="12.44140625" style="90" bestFit="1" customWidth="1"/>
    <col min="9476" max="9479" width="8.88671875" style="90"/>
    <col min="9480" max="9480" width="9.5546875" style="90" customWidth="1"/>
    <col min="9481" max="9481" width="8.88671875" style="90"/>
    <col min="9482" max="9482" width="5.33203125" style="90" customWidth="1"/>
    <col min="9483" max="9483" width="4" style="90" customWidth="1"/>
    <col min="9484" max="9484" width="8.88671875" style="90"/>
    <col min="9485" max="9485" width="10.109375" style="90" customWidth="1"/>
    <col min="9486" max="9486" width="8.88671875" style="90"/>
    <col min="9487" max="9487" width="3.77734375" style="90" customWidth="1"/>
    <col min="9488" max="9488" width="3.21875" style="90" customWidth="1"/>
    <col min="9489" max="9489" width="8.88671875" style="90"/>
    <col min="9490" max="9490" width="10.5546875" style="90" customWidth="1"/>
    <col min="9491" max="9491" width="8.88671875" style="90"/>
    <col min="9492" max="9492" width="3.88671875" style="90" customWidth="1"/>
    <col min="9493" max="9728" width="8.88671875" style="90"/>
    <col min="9729" max="9729" width="3.21875" style="90" customWidth="1"/>
    <col min="9730" max="9730" width="16.5546875" style="90" customWidth="1"/>
    <col min="9731" max="9731" width="12.44140625" style="90" bestFit="1" customWidth="1"/>
    <col min="9732" max="9735" width="8.88671875" style="90"/>
    <col min="9736" max="9736" width="9.5546875" style="90" customWidth="1"/>
    <col min="9737" max="9737" width="8.88671875" style="90"/>
    <col min="9738" max="9738" width="5.33203125" style="90" customWidth="1"/>
    <col min="9739" max="9739" width="4" style="90" customWidth="1"/>
    <col min="9740" max="9740" width="8.88671875" style="90"/>
    <col min="9741" max="9741" width="10.109375" style="90" customWidth="1"/>
    <col min="9742" max="9742" width="8.88671875" style="90"/>
    <col min="9743" max="9743" width="3.77734375" style="90" customWidth="1"/>
    <col min="9744" max="9744" width="3.21875" style="90" customWidth="1"/>
    <col min="9745" max="9745" width="8.88671875" style="90"/>
    <col min="9746" max="9746" width="10.5546875" style="90" customWidth="1"/>
    <col min="9747" max="9747" width="8.88671875" style="90"/>
    <col min="9748" max="9748" width="3.88671875" style="90" customWidth="1"/>
    <col min="9749" max="9984" width="8.88671875" style="90"/>
    <col min="9985" max="9985" width="3.21875" style="90" customWidth="1"/>
    <col min="9986" max="9986" width="16.5546875" style="90" customWidth="1"/>
    <col min="9987" max="9987" width="12.44140625" style="90" bestFit="1" customWidth="1"/>
    <col min="9988" max="9991" width="8.88671875" style="90"/>
    <col min="9992" max="9992" width="9.5546875" style="90" customWidth="1"/>
    <col min="9993" max="9993" width="8.88671875" style="90"/>
    <col min="9994" max="9994" width="5.33203125" style="90" customWidth="1"/>
    <col min="9995" max="9995" width="4" style="90" customWidth="1"/>
    <col min="9996" max="9996" width="8.88671875" style="90"/>
    <col min="9997" max="9997" width="10.109375" style="90" customWidth="1"/>
    <col min="9998" max="9998" width="8.88671875" style="90"/>
    <col min="9999" max="9999" width="3.77734375" style="90" customWidth="1"/>
    <col min="10000" max="10000" width="3.21875" style="90" customWidth="1"/>
    <col min="10001" max="10001" width="8.88671875" style="90"/>
    <col min="10002" max="10002" width="10.5546875" style="90" customWidth="1"/>
    <col min="10003" max="10003" width="8.88671875" style="90"/>
    <col min="10004" max="10004" width="3.88671875" style="90" customWidth="1"/>
    <col min="10005" max="10240" width="8.88671875" style="90"/>
    <col min="10241" max="10241" width="3.21875" style="90" customWidth="1"/>
    <col min="10242" max="10242" width="16.5546875" style="90" customWidth="1"/>
    <col min="10243" max="10243" width="12.44140625" style="90" bestFit="1" customWidth="1"/>
    <col min="10244" max="10247" width="8.88671875" style="90"/>
    <col min="10248" max="10248" width="9.5546875" style="90" customWidth="1"/>
    <col min="10249" max="10249" width="8.88671875" style="90"/>
    <col min="10250" max="10250" width="5.33203125" style="90" customWidth="1"/>
    <col min="10251" max="10251" width="4" style="90" customWidth="1"/>
    <col min="10252" max="10252" width="8.88671875" style="90"/>
    <col min="10253" max="10253" width="10.109375" style="90" customWidth="1"/>
    <col min="10254" max="10254" width="8.88671875" style="90"/>
    <col min="10255" max="10255" width="3.77734375" style="90" customWidth="1"/>
    <col min="10256" max="10256" width="3.21875" style="90" customWidth="1"/>
    <col min="10257" max="10257" width="8.88671875" style="90"/>
    <col min="10258" max="10258" width="10.5546875" style="90" customWidth="1"/>
    <col min="10259" max="10259" width="8.88671875" style="90"/>
    <col min="10260" max="10260" width="3.88671875" style="90" customWidth="1"/>
    <col min="10261" max="10496" width="8.88671875" style="90"/>
    <col min="10497" max="10497" width="3.21875" style="90" customWidth="1"/>
    <col min="10498" max="10498" width="16.5546875" style="90" customWidth="1"/>
    <col min="10499" max="10499" width="12.44140625" style="90" bestFit="1" customWidth="1"/>
    <col min="10500" max="10503" width="8.88671875" style="90"/>
    <col min="10504" max="10504" width="9.5546875" style="90" customWidth="1"/>
    <col min="10505" max="10505" width="8.88671875" style="90"/>
    <col min="10506" max="10506" width="5.33203125" style="90" customWidth="1"/>
    <col min="10507" max="10507" width="4" style="90" customWidth="1"/>
    <col min="10508" max="10508" width="8.88671875" style="90"/>
    <col min="10509" max="10509" width="10.109375" style="90" customWidth="1"/>
    <col min="10510" max="10510" width="8.88671875" style="90"/>
    <col min="10511" max="10511" width="3.77734375" style="90" customWidth="1"/>
    <col min="10512" max="10512" width="3.21875" style="90" customWidth="1"/>
    <col min="10513" max="10513" width="8.88671875" style="90"/>
    <col min="10514" max="10514" width="10.5546875" style="90" customWidth="1"/>
    <col min="10515" max="10515" width="8.88671875" style="90"/>
    <col min="10516" max="10516" width="3.88671875" style="90" customWidth="1"/>
    <col min="10517" max="10752" width="8.88671875" style="90"/>
    <col min="10753" max="10753" width="3.21875" style="90" customWidth="1"/>
    <col min="10754" max="10754" width="16.5546875" style="90" customWidth="1"/>
    <col min="10755" max="10755" width="12.44140625" style="90" bestFit="1" customWidth="1"/>
    <col min="10756" max="10759" width="8.88671875" style="90"/>
    <col min="10760" max="10760" width="9.5546875" style="90" customWidth="1"/>
    <col min="10761" max="10761" width="8.88671875" style="90"/>
    <col min="10762" max="10762" width="5.33203125" style="90" customWidth="1"/>
    <col min="10763" max="10763" width="4" style="90" customWidth="1"/>
    <col min="10764" max="10764" width="8.88671875" style="90"/>
    <col min="10765" max="10765" width="10.109375" style="90" customWidth="1"/>
    <col min="10766" max="10766" width="8.88671875" style="90"/>
    <col min="10767" max="10767" width="3.77734375" style="90" customWidth="1"/>
    <col min="10768" max="10768" width="3.21875" style="90" customWidth="1"/>
    <col min="10769" max="10769" width="8.88671875" style="90"/>
    <col min="10770" max="10770" width="10.5546875" style="90" customWidth="1"/>
    <col min="10771" max="10771" width="8.88671875" style="90"/>
    <col min="10772" max="10772" width="3.88671875" style="90" customWidth="1"/>
    <col min="10773" max="11008" width="8.88671875" style="90"/>
    <col min="11009" max="11009" width="3.21875" style="90" customWidth="1"/>
    <col min="11010" max="11010" width="16.5546875" style="90" customWidth="1"/>
    <col min="11011" max="11011" width="12.44140625" style="90" bestFit="1" customWidth="1"/>
    <col min="11012" max="11015" width="8.88671875" style="90"/>
    <col min="11016" max="11016" width="9.5546875" style="90" customWidth="1"/>
    <col min="11017" max="11017" width="8.88671875" style="90"/>
    <col min="11018" max="11018" width="5.33203125" style="90" customWidth="1"/>
    <col min="11019" max="11019" width="4" style="90" customWidth="1"/>
    <col min="11020" max="11020" width="8.88671875" style="90"/>
    <col min="11021" max="11021" width="10.109375" style="90" customWidth="1"/>
    <col min="11022" max="11022" width="8.88671875" style="90"/>
    <col min="11023" max="11023" width="3.77734375" style="90" customWidth="1"/>
    <col min="11024" max="11024" width="3.21875" style="90" customWidth="1"/>
    <col min="11025" max="11025" width="8.88671875" style="90"/>
    <col min="11026" max="11026" width="10.5546875" style="90" customWidth="1"/>
    <col min="11027" max="11027" width="8.88671875" style="90"/>
    <col min="11028" max="11028" width="3.88671875" style="90" customWidth="1"/>
    <col min="11029" max="11264" width="8.88671875" style="90"/>
    <col min="11265" max="11265" width="3.21875" style="90" customWidth="1"/>
    <col min="11266" max="11266" width="16.5546875" style="90" customWidth="1"/>
    <col min="11267" max="11267" width="12.44140625" style="90" bestFit="1" customWidth="1"/>
    <col min="11268" max="11271" width="8.88671875" style="90"/>
    <col min="11272" max="11272" width="9.5546875" style="90" customWidth="1"/>
    <col min="11273" max="11273" width="8.88671875" style="90"/>
    <col min="11274" max="11274" width="5.33203125" style="90" customWidth="1"/>
    <col min="11275" max="11275" width="4" style="90" customWidth="1"/>
    <col min="11276" max="11276" width="8.88671875" style="90"/>
    <col min="11277" max="11277" width="10.109375" style="90" customWidth="1"/>
    <col min="11278" max="11278" width="8.88671875" style="90"/>
    <col min="11279" max="11279" width="3.77734375" style="90" customWidth="1"/>
    <col min="11280" max="11280" width="3.21875" style="90" customWidth="1"/>
    <col min="11281" max="11281" width="8.88671875" style="90"/>
    <col min="11282" max="11282" width="10.5546875" style="90" customWidth="1"/>
    <col min="11283" max="11283" width="8.88671875" style="90"/>
    <col min="11284" max="11284" width="3.88671875" style="90" customWidth="1"/>
    <col min="11285" max="11520" width="8.88671875" style="90"/>
    <col min="11521" max="11521" width="3.21875" style="90" customWidth="1"/>
    <col min="11522" max="11522" width="16.5546875" style="90" customWidth="1"/>
    <col min="11523" max="11523" width="12.44140625" style="90" bestFit="1" customWidth="1"/>
    <col min="11524" max="11527" width="8.88671875" style="90"/>
    <col min="11528" max="11528" width="9.5546875" style="90" customWidth="1"/>
    <col min="11529" max="11529" width="8.88671875" style="90"/>
    <col min="11530" max="11530" width="5.33203125" style="90" customWidth="1"/>
    <col min="11531" max="11531" width="4" style="90" customWidth="1"/>
    <col min="11532" max="11532" width="8.88671875" style="90"/>
    <col min="11533" max="11533" width="10.109375" style="90" customWidth="1"/>
    <col min="11534" max="11534" width="8.88671875" style="90"/>
    <col min="11535" max="11535" width="3.77734375" style="90" customWidth="1"/>
    <col min="11536" max="11536" width="3.21875" style="90" customWidth="1"/>
    <col min="11537" max="11537" width="8.88671875" style="90"/>
    <col min="11538" max="11538" width="10.5546875" style="90" customWidth="1"/>
    <col min="11539" max="11539" width="8.88671875" style="90"/>
    <col min="11540" max="11540" width="3.88671875" style="90" customWidth="1"/>
    <col min="11541" max="11776" width="8.88671875" style="90"/>
    <col min="11777" max="11777" width="3.21875" style="90" customWidth="1"/>
    <col min="11778" max="11778" width="16.5546875" style="90" customWidth="1"/>
    <col min="11779" max="11779" width="12.44140625" style="90" bestFit="1" customWidth="1"/>
    <col min="11780" max="11783" width="8.88671875" style="90"/>
    <col min="11784" max="11784" width="9.5546875" style="90" customWidth="1"/>
    <col min="11785" max="11785" width="8.88671875" style="90"/>
    <col min="11786" max="11786" width="5.33203125" style="90" customWidth="1"/>
    <col min="11787" max="11787" width="4" style="90" customWidth="1"/>
    <col min="11788" max="11788" width="8.88671875" style="90"/>
    <col min="11789" max="11789" width="10.109375" style="90" customWidth="1"/>
    <col min="11790" max="11790" width="8.88671875" style="90"/>
    <col min="11791" max="11791" width="3.77734375" style="90" customWidth="1"/>
    <col min="11792" max="11792" width="3.21875" style="90" customWidth="1"/>
    <col min="11793" max="11793" width="8.88671875" style="90"/>
    <col min="11794" max="11794" width="10.5546875" style="90" customWidth="1"/>
    <col min="11795" max="11795" width="8.88671875" style="90"/>
    <col min="11796" max="11796" width="3.88671875" style="90" customWidth="1"/>
    <col min="11797" max="12032" width="8.88671875" style="90"/>
    <col min="12033" max="12033" width="3.21875" style="90" customWidth="1"/>
    <col min="12034" max="12034" width="16.5546875" style="90" customWidth="1"/>
    <col min="12035" max="12035" width="12.44140625" style="90" bestFit="1" customWidth="1"/>
    <col min="12036" max="12039" width="8.88671875" style="90"/>
    <col min="12040" max="12040" width="9.5546875" style="90" customWidth="1"/>
    <col min="12041" max="12041" width="8.88671875" style="90"/>
    <col min="12042" max="12042" width="5.33203125" style="90" customWidth="1"/>
    <col min="12043" max="12043" width="4" style="90" customWidth="1"/>
    <col min="12044" max="12044" width="8.88671875" style="90"/>
    <col min="12045" max="12045" width="10.109375" style="90" customWidth="1"/>
    <col min="12046" max="12046" width="8.88671875" style="90"/>
    <col min="12047" max="12047" width="3.77734375" style="90" customWidth="1"/>
    <col min="12048" max="12048" width="3.21875" style="90" customWidth="1"/>
    <col min="12049" max="12049" width="8.88671875" style="90"/>
    <col min="12050" max="12050" width="10.5546875" style="90" customWidth="1"/>
    <col min="12051" max="12051" width="8.88671875" style="90"/>
    <col min="12052" max="12052" width="3.88671875" style="90" customWidth="1"/>
    <col min="12053" max="12288" width="8.88671875" style="90"/>
    <col min="12289" max="12289" width="3.21875" style="90" customWidth="1"/>
    <col min="12290" max="12290" width="16.5546875" style="90" customWidth="1"/>
    <col min="12291" max="12291" width="12.44140625" style="90" bestFit="1" customWidth="1"/>
    <col min="12292" max="12295" width="8.88671875" style="90"/>
    <col min="12296" max="12296" width="9.5546875" style="90" customWidth="1"/>
    <col min="12297" max="12297" width="8.88671875" style="90"/>
    <col min="12298" max="12298" width="5.33203125" style="90" customWidth="1"/>
    <col min="12299" max="12299" width="4" style="90" customWidth="1"/>
    <col min="12300" max="12300" width="8.88671875" style="90"/>
    <col min="12301" max="12301" width="10.109375" style="90" customWidth="1"/>
    <col min="12302" max="12302" width="8.88671875" style="90"/>
    <col min="12303" max="12303" width="3.77734375" style="90" customWidth="1"/>
    <col min="12304" max="12304" width="3.21875" style="90" customWidth="1"/>
    <col min="12305" max="12305" width="8.88671875" style="90"/>
    <col min="12306" max="12306" width="10.5546875" style="90" customWidth="1"/>
    <col min="12307" max="12307" width="8.88671875" style="90"/>
    <col min="12308" max="12308" width="3.88671875" style="90" customWidth="1"/>
    <col min="12309" max="12544" width="8.88671875" style="90"/>
    <col min="12545" max="12545" width="3.21875" style="90" customWidth="1"/>
    <col min="12546" max="12546" width="16.5546875" style="90" customWidth="1"/>
    <col min="12547" max="12547" width="12.44140625" style="90" bestFit="1" customWidth="1"/>
    <col min="12548" max="12551" width="8.88671875" style="90"/>
    <col min="12552" max="12552" width="9.5546875" style="90" customWidth="1"/>
    <col min="12553" max="12553" width="8.88671875" style="90"/>
    <col min="12554" max="12554" width="5.33203125" style="90" customWidth="1"/>
    <col min="12555" max="12555" width="4" style="90" customWidth="1"/>
    <col min="12556" max="12556" width="8.88671875" style="90"/>
    <col min="12557" max="12557" width="10.109375" style="90" customWidth="1"/>
    <col min="12558" max="12558" width="8.88671875" style="90"/>
    <col min="12559" max="12559" width="3.77734375" style="90" customWidth="1"/>
    <col min="12560" max="12560" width="3.21875" style="90" customWidth="1"/>
    <col min="12561" max="12561" width="8.88671875" style="90"/>
    <col min="12562" max="12562" width="10.5546875" style="90" customWidth="1"/>
    <col min="12563" max="12563" width="8.88671875" style="90"/>
    <col min="12564" max="12564" width="3.88671875" style="90" customWidth="1"/>
    <col min="12565" max="12800" width="8.88671875" style="90"/>
    <col min="12801" max="12801" width="3.21875" style="90" customWidth="1"/>
    <col min="12802" max="12802" width="16.5546875" style="90" customWidth="1"/>
    <col min="12803" max="12803" width="12.44140625" style="90" bestFit="1" customWidth="1"/>
    <col min="12804" max="12807" width="8.88671875" style="90"/>
    <col min="12808" max="12808" width="9.5546875" style="90" customWidth="1"/>
    <col min="12809" max="12809" width="8.88671875" style="90"/>
    <col min="12810" max="12810" width="5.33203125" style="90" customWidth="1"/>
    <col min="12811" max="12811" width="4" style="90" customWidth="1"/>
    <col min="12812" max="12812" width="8.88671875" style="90"/>
    <col min="12813" max="12813" width="10.109375" style="90" customWidth="1"/>
    <col min="12814" max="12814" width="8.88671875" style="90"/>
    <col min="12815" max="12815" width="3.77734375" style="90" customWidth="1"/>
    <col min="12816" max="12816" width="3.21875" style="90" customWidth="1"/>
    <col min="12817" max="12817" width="8.88671875" style="90"/>
    <col min="12818" max="12818" width="10.5546875" style="90" customWidth="1"/>
    <col min="12819" max="12819" width="8.88671875" style="90"/>
    <col min="12820" max="12820" width="3.88671875" style="90" customWidth="1"/>
    <col min="12821" max="13056" width="8.88671875" style="90"/>
    <col min="13057" max="13057" width="3.21875" style="90" customWidth="1"/>
    <col min="13058" max="13058" width="16.5546875" style="90" customWidth="1"/>
    <col min="13059" max="13059" width="12.44140625" style="90" bestFit="1" customWidth="1"/>
    <col min="13060" max="13063" width="8.88671875" style="90"/>
    <col min="13064" max="13064" width="9.5546875" style="90" customWidth="1"/>
    <col min="13065" max="13065" width="8.88671875" style="90"/>
    <col min="13066" max="13066" width="5.33203125" style="90" customWidth="1"/>
    <col min="13067" max="13067" width="4" style="90" customWidth="1"/>
    <col min="13068" max="13068" width="8.88671875" style="90"/>
    <col min="13069" max="13069" width="10.109375" style="90" customWidth="1"/>
    <col min="13070" max="13070" width="8.88671875" style="90"/>
    <col min="13071" max="13071" width="3.77734375" style="90" customWidth="1"/>
    <col min="13072" max="13072" width="3.21875" style="90" customWidth="1"/>
    <col min="13073" max="13073" width="8.88671875" style="90"/>
    <col min="13074" max="13074" width="10.5546875" style="90" customWidth="1"/>
    <col min="13075" max="13075" width="8.88671875" style="90"/>
    <col min="13076" max="13076" width="3.88671875" style="90" customWidth="1"/>
    <col min="13077" max="13312" width="8.88671875" style="90"/>
    <col min="13313" max="13313" width="3.21875" style="90" customWidth="1"/>
    <col min="13314" max="13314" width="16.5546875" style="90" customWidth="1"/>
    <col min="13315" max="13315" width="12.44140625" style="90" bestFit="1" customWidth="1"/>
    <col min="13316" max="13319" width="8.88671875" style="90"/>
    <col min="13320" max="13320" width="9.5546875" style="90" customWidth="1"/>
    <col min="13321" max="13321" width="8.88671875" style="90"/>
    <col min="13322" max="13322" width="5.33203125" style="90" customWidth="1"/>
    <col min="13323" max="13323" width="4" style="90" customWidth="1"/>
    <col min="13324" max="13324" width="8.88671875" style="90"/>
    <col min="13325" max="13325" width="10.109375" style="90" customWidth="1"/>
    <col min="13326" max="13326" width="8.88671875" style="90"/>
    <col min="13327" max="13327" width="3.77734375" style="90" customWidth="1"/>
    <col min="13328" max="13328" width="3.21875" style="90" customWidth="1"/>
    <col min="13329" max="13329" width="8.88671875" style="90"/>
    <col min="13330" max="13330" width="10.5546875" style="90" customWidth="1"/>
    <col min="13331" max="13331" width="8.88671875" style="90"/>
    <col min="13332" max="13332" width="3.88671875" style="90" customWidth="1"/>
    <col min="13333" max="13568" width="8.88671875" style="90"/>
    <col min="13569" max="13569" width="3.21875" style="90" customWidth="1"/>
    <col min="13570" max="13570" width="16.5546875" style="90" customWidth="1"/>
    <col min="13571" max="13571" width="12.44140625" style="90" bestFit="1" customWidth="1"/>
    <col min="13572" max="13575" width="8.88671875" style="90"/>
    <col min="13576" max="13576" width="9.5546875" style="90" customWidth="1"/>
    <col min="13577" max="13577" width="8.88671875" style="90"/>
    <col min="13578" max="13578" width="5.33203125" style="90" customWidth="1"/>
    <col min="13579" max="13579" width="4" style="90" customWidth="1"/>
    <col min="13580" max="13580" width="8.88671875" style="90"/>
    <col min="13581" max="13581" width="10.109375" style="90" customWidth="1"/>
    <col min="13582" max="13582" width="8.88671875" style="90"/>
    <col min="13583" max="13583" width="3.77734375" style="90" customWidth="1"/>
    <col min="13584" max="13584" width="3.21875" style="90" customWidth="1"/>
    <col min="13585" max="13585" width="8.88671875" style="90"/>
    <col min="13586" max="13586" width="10.5546875" style="90" customWidth="1"/>
    <col min="13587" max="13587" width="8.88671875" style="90"/>
    <col min="13588" max="13588" width="3.88671875" style="90" customWidth="1"/>
    <col min="13589" max="13824" width="8.88671875" style="90"/>
    <col min="13825" max="13825" width="3.21875" style="90" customWidth="1"/>
    <col min="13826" max="13826" width="16.5546875" style="90" customWidth="1"/>
    <col min="13827" max="13827" width="12.44140625" style="90" bestFit="1" customWidth="1"/>
    <col min="13828" max="13831" width="8.88671875" style="90"/>
    <col min="13832" max="13832" width="9.5546875" style="90" customWidth="1"/>
    <col min="13833" max="13833" width="8.88671875" style="90"/>
    <col min="13834" max="13834" width="5.33203125" style="90" customWidth="1"/>
    <col min="13835" max="13835" width="4" style="90" customWidth="1"/>
    <col min="13836" max="13836" width="8.88671875" style="90"/>
    <col min="13837" max="13837" width="10.109375" style="90" customWidth="1"/>
    <col min="13838" max="13838" width="8.88671875" style="90"/>
    <col min="13839" max="13839" width="3.77734375" style="90" customWidth="1"/>
    <col min="13840" max="13840" width="3.21875" style="90" customWidth="1"/>
    <col min="13841" max="13841" width="8.88671875" style="90"/>
    <col min="13842" max="13842" width="10.5546875" style="90" customWidth="1"/>
    <col min="13843" max="13843" width="8.88671875" style="90"/>
    <col min="13844" max="13844" width="3.88671875" style="90" customWidth="1"/>
    <col min="13845" max="14080" width="8.88671875" style="90"/>
    <col min="14081" max="14081" width="3.21875" style="90" customWidth="1"/>
    <col min="14082" max="14082" width="16.5546875" style="90" customWidth="1"/>
    <col min="14083" max="14083" width="12.44140625" style="90" bestFit="1" customWidth="1"/>
    <col min="14084" max="14087" width="8.88671875" style="90"/>
    <col min="14088" max="14088" width="9.5546875" style="90" customWidth="1"/>
    <col min="14089" max="14089" width="8.88671875" style="90"/>
    <col min="14090" max="14090" width="5.33203125" style="90" customWidth="1"/>
    <col min="14091" max="14091" width="4" style="90" customWidth="1"/>
    <col min="14092" max="14092" width="8.88671875" style="90"/>
    <col min="14093" max="14093" width="10.109375" style="90" customWidth="1"/>
    <col min="14094" max="14094" width="8.88671875" style="90"/>
    <col min="14095" max="14095" width="3.77734375" style="90" customWidth="1"/>
    <col min="14096" max="14096" width="3.21875" style="90" customWidth="1"/>
    <col min="14097" max="14097" width="8.88671875" style="90"/>
    <col min="14098" max="14098" width="10.5546875" style="90" customWidth="1"/>
    <col min="14099" max="14099" width="8.88671875" style="90"/>
    <col min="14100" max="14100" width="3.88671875" style="90" customWidth="1"/>
    <col min="14101" max="14336" width="8.88671875" style="90"/>
    <col min="14337" max="14337" width="3.21875" style="90" customWidth="1"/>
    <col min="14338" max="14338" width="16.5546875" style="90" customWidth="1"/>
    <col min="14339" max="14339" width="12.44140625" style="90" bestFit="1" customWidth="1"/>
    <col min="14340" max="14343" width="8.88671875" style="90"/>
    <col min="14344" max="14344" width="9.5546875" style="90" customWidth="1"/>
    <col min="14345" max="14345" width="8.88671875" style="90"/>
    <col min="14346" max="14346" width="5.33203125" style="90" customWidth="1"/>
    <col min="14347" max="14347" width="4" style="90" customWidth="1"/>
    <col min="14348" max="14348" width="8.88671875" style="90"/>
    <col min="14349" max="14349" width="10.109375" style="90" customWidth="1"/>
    <col min="14350" max="14350" width="8.88671875" style="90"/>
    <col min="14351" max="14351" width="3.77734375" style="90" customWidth="1"/>
    <col min="14352" max="14352" width="3.21875" style="90" customWidth="1"/>
    <col min="14353" max="14353" width="8.88671875" style="90"/>
    <col min="14354" max="14354" width="10.5546875" style="90" customWidth="1"/>
    <col min="14355" max="14355" width="8.88671875" style="90"/>
    <col min="14356" max="14356" width="3.88671875" style="90" customWidth="1"/>
    <col min="14357" max="14592" width="8.88671875" style="90"/>
    <col min="14593" max="14593" width="3.21875" style="90" customWidth="1"/>
    <col min="14594" max="14594" width="16.5546875" style="90" customWidth="1"/>
    <col min="14595" max="14595" width="12.44140625" style="90" bestFit="1" customWidth="1"/>
    <col min="14596" max="14599" width="8.88671875" style="90"/>
    <col min="14600" max="14600" width="9.5546875" style="90" customWidth="1"/>
    <col min="14601" max="14601" width="8.88671875" style="90"/>
    <col min="14602" max="14602" width="5.33203125" style="90" customWidth="1"/>
    <col min="14603" max="14603" width="4" style="90" customWidth="1"/>
    <col min="14604" max="14604" width="8.88671875" style="90"/>
    <col min="14605" max="14605" width="10.109375" style="90" customWidth="1"/>
    <col min="14606" max="14606" width="8.88671875" style="90"/>
    <col min="14607" max="14607" width="3.77734375" style="90" customWidth="1"/>
    <col min="14608" max="14608" width="3.21875" style="90" customWidth="1"/>
    <col min="14609" max="14609" width="8.88671875" style="90"/>
    <col min="14610" max="14610" width="10.5546875" style="90" customWidth="1"/>
    <col min="14611" max="14611" width="8.88671875" style="90"/>
    <col min="14612" max="14612" width="3.88671875" style="90" customWidth="1"/>
    <col min="14613" max="14848" width="8.88671875" style="90"/>
    <col min="14849" max="14849" width="3.21875" style="90" customWidth="1"/>
    <col min="14850" max="14850" width="16.5546875" style="90" customWidth="1"/>
    <col min="14851" max="14851" width="12.44140625" style="90" bestFit="1" customWidth="1"/>
    <col min="14852" max="14855" width="8.88671875" style="90"/>
    <col min="14856" max="14856" width="9.5546875" style="90" customWidth="1"/>
    <col min="14857" max="14857" width="8.88671875" style="90"/>
    <col min="14858" max="14858" width="5.33203125" style="90" customWidth="1"/>
    <col min="14859" max="14859" width="4" style="90" customWidth="1"/>
    <col min="14860" max="14860" width="8.88671875" style="90"/>
    <col min="14861" max="14861" width="10.109375" style="90" customWidth="1"/>
    <col min="14862" max="14862" width="8.88671875" style="90"/>
    <col min="14863" max="14863" width="3.77734375" style="90" customWidth="1"/>
    <col min="14864" max="14864" width="3.21875" style="90" customWidth="1"/>
    <col min="14865" max="14865" width="8.88671875" style="90"/>
    <col min="14866" max="14866" width="10.5546875" style="90" customWidth="1"/>
    <col min="14867" max="14867" width="8.88671875" style="90"/>
    <col min="14868" max="14868" width="3.88671875" style="90" customWidth="1"/>
    <col min="14869" max="15104" width="8.88671875" style="90"/>
    <col min="15105" max="15105" width="3.21875" style="90" customWidth="1"/>
    <col min="15106" max="15106" width="16.5546875" style="90" customWidth="1"/>
    <col min="15107" max="15107" width="12.44140625" style="90" bestFit="1" customWidth="1"/>
    <col min="15108" max="15111" width="8.88671875" style="90"/>
    <col min="15112" max="15112" width="9.5546875" style="90" customWidth="1"/>
    <col min="15113" max="15113" width="8.88671875" style="90"/>
    <col min="15114" max="15114" width="5.33203125" style="90" customWidth="1"/>
    <col min="15115" max="15115" width="4" style="90" customWidth="1"/>
    <col min="15116" max="15116" width="8.88671875" style="90"/>
    <col min="15117" max="15117" width="10.109375" style="90" customWidth="1"/>
    <col min="15118" max="15118" width="8.88671875" style="90"/>
    <col min="15119" max="15119" width="3.77734375" style="90" customWidth="1"/>
    <col min="15120" max="15120" width="3.21875" style="90" customWidth="1"/>
    <col min="15121" max="15121" width="8.88671875" style="90"/>
    <col min="15122" max="15122" width="10.5546875" style="90" customWidth="1"/>
    <col min="15123" max="15123" width="8.88671875" style="90"/>
    <col min="15124" max="15124" width="3.88671875" style="90" customWidth="1"/>
    <col min="15125" max="15360" width="8.88671875" style="90"/>
    <col min="15361" max="15361" width="3.21875" style="90" customWidth="1"/>
    <col min="15362" max="15362" width="16.5546875" style="90" customWidth="1"/>
    <col min="15363" max="15363" width="12.44140625" style="90" bestFit="1" customWidth="1"/>
    <col min="15364" max="15367" width="8.88671875" style="90"/>
    <col min="15368" max="15368" width="9.5546875" style="90" customWidth="1"/>
    <col min="15369" max="15369" width="8.88671875" style="90"/>
    <col min="15370" max="15370" width="5.33203125" style="90" customWidth="1"/>
    <col min="15371" max="15371" width="4" style="90" customWidth="1"/>
    <col min="15372" max="15372" width="8.88671875" style="90"/>
    <col min="15373" max="15373" width="10.109375" style="90" customWidth="1"/>
    <col min="15374" max="15374" width="8.88671875" style="90"/>
    <col min="15375" max="15375" width="3.77734375" style="90" customWidth="1"/>
    <col min="15376" max="15376" width="3.21875" style="90" customWidth="1"/>
    <col min="15377" max="15377" width="8.88671875" style="90"/>
    <col min="15378" max="15378" width="10.5546875" style="90" customWidth="1"/>
    <col min="15379" max="15379" width="8.88671875" style="90"/>
    <col min="15380" max="15380" width="3.88671875" style="90" customWidth="1"/>
    <col min="15381" max="15616" width="8.88671875" style="90"/>
    <col min="15617" max="15617" width="3.21875" style="90" customWidth="1"/>
    <col min="15618" max="15618" width="16.5546875" style="90" customWidth="1"/>
    <col min="15619" max="15619" width="12.44140625" style="90" bestFit="1" customWidth="1"/>
    <col min="15620" max="15623" width="8.88671875" style="90"/>
    <col min="15624" max="15624" width="9.5546875" style="90" customWidth="1"/>
    <col min="15625" max="15625" width="8.88671875" style="90"/>
    <col min="15626" max="15626" width="5.33203125" style="90" customWidth="1"/>
    <col min="15627" max="15627" width="4" style="90" customWidth="1"/>
    <col min="15628" max="15628" width="8.88671875" style="90"/>
    <col min="15629" max="15629" width="10.109375" style="90" customWidth="1"/>
    <col min="15630" max="15630" width="8.88671875" style="90"/>
    <col min="15631" max="15631" width="3.77734375" style="90" customWidth="1"/>
    <col min="15632" max="15632" width="3.21875" style="90" customWidth="1"/>
    <col min="15633" max="15633" width="8.88671875" style="90"/>
    <col min="15634" max="15634" width="10.5546875" style="90" customWidth="1"/>
    <col min="15635" max="15635" width="8.88671875" style="90"/>
    <col min="15636" max="15636" width="3.88671875" style="90" customWidth="1"/>
    <col min="15637" max="15872" width="8.88671875" style="90"/>
    <col min="15873" max="15873" width="3.21875" style="90" customWidth="1"/>
    <col min="15874" max="15874" width="16.5546875" style="90" customWidth="1"/>
    <col min="15875" max="15875" width="12.44140625" style="90" bestFit="1" customWidth="1"/>
    <col min="15876" max="15879" width="8.88671875" style="90"/>
    <col min="15880" max="15880" width="9.5546875" style="90" customWidth="1"/>
    <col min="15881" max="15881" width="8.88671875" style="90"/>
    <col min="15882" max="15882" width="5.33203125" style="90" customWidth="1"/>
    <col min="15883" max="15883" width="4" style="90" customWidth="1"/>
    <col min="15884" max="15884" width="8.88671875" style="90"/>
    <col min="15885" max="15885" width="10.109375" style="90" customWidth="1"/>
    <col min="15886" max="15886" width="8.88671875" style="90"/>
    <col min="15887" max="15887" width="3.77734375" style="90" customWidth="1"/>
    <col min="15888" max="15888" width="3.21875" style="90" customWidth="1"/>
    <col min="15889" max="15889" width="8.88671875" style="90"/>
    <col min="15890" max="15890" width="10.5546875" style="90" customWidth="1"/>
    <col min="15891" max="15891" width="8.88671875" style="90"/>
    <col min="15892" max="15892" width="3.88671875" style="90" customWidth="1"/>
    <col min="15893" max="16128" width="8.88671875" style="90"/>
    <col min="16129" max="16129" width="3.21875" style="90" customWidth="1"/>
    <col min="16130" max="16130" width="16.5546875" style="90" customWidth="1"/>
    <col min="16131" max="16131" width="12.44140625" style="90" bestFit="1" customWidth="1"/>
    <col min="16132" max="16135" width="8.88671875" style="90"/>
    <col min="16136" max="16136" width="9.5546875" style="90" customWidth="1"/>
    <col min="16137" max="16137" width="8.88671875" style="90"/>
    <col min="16138" max="16138" width="5.33203125" style="90" customWidth="1"/>
    <col min="16139" max="16139" width="4" style="90" customWidth="1"/>
    <col min="16140" max="16140" width="8.88671875" style="90"/>
    <col min="16141" max="16141" width="10.109375" style="90" customWidth="1"/>
    <col min="16142" max="16142" width="8.88671875" style="90"/>
    <col min="16143" max="16143" width="3.77734375" style="90" customWidth="1"/>
    <col min="16144" max="16144" width="3.21875" style="90" customWidth="1"/>
    <col min="16145" max="16145" width="8.88671875" style="90"/>
    <col min="16146" max="16146" width="10.5546875" style="90" customWidth="1"/>
    <col min="16147" max="16147" width="8.88671875" style="90"/>
    <col min="16148" max="16148" width="3.88671875" style="90" customWidth="1"/>
    <col min="16149" max="16384" width="8.88671875" style="90"/>
  </cols>
  <sheetData>
    <row r="1" spans="1:9" ht="18.75">
      <c r="A1" s="63" t="s">
        <v>325</v>
      </c>
    </row>
    <row r="2" spans="1:9">
      <c r="A2" s="105" t="s">
        <v>389</v>
      </c>
    </row>
    <row r="3" spans="1:9">
      <c r="A3" s="110"/>
    </row>
    <row r="5" spans="1:9">
      <c r="B5" s="93" t="s">
        <v>390</v>
      </c>
    </row>
    <row r="6" spans="1:9">
      <c r="C6" s="105" t="s">
        <v>389</v>
      </c>
      <c r="D6" s="105"/>
    </row>
    <row r="7" spans="1:9">
      <c r="C7" s="105" t="s">
        <v>528</v>
      </c>
      <c r="D7" s="105"/>
    </row>
    <row r="8" spans="1:9">
      <c r="C8" s="105"/>
      <c r="D8" s="105"/>
    </row>
    <row r="9" spans="1:9">
      <c r="C9" s="105"/>
      <c r="D9" s="162" t="s">
        <v>414</v>
      </c>
      <c r="E9" s="163"/>
      <c r="F9" s="163" t="s">
        <v>415</v>
      </c>
    </row>
    <row r="10" spans="1:9">
      <c r="C10" s="105" t="s">
        <v>432</v>
      </c>
      <c r="D10" s="128">
        <v>2536</v>
      </c>
      <c r="E10" s="128"/>
      <c r="F10" s="128">
        <v>305</v>
      </c>
      <c r="I10" s="249"/>
    </row>
    <row r="11" spans="1:9">
      <c r="C11" s="105" t="s">
        <v>433</v>
      </c>
      <c r="D11" s="128">
        <v>2447</v>
      </c>
      <c r="E11" s="128"/>
      <c r="F11" s="128">
        <v>273</v>
      </c>
      <c r="I11" s="249"/>
    </row>
    <row r="12" spans="1:9">
      <c r="C12" s="105" t="s">
        <v>434</v>
      </c>
      <c r="D12" s="128">
        <v>2450</v>
      </c>
      <c r="E12" s="128"/>
      <c r="F12" s="128">
        <v>272</v>
      </c>
      <c r="I12" s="249"/>
    </row>
    <row r="13" spans="1:9">
      <c r="C13" s="105" t="s">
        <v>435</v>
      </c>
      <c r="D13" s="128">
        <v>2255</v>
      </c>
      <c r="E13" s="128"/>
      <c r="F13" s="128">
        <v>226</v>
      </c>
      <c r="I13" s="249"/>
    </row>
    <row r="14" spans="1:9">
      <c r="C14" s="105" t="s">
        <v>436</v>
      </c>
      <c r="D14" s="128">
        <v>2627</v>
      </c>
      <c r="E14" s="128"/>
      <c r="F14" s="128">
        <v>302</v>
      </c>
      <c r="I14" s="249"/>
    </row>
    <row r="15" spans="1:9">
      <c r="C15" s="105" t="s">
        <v>437</v>
      </c>
      <c r="D15" s="128">
        <v>3037</v>
      </c>
      <c r="E15" s="128"/>
      <c r="F15" s="128">
        <v>364</v>
      </c>
      <c r="I15" s="249"/>
    </row>
    <row r="16" spans="1:9">
      <c r="C16" s="105" t="s">
        <v>438</v>
      </c>
      <c r="D16" s="128">
        <v>3145</v>
      </c>
      <c r="E16" s="128"/>
      <c r="F16" s="128">
        <v>418</v>
      </c>
      <c r="I16" s="249"/>
    </row>
    <row r="17" spans="3:9">
      <c r="C17" s="105" t="s">
        <v>439</v>
      </c>
      <c r="D17" s="128">
        <v>3108</v>
      </c>
      <c r="E17" s="128"/>
      <c r="F17" s="128">
        <v>412</v>
      </c>
      <c r="I17" s="249"/>
    </row>
    <row r="18" spans="3:9">
      <c r="C18" s="105" t="s">
        <v>440</v>
      </c>
      <c r="D18" s="128">
        <v>2909</v>
      </c>
      <c r="E18" s="128"/>
      <c r="F18" s="128">
        <v>359</v>
      </c>
      <c r="I18" s="249"/>
    </row>
    <row r="19" spans="3:9">
      <c r="C19" s="105" t="s">
        <v>441</v>
      </c>
      <c r="D19" s="128">
        <v>2319</v>
      </c>
      <c r="E19" s="128"/>
      <c r="F19" s="128">
        <v>271</v>
      </c>
      <c r="I19" s="249"/>
    </row>
    <row r="20" spans="3:9">
      <c r="C20" s="105" t="s">
        <v>442</v>
      </c>
      <c r="D20" s="128">
        <v>2335</v>
      </c>
      <c r="E20" s="128"/>
      <c r="F20" s="128">
        <v>271</v>
      </c>
      <c r="I20" s="249"/>
    </row>
    <row r="21" spans="3:9">
      <c r="C21" s="105" t="s">
        <v>443</v>
      </c>
      <c r="D21" s="138">
        <v>2386</v>
      </c>
      <c r="E21" s="128"/>
      <c r="F21" s="138">
        <v>296</v>
      </c>
      <c r="I21" s="249"/>
    </row>
    <row r="22" spans="3:9">
      <c r="C22" s="105" t="s">
        <v>444</v>
      </c>
      <c r="D22" s="164">
        <f>SUM(D10:D21)</f>
        <v>31554</v>
      </c>
      <c r="E22" s="147"/>
      <c r="F22" s="164">
        <f>SUM(F10:F21)</f>
        <v>3769</v>
      </c>
    </row>
    <row r="23" spans="3:9">
      <c r="C23" s="105"/>
      <c r="D23" s="164"/>
      <c r="E23" s="147"/>
      <c r="F23" s="164"/>
    </row>
    <row r="24" spans="3:9">
      <c r="C24" s="105" t="s">
        <v>445</v>
      </c>
      <c r="D24" s="165">
        <f>D22/12</f>
        <v>2629.5</v>
      </c>
      <c r="E24" s="148"/>
      <c r="F24" s="165">
        <f>F22/12</f>
        <v>314.08333333333331</v>
      </c>
      <c r="G24" s="249"/>
    </row>
    <row r="25" spans="3:9" ht="18" thickBot="1">
      <c r="C25" s="105" t="s">
        <v>446</v>
      </c>
      <c r="D25" s="166">
        <f>D24*1000</f>
        <v>2629500</v>
      </c>
      <c r="E25" s="143"/>
      <c r="F25" s="166">
        <f>F24*1000</f>
        <v>314083.33333333331</v>
      </c>
    </row>
    <row r="26" spans="3:9" ht="18" thickTop="1"/>
  </sheetData>
  <pageMargins left="0.75" right="0.75" top="1" bottom="1" header="0.5" footer="0.5"/>
  <pageSetup scale="90" firstPageNumber="10" orientation="portrait" useFirstPageNumber="1"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33"/>
  <sheetViews>
    <sheetView view="pageBreakPreview" zoomScaleNormal="100" zoomScaleSheetLayoutView="100" workbookViewId="0"/>
  </sheetViews>
  <sheetFormatPr defaultRowHeight="15"/>
  <cols>
    <col min="1" max="1" width="2.44140625" style="111" customWidth="1"/>
    <col min="2" max="2" width="59" style="111" bestFit="1" customWidth="1"/>
    <col min="3" max="3" width="18.77734375" style="111" customWidth="1"/>
    <col min="4" max="4" width="4.109375" style="111" customWidth="1"/>
    <col min="5" max="5" width="10.77734375" style="136" customWidth="1"/>
    <col min="6" max="6" width="13.44140625" style="136" bestFit="1" customWidth="1"/>
    <col min="7" max="7" width="13.5546875" style="136" bestFit="1" customWidth="1"/>
    <col min="8" max="9" width="11" style="136" customWidth="1"/>
    <col min="10" max="13" width="8.88671875" style="136"/>
    <col min="14" max="254" width="8.88671875" style="111"/>
    <col min="255" max="255" width="6.44140625" style="111" customWidth="1"/>
    <col min="256" max="256" width="25.44140625" style="111" customWidth="1"/>
    <col min="257" max="262" width="18.77734375" style="111" customWidth="1"/>
    <col min="263" max="265" width="11" style="111" customWidth="1"/>
    <col min="266" max="510" width="8.88671875" style="111"/>
    <col min="511" max="511" width="6.44140625" style="111" customWidth="1"/>
    <col min="512" max="512" width="25.44140625" style="111" customWidth="1"/>
    <col min="513" max="518" width="18.77734375" style="111" customWidth="1"/>
    <col min="519" max="521" width="11" style="111" customWidth="1"/>
    <col min="522" max="766" width="8.88671875" style="111"/>
    <col min="767" max="767" width="6.44140625" style="111" customWidth="1"/>
    <col min="768" max="768" width="25.44140625" style="111" customWidth="1"/>
    <col min="769" max="774" width="18.77734375" style="111" customWidth="1"/>
    <col min="775" max="777" width="11" style="111" customWidth="1"/>
    <col min="778" max="1022" width="8.88671875" style="111"/>
    <col min="1023" max="1023" width="6.44140625" style="111" customWidth="1"/>
    <col min="1024" max="1024" width="25.44140625" style="111" customWidth="1"/>
    <col min="1025" max="1030" width="18.77734375" style="111" customWidth="1"/>
    <col min="1031" max="1033" width="11" style="111" customWidth="1"/>
    <col min="1034" max="1278" width="8.88671875" style="111"/>
    <col min="1279" max="1279" width="6.44140625" style="111" customWidth="1"/>
    <col min="1280" max="1280" width="25.44140625" style="111" customWidth="1"/>
    <col min="1281" max="1286" width="18.77734375" style="111" customWidth="1"/>
    <col min="1287" max="1289" width="11" style="111" customWidth="1"/>
    <col min="1290" max="1534" width="8.88671875" style="111"/>
    <col min="1535" max="1535" width="6.44140625" style="111" customWidth="1"/>
    <col min="1536" max="1536" width="25.44140625" style="111" customWidth="1"/>
    <col min="1537" max="1542" width="18.77734375" style="111" customWidth="1"/>
    <col min="1543" max="1545" width="11" style="111" customWidth="1"/>
    <col min="1546" max="1790" width="8.88671875" style="111"/>
    <col min="1791" max="1791" width="6.44140625" style="111" customWidth="1"/>
    <col min="1792" max="1792" width="25.44140625" style="111" customWidth="1"/>
    <col min="1793" max="1798" width="18.77734375" style="111" customWidth="1"/>
    <col min="1799" max="1801" width="11" style="111" customWidth="1"/>
    <col min="1802" max="2046" width="8.88671875" style="111"/>
    <col min="2047" max="2047" width="6.44140625" style="111" customWidth="1"/>
    <col min="2048" max="2048" width="25.44140625" style="111" customWidth="1"/>
    <col min="2049" max="2054" width="18.77734375" style="111" customWidth="1"/>
    <col min="2055" max="2057" width="11" style="111" customWidth="1"/>
    <col min="2058" max="2302" width="8.88671875" style="111"/>
    <col min="2303" max="2303" width="6.44140625" style="111" customWidth="1"/>
    <col min="2304" max="2304" width="25.44140625" style="111" customWidth="1"/>
    <col min="2305" max="2310" width="18.77734375" style="111" customWidth="1"/>
    <col min="2311" max="2313" width="11" style="111" customWidth="1"/>
    <col min="2314" max="2558" width="8.88671875" style="111"/>
    <col min="2559" max="2559" width="6.44140625" style="111" customWidth="1"/>
    <col min="2560" max="2560" width="25.44140625" style="111" customWidth="1"/>
    <col min="2561" max="2566" width="18.77734375" style="111" customWidth="1"/>
    <col min="2567" max="2569" width="11" style="111" customWidth="1"/>
    <col min="2570" max="2814" width="8.88671875" style="111"/>
    <col min="2815" max="2815" width="6.44140625" style="111" customWidth="1"/>
    <col min="2816" max="2816" width="25.44140625" style="111" customWidth="1"/>
    <col min="2817" max="2822" width="18.77734375" style="111" customWidth="1"/>
    <col min="2823" max="2825" width="11" style="111" customWidth="1"/>
    <col min="2826" max="3070" width="8.88671875" style="111"/>
    <col min="3071" max="3071" width="6.44140625" style="111" customWidth="1"/>
    <col min="3072" max="3072" width="25.44140625" style="111" customWidth="1"/>
    <col min="3073" max="3078" width="18.77734375" style="111" customWidth="1"/>
    <col min="3079" max="3081" width="11" style="111" customWidth="1"/>
    <col min="3082" max="3326" width="8.88671875" style="111"/>
    <col min="3327" max="3327" width="6.44140625" style="111" customWidth="1"/>
    <col min="3328" max="3328" width="25.44140625" style="111" customWidth="1"/>
    <col min="3329" max="3334" width="18.77734375" style="111" customWidth="1"/>
    <col min="3335" max="3337" width="11" style="111" customWidth="1"/>
    <col min="3338" max="3582" width="8.88671875" style="111"/>
    <col min="3583" max="3583" width="6.44140625" style="111" customWidth="1"/>
    <col min="3584" max="3584" width="25.44140625" style="111" customWidth="1"/>
    <col min="3585" max="3590" width="18.77734375" style="111" customWidth="1"/>
    <col min="3591" max="3593" width="11" style="111" customWidth="1"/>
    <col min="3594" max="3838" width="8.88671875" style="111"/>
    <col min="3839" max="3839" width="6.44140625" style="111" customWidth="1"/>
    <col min="3840" max="3840" width="25.44140625" style="111" customWidth="1"/>
    <col min="3841" max="3846" width="18.77734375" style="111" customWidth="1"/>
    <col min="3847" max="3849" width="11" style="111" customWidth="1"/>
    <col min="3850" max="4094" width="8.88671875" style="111"/>
    <col min="4095" max="4095" width="6.44140625" style="111" customWidth="1"/>
    <col min="4096" max="4096" width="25.44140625" style="111" customWidth="1"/>
    <col min="4097" max="4102" width="18.77734375" style="111" customWidth="1"/>
    <col min="4103" max="4105" width="11" style="111" customWidth="1"/>
    <col min="4106" max="4350" width="8.88671875" style="111"/>
    <col min="4351" max="4351" width="6.44140625" style="111" customWidth="1"/>
    <col min="4352" max="4352" width="25.44140625" style="111" customWidth="1"/>
    <col min="4353" max="4358" width="18.77734375" style="111" customWidth="1"/>
    <col min="4359" max="4361" width="11" style="111" customWidth="1"/>
    <col min="4362" max="4606" width="8.88671875" style="111"/>
    <col min="4607" max="4607" width="6.44140625" style="111" customWidth="1"/>
    <col min="4608" max="4608" width="25.44140625" style="111" customWidth="1"/>
    <col min="4609" max="4614" width="18.77734375" style="111" customWidth="1"/>
    <col min="4615" max="4617" width="11" style="111" customWidth="1"/>
    <col min="4618" max="4862" width="8.88671875" style="111"/>
    <col min="4863" max="4863" width="6.44140625" style="111" customWidth="1"/>
    <col min="4864" max="4864" width="25.44140625" style="111" customWidth="1"/>
    <col min="4865" max="4870" width="18.77734375" style="111" customWidth="1"/>
    <col min="4871" max="4873" width="11" style="111" customWidth="1"/>
    <col min="4874" max="5118" width="8.88671875" style="111"/>
    <col min="5119" max="5119" width="6.44140625" style="111" customWidth="1"/>
    <col min="5120" max="5120" width="25.44140625" style="111" customWidth="1"/>
    <col min="5121" max="5126" width="18.77734375" style="111" customWidth="1"/>
    <col min="5127" max="5129" width="11" style="111" customWidth="1"/>
    <col min="5130" max="5374" width="8.88671875" style="111"/>
    <col min="5375" max="5375" width="6.44140625" style="111" customWidth="1"/>
    <col min="5376" max="5376" width="25.44140625" style="111" customWidth="1"/>
    <col min="5377" max="5382" width="18.77734375" style="111" customWidth="1"/>
    <col min="5383" max="5385" width="11" style="111" customWidth="1"/>
    <col min="5386" max="5630" width="8.88671875" style="111"/>
    <col min="5631" max="5631" width="6.44140625" style="111" customWidth="1"/>
    <col min="5632" max="5632" width="25.44140625" style="111" customWidth="1"/>
    <col min="5633" max="5638" width="18.77734375" style="111" customWidth="1"/>
    <col min="5639" max="5641" width="11" style="111" customWidth="1"/>
    <col min="5642" max="5886" width="8.88671875" style="111"/>
    <col min="5887" max="5887" width="6.44140625" style="111" customWidth="1"/>
    <col min="5888" max="5888" width="25.44140625" style="111" customWidth="1"/>
    <col min="5889" max="5894" width="18.77734375" style="111" customWidth="1"/>
    <col min="5895" max="5897" width="11" style="111" customWidth="1"/>
    <col min="5898" max="6142" width="8.88671875" style="111"/>
    <col min="6143" max="6143" width="6.44140625" style="111" customWidth="1"/>
    <col min="6144" max="6144" width="25.44140625" style="111" customWidth="1"/>
    <col min="6145" max="6150" width="18.77734375" style="111" customWidth="1"/>
    <col min="6151" max="6153" width="11" style="111" customWidth="1"/>
    <col min="6154" max="6398" width="8.88671875" style="111"/>
    <col min="6399" max="6399" width="6.44140625" style="111" customWidth="1"/>
    <col min="6400" max="6400" width="25.44140625" style="111" customWidth="1"/>
    <col min="6401" max="6406" width="18.77734375" style="111" customWidth="1"/>
    <col min="6407" max="6409" width="11" style="111" customWidth="1"/>
    <col min="6410" max="6654" width="8.88671875" style="111"/>
    <col min="6655" max="6655" width="6.44140625" style="111" customWidth="1"/>
    <col min="6656" max="6656" width="25.44140625" style="111" customWidth="1"/>
    <col min="6657" max="6662" width="18.77734375" style="111" customWidth="1"/>
    <col min="6663" max="6665" width="11" style="111" customWidth="1"/>
    <col min="6666" max="6910" width="8.88671875" style="111"/>
    <col min="6911" max="6911" width="6.44140625" style="111" customWidth="1"/>
    <col min="6912" max="6912" width="25.44140625" style="111" customWidth="1"/>
    <col min="6913" max="6918" width="18.77734375" style="111" customWidth="1"/>
    <col min="6919" max="6921" width="11" style="111" customWidth="1"/>
    <col min="6922" max="7166" width="8.88671875" style="111"/>
    <col min="7167" max="7167" width="6.44140625" style="111" customWidth="1"/>
    <col min="7168" max="7168" width="25.44140625" style="111" customWidth="1"/>
    <col min="7169" max="7174" width="18.77734375" style="111" customWidth="1"/>
    <col min="7175" max="7177" width="11" style="111" customWidth="1"/>
    <col min="7178" max="7422" width="8.88671875" style="111"/>
    <col min="7423" max="7423" width="6.44140625" style="111" customWidth="1"/>
    <col min="7424" max="7424" width="25.44140625" style="111" customWidth="1"/>
    <col min="7425" max="7430" width="18.77734375" style="111" customWidth="1"/>
    <col min="7431" max="7433" width="11" style="111" customWidth="1"/>
    <col min="7434" max="7678" width="8.88671875" style="111"/>
    <col min="7679" max="7679" width="6.44140625" style="111" customWidth="1"/>
    <col min="7680" max="7680" width="25.44140625" style="111" customWidth="1"/>
    <col min="7681" max="7686" width="18.77734375" style="111" customWidth="1"/>
    <col min="7687" max="7689" width="11" style="111" customWidth="1"/>
    <col min="7690" max="7934" width="8.88671875" style="111"/>
    <col min="7935" max="7935" width="6.44140625" style="111" customWidth="1"/>
    <col min="7936" max="7936" width="25.44140625" style="111" customWidth="1"/>
    <col min="7937" max="7942" width="18.77734375" style="111" customWidth="1"/>
    <col min="7943" max="7945" width="11" style="111" customWidth="1"/>
    <col min="7946" max="8190" width="8.88671875" style="111"/>
    <col min="8191" max="8191" width="6.44140625" style="111" customWidth="1"/>
    <col min="8192" max="8192" width="25.44140625" style="111" customWidth="1"/>
    <col min="8193" max="8198" width="18.77734375" style="111" customWidth="1"/>
    <col min="8199" max="8201" width="11" style="111" customWidth="1"/>
    <col min="8202" max="8446" width="8.88671875" style="111"/>
    <col min="8447" max="8447" width="6.44140625" style="111" customWidth="1"/>
    <col min="8448" max="8448" width="25.44140625" style="111" customWidth="1"/>
    <col min="8449" max="8454" width="18.77734375" style="111" customWidth="1"/>
    <col min="8455" max="8457" width="11" style="111" customWidth="1"/>
    <col min="8458" max="8702" width="8.88671875" style="111"/>
    <col min="8703" max="8703" width="6.44140625" style="111" customWidth="1"/>
    <col min="8704" max="8704" width="25.44140625" style="111" customWidth="1"/>
    <col min="8705" max="8710" width="18.77734375" style="111" customWidth="1"/>
    <col min="8711" max="8713" width="11" style="111" customWidth="1"/>
    <col min="8714" max="8958" width="8.88671875" style="111"/>
    <col min="8959" max="8959" width="6.44140625" style="111" customWidth="1"/>
    <col min="8960" max="8960" width="25.44140625" style="111" customWidth="1"/>
    <col min="8961" max="8966" width="18.77734375" style="111" customWidth="1"/>
    <col min="8967" max="8969" width="11" style="111" customWidth="1"/>
    <col min="8970" max="9214" width="8.88671875" style="111"/>
    <col min="9215" max="9215" width="6.44140625" style="111" customWidth="1"/>
    <col min="9216" max="9216" width="25.44140625" style="111" customWidth="1"/>
    <col min="9217" max="9222" width="18.77734375" style="111" customWidth="1"/>
    <col min="9223" max="9225" width="11" style="111" customWidth="1"/>
    <col min="9226" max="9470" width="8.88671875" style="111"/>
    <col min="9471" max="9471" width="6.44140625" style="111" customWidth="1"/>
    <col min="9472" max="9472" width="25.44140625" style="111" customWidth="1"/>
    <col min="9473" max="9478" width="18.77734375" style="111" customWidth="1"/>
    <col min="9479" max="9481" width="11" style="111" customWidth="1"/>
    <col min="9482" max="9726" width="8.88671875" style="111"/>
    <col min="9727" max="9727" width="6.44140625" style="111" customWidth="1"/>
    <col min="9728" max="9728" width="25.44140625" style="111" customWidth="1"/>
    <col min="9729" max="9734" width="18.77734375" style="111" customWidth="1"/>
    <col min="9735" max="9737" width="11" style="111" customWidth="1"/>
    <col min="9738" max="9982" width="8.88671875" style="111"/>
    <col min="9983" max="9983" width="6.44140625" style="111" customWidth="1"/>
    <col min="9984" max="9984" width="25.44140625" style="111" customWidth="1"/>
    <col min="9985" max="9990" width="18.77734375" style="111" customWidth="1"/>
    <col min="9991" max="9993" width="11" style="111" customWidth="1"/>
    <col min="9994" max="10238" width="8.88671875" style="111"/>
    <col min="10239" max="10239" width="6.44140625" style="111" customWidth="1"/>
    <col min="10240" max="10240" width="25.44140625" style="111" customWidth="1"/>
    <col min="10241" max="10246" width="18.77734375" style="111" customWidth="1"/>
    <col min="10247" max="10249" width="11" style="111" customWidth="1"/>
    <col min="10250" max="10494" width="8.88671875" style="111"/>
    <col min="10495" max="10495" width="6.44140625" style="111" customWidth="1"/>
    <col min="10496" max="10496" width="25.44140625" style="111" customWidth="1"/>
    <col min="10497" max="10502" width="18.77734375" style="111" customWidth="1"/>
    <col min="10503" max="10505" width="11" style="111" customWidth="1"/>
    <col min="10506" max="10750" width="8.88671875" style="111"/>
    <col min="10751" max="10751" width="6.44140625" style="111" customWidth="1"/>
    <col min="10752" max="10752" width="25.44140625" style="111" customWidth="1"/>
    <col min="10753" max="10758" width="18.77734375" style="111" customWidth="1"/>
    <col min="10759" max="10761" width="11" style="111" customWidth="1"/>
    <col min="10762" max="11006" width="8.88671875" style="111"/>
    <col min="11007" max="11007" width="6.44140625" style="111" customWidth="1"/>
    <col min="11008" max="11008" width="25.44140625" style="111" customWidth="1"/>
    <col min="11009" max="11014" width="18.77734375" style="111" customWidth="1"/>
    <col min="11015" max="11017" width="11" style="111" customWidth="1"/>
    <col min="11018" max="11262" width="8.88671875" style="111"/>
    <col min="11263" max="11263" width="6.44140625" style="111" customWidth="1"/>
    <col min="11264" max="11264" width="25.44140625" style="111" customWidth="1"/>
    <col min="11265" max="11270" width="18.77734375" style="111" customWidth="1"/>
    <col min="11271" max="11273" width="11" style="111" customWidth="1"/>
    <col min="11274" max="11518" width="8.88671875" style="111"/>
    <col min="11519" max="11519" width="6.44140625" style="111" customWidth="1"/>
    <col min="11520" max="11520" width="25.44140625" style="111" customWidth="1"/>
    <col min="11521" max="11526" width="18.77734375" style="111" customWidth="1"/>
    <col min="11527" max="11529" width="11" style="111" customWidth="1"/>
    <col min="11530" max="11774" width="8.88671875" style="111"/>
    <col min="11775" max="11775" width="6.44140625" style="111" customWidth="1"/>
    <col min="11776" max="11776" width="25.44140625" style="111" customWidth="1"/>
    <col min="11777" max="11782" width="18.77734375" style="111" customWidth="1"/>
    <col min="11783" max="11785" width="11" style="111" customWidth="1"/>
    <col min="11786" max="12030" width="8.88671875" style="111"/>
    <col min="12031" max="12031" width="6.44140625" style="111" customWidth="1"/>
    <col min="12032" max="12032" width="25.44140625" style="111" customWidth="1"/>
    <col min="12033" max="12038" width="18.77734375" style="111" customWidth="1"/>
    <col min="12039" max="12041" width="11" style="111" customWidth="1"/>
    <col min="12042" max="12286" width="8.88671875" style="111"/>
    <col min="12287" max="12287" width="6.44140625" style="111" customWidth="1"/>
    <col min="12288" max="12288" width="25.44140625" style="111" customWidth="1"/>
    <col min="12289" max="12294" width="18.77734375" style="111" customWidth="1"/>
    <col min="12295" max="12297" width="11" style="111" customWidth="1"/>
    <col min="12298" max="12542" width="8.88671875" style="111"/>
    <col min="12543" max="12543" width="6.44140625" style="111" customWidth="1"/>
    <col min="12544" max="12544" width="25.44140625" style="111" customWidth="1"/>
    <col min="12545" max="12550" width="18.77734375" style="111" customWidth="1"/>
    <col min="12551" max="12553" width="11" style="111" customWidth="1"/>
    <col min="12554" max="12798" width="8.88671875" style="111"/>
    <col min="12799" max="12799" width="6.44140625" style="111" customWidth="1"/>
    <col min="12800" max="12800" width="25.44140625" style="111" customWidth="1"/>
    <col min="12801" max="12806" width="18.77734375" style="111" customWidth="1"/>
    <col min="12807" max="12809" width="11" style="111" customWidth="1"/>
    <col min="12810" max="13054" width="8.88671875" style="111"/>
    <col min="13055" max="13055" width="6.44140625" style="111" customWidth="1"/>
    <col min="13056" max="13056" width="25.44140625" style="111" customWidth="1"/>
    <col min="13057" max="13062" width="18.77734375" style="111" customWidth="1"/>
    <col min="13063" max="13065" width="11" style="111" customWidth="1"/>
    <col min="13066" max="13310" width="8.88671875" style="111"/>
    <col min="13311" max="13311" width="6.44140625" style="111" customWidth="1"/>
    <col min="13312" max="13312" width="25.44140625" style="111" customWidth="1"/>
    <col min="13313" max="13318" width="18.77734375" style="111" customWidth="1"/>
    <col min="13319" max="13321" width="11" style="111" customWidth="1"/>
    <col min="13322" max="13566" width="8.88671875" style="111"/>
    <col min="13567" max="13567" width="6.44140625" style="111" customWidth="1"/>
    <col min="13568" max="13568" width="25.44140625" style="111" customWidth="1"/>
    <col min="13569" max="13574" width="18.77734375" style="111" customWidth="1"/>
    <col min="13575" max="13577" width="11" style="111" customWidth="1"/>
    <col min="13578" max="13822" width="8.88671875" style="111"/>
    <col min="13823" max="13823" width="6.44140625" style="111" customWidth="1"/>
    <col min="13824" max="13824" width="25.44140625" style="111" customWidth="1"/>
    <col min="13825" max="13830" width="18.77734375" style="111" customWidth="1"/>
    <col min="13831" max="13833" width="11" style="111" customWidth="1"/>
    <col min="13834" max="14078" width="8.88671875" style="111"/>
    <col min="14079" max="14079" width="6.44140625" style="111" customWidth="1"/>
    <col min="14080" max="14080" width="25.44140625" style="111" customWidth="1"/>
    <col min="14081" max="14086" width="18.77734375" style="111" customWidth="1"/>
    <col min="14087" max="14089" width="11" style="111" customWidth="1"/>
    <col min="14090" max="14334" width="8.88671875" style="111"/>
    <col min="14335" max="14335" width="6.44140625" style="111" customWidth="1"/>
    <col min="14336" max="14336" width="25.44140625" style="111" customWidth="1"/>
    <col min="14337" max="14342" width="18.77734375" style="111" customWidth="1"/>
    <col min="14343" max="14345" width="11" style="111" customWidth="1"/>
    <col min="14346" max="14590" width="8.88671875" style="111"/>
    <col min="14591" max="14591" width="6.44140625" style="111" customWidth="1"/>
    <col min="14592" max="14592" width="25.44140625" style="111" customWidth="1"/>
    <col min="14593" max="14598" width="18.77734375" style="111" customWidth="1"/>
    <col min="14599" max="14601" width="11" style="111" customWidth="1"/>
    <col min="14602" max="14846" width="8.88671875" style="111"/>
    <col min="14847" max="14847" width="6.44140625" style="111" customWidth="1"/>
    <col min="14848" max="14848" width="25.44140625" style="111" customWidth="1"/>
    <col min="14849" max="14854" width="18.77734375" style="111" customWidth="1"/>
    <col min="14855" max="14857" width="11" style="111" customWidth="1"/>
    <col min="14858" max="15102" width="8.88671875" style="111"/>
    <col min="15103" max="15103" width="6.44140625" style="111" customWidth="1"/>
    <col min="15104" max="15104" width="25.44140625" style="111" customWidth="1"/>
    <col min="15105" max="15110" width="18.77734375" style="111" customWidth="1"/>
    <col min="15111" max="15113" width="11" style="111" customWidth="1"/>
    <col min="15114" max="15358" width="8.88671875" style="111"/>
    <col min="15359" max="15359" width="6.44140625" style="111" customWidth="1"/>
    <col min="15360" max="15360" width="25.44140625" style="111" customWidth="1"/>
    <col min="15361" max="15366" width="18.77734375" style="111" customWidth="1"/>
    <col min="15367" max="15369" width="11" style="111" customWidth="1"/>
    <col min="15370" max="15614" width="8.88671875" style="111"/>
    <col min="15615" max="15615" width="6.44140625" style="111" customWidth="1"/>
    <col min="15616" max="15616" width="25.44140625" style="111" customWidth="1"/>
    <col min="15617" max="15622" width="18.77734375" style="111" customWidth="1"/>
    <col min="15623" max="15625" width="11" style="111" customWidth="1"/>
    <col min="15626" max="15870" width="8.88671875" style="111"/>
    <col min="15871" max="15871" width="6.44140625" style="111" customWidth="1"/>
    <col min="15872" max="15872" width="25.44140625" style="111" customWidth="1"/>
    <col min="15873" max="15878" width="18.77734375" style="111" customWidth="1"/>
    <col min="15879" max="15881" width="11" style="111" customWidth="1"/>
    <col min="15882" max="16126" width="8.88671875" style="111"/>
    <col min="16127" max="16127" width="6.44140625" style="111" customWidth="1"/>
    <col min="16128" max="16128" width="25.44140625" style="111" customWidth="1"/>
    <col min="16129" max="16134" width="18.77734375" style="111" customWidth="1"/>
    <col min="16135" max="16137" width="11" style="111" customWidth="1"/>
    <col min="16138" max="16384" width="8.88671875" style="111"/>
  </cols>
  <sheetData>
    <row r="1" spans="1:13" ht="18">
      <c r="A1" s="63" t="s">
        <v>325</v>
      </c>
    </row>
    <row r="2" spans="1:13" ht="18">
      <c r="A2" s="63"/>
    </row>
    <row r="3" spans="1:13" ht="17.25">
      <c r="A3" s="72" t="s">
        <v>391</v>
      </c>
    </row>
    <row r="4" spans="1:13" s="91" customFormat="1" ht="17.25">
      <c r="A4" s="105" t="s">
        <v>528</v>
      </c>
      <c r="C4" s="151"/>
      <c r="D4" s="116"/>
      <c r="E4" s="114"/>
      <c r="F4" s="114"/>
      <c r="G4" s="114"/>
      <c r="H4" s="114"/>
      <c r="I4" s="114"/>
      <c r="J4" s="114"/>
      <c r="K4" s="114"/>
      <c r="L4" s="114"/>
      <c r="M4" s="114"/>
    </row>
    <row r="5" spans="1:13" ht="17.25">
      <c r="B5"/>
      <c r="D5" s="152"/>
      <c r="E5" s="298"/>
      <c r="F5" s="298"/>
      <c r="G5" s="298"/>
    </row>
    <row r="6" spans="1:13" ht="17.25">
      <c r="A6" s="201"/>
      <c r="B6" s="201" t="s">
        <v>392</v>
      </c>
      <c r="C6" s="201"/>
    </row>
    <row r="7" spans="1:13" ht="17.25">
      <c r="A7" s="201"/>
      <c r="B7" s="202"/>
      <c r="C7" s="201"/>
    </row>
    <row r="8" spans="1:13" ht="17.25">
      <c r="A8" s="201"/>
      <c r="B8" s="201" t="s">
        <v>469</v>
      </c>
      <c r="C8" s="67">
        <v>42369</v>
      </c>
    </row>
    <row r="9" spans="1:13" ht="17.25">
      <c r="A9" s="201"/>
      <c r="B9" s="201" t="s">
        <v>470</v>
      </c>
      <c r="C9" s="141">
        <v>1716000</v>
      </c>
    </row>
    <row r="10" spans="1:13" ht="17.25">
      <c r="A10" s="201"/>
      <c r="B10" s="201" t="s">
        <v>471</v>
      </c>
      <c r="C10" s="128">
        <v>15313578</v>
      </c>
      <c r="E10" s="137"/>
    </row>
    <row r="11" spans="1:13" ht="17.25">
      <c r="A11" s="201"/>
      <c r="B11" s="201" t="s">
        <v>472</v>
      </c>
      <c r="C11" s="128">
        <f>'[5]Attach GG'!L93</f>
        <v>4082407.6862520236</v>
      </c>
    </row>
    <row r="12" spans="1:13" ht="17.25">
      <c r="A12" s="201"/>
      <c r="B12" s="201" t="s">
        <v>483</v>
      </c>
      <c r="C12" s="128">
        <f>'[6]Attach MM'!P92</f>
        <v>21255343.718034413</v>
      </c>
    </row>
    <row r="13" spans="1:13" ht="17.25">
      <c r="A13" s="201"/>
      <c r="B13" s="201" t="s">
        <v>522</v>
      </c>
      <c r="C13" s="128">
        <v>369856</v>
      </c>
    </row>
    <row r="14" spans="1:13" ht="17.25">
      <c r="A14" s="201"/>
      <c r="B14" s="257" t="s">
        <v>485</v>
      </c>
      <c r="C14" s="138">
        <v>1415168</v>
      </c>
    </row>
    <row r="15" spans="1:13" ht="17.25">
      <c r="A15" s="201"/>
      <c r="B15" s="201" t="s">
        <v>3</v>
      </c>
      <c r="C15" s="141">
        <f>SUM(C9:C14)</f>
        <v>44152353.404286437</v>
      </c>
    </row>
    <row r="16" spans="1:13" ht="17.25">
      <c r="A16" s="201"/>
      <c r="B16" s="201"/>
      <c r="C16" s="74"/>
    </row>
    <row r="17" spans="1:6" ht="17.25">
      <c r="A17" s="201"/>
      <c r="B17" s="201" t="s">
        <v>531</v>
      </c>
      <c r="C17" s="74"/>
    </row>
    <row r="18" spans="1:6" ht="17.25">
      <c r="A18" s="201"/>
      <c r="B18" s="201" t="s">
        <v>473</v>
      </c>
      <c r="C18" s="141">
        <v>249991</v>
      </c>
      <c r="E18" s="137"/>
    </row>
    <row r="19" spans="1:6" ht="17.25">
      <c r="A19" s="201"/>
      <c r="B19" s="201" t="s">
        <v>474</v>
      </c>
      <c r="C19" s="128">
        <v>488388</v>
      </c>
      <c r="E19" s="137"/>
    </row>
    <row r="20" spans="1:6" ht="17.25">
      <c r="A20" s="201"/>
      <c r="B20" s="257" t="s">
        <v>475</v>
      </c>
      <c r="C20" s="138">
        <v>0</v>
      </c>
    </row>
    <row r="21" spans="1:6" ht="17.25">
      <c r="A21" s="201"/>
      <c r="B21" s="201" t="s">
        <v>476</v>
      </c>
      <c r="C21" s="141">
        <f>SUM(C15:C20)</f>
        <v>44890732.404286437</v>
      </c>
    </row>
    <row r="22" spans="1:6" ht="17.25">
      <c r="A22" s="201"/>
      <c r="B22" s="201"/>
      <c r="C22" s="74"/>
    </row>
    <row r="23" spans="1:6" ht="17.25">
      <c r="A23" s="201"/>
      <c r="B23" s="201" t="s">
        <v>477</v>
      </c>
      <c r="C23" s="141">
        <f>C18</f>
        <v>249991</v>
      </c>
    </row>
    <row r="24" spans="1:6" ht="17.25">
      <c r="A24" s="201"/>
      <c r="B24" s="201" t="s">
        <v>478</v>
      </c>
      <c r="C24" s="128">
        <f>C19</f>
        <v>488388</v>
      </c>
    </row>
    <row r="25" spans="1:6" ht="17.25">
      <c r="A25" s="201"/>
      <c r="B25" s="201" t="s">
        <v>479</v>
      </c>
      <c r="C25" s="128">
        <f>C10</f>
        <v>15313578</v>
      </c>
    </row>
    <row r="26" spans="1:6" ht="17.25">
      <c r="A26" s="201"/>
      <c r="B26" s="201" t="s">
        <v>480</v>
      </c>
      <c r="C26" s="128">
        <v>0</v>
      </c>
    </row>
    <row r="27" spans="1:6" ht="17.25">
      <c r="A27" s="201"/>
      <c r="B27" s="201" t="s">
        <v>481</v>
      </c>
      <c r="C27" s="128">
        <f>C11</f>
        <v>4082407.6862520236</v>
      </c>
    </row>
    <row r="28" spans="1:6" ht="17.25">
      <c r="A28" s="201"/>
      <c r="B28" s="201" t="s">
        <v>484</v>
      </c>
      <c r="C28" s="128">
        <f>C12</f>
        <v>21255343.718034413</v>
      </c>
    </row>
    <row r="29" spans="1:6" ht="17.25">
      <c r="A29" s="201"/>
      <c r="B29" s="201" t="s">
        <v>522</v>
      </c>
      <c r="C29" s="128">
        <f>C13</f>
        <v>369856</v>
      </c>
    </row>
    <row r="30" spans="1:6" ht="17.25">
      <c r="A30" s="201"/>
      <c r="B30" s="257" t="str">
        <f>B14</f>
        <v>Wabash Valley Power Authority</v>
      </c>
      <c r="C30" s="138">
        <f>C14</f>
        <v>1415168</v>
      </c>
    </row>
    <row r="31" spans="1:6" ht="17.25">
      <c r="A31" s="201"/>
      <c r="B31" s="201"/>
      <c r="C31" s="201"/>
    </row>
    <row r="32" spans="1:6" ht="18" thickBot="1">
      <c r="A32" s="201"/>
      <c r="B32" s="203" t="s">
        <v>482</v>
      </c>
      <c r="C32" s="207">
        <f>C21-SUM(C23:C30)</f>
        <v>1716000</v>
      </c>
      <c r="F32" s="142"/>
    </row>
    <row r="33" ht="15.75" thickTop="1"/>
  </sheetData>
  <pageMargins left="0.75" right="0.75" top="1" bottom="1" header="0.5" footer="0.5"/>
  <pageSetup scale="66" firstPageNumber="11" orientation="portrait" useFirstPageNumber="1" verticalDpi="12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Attach O </vt:lpstr>
      <vt:lpstr>Workpapers (Pages 1 to 5)</vt:lpstr>
      <vt:lpstr>Workpapers (Pages 6 and 7)</vt:lpstr>
      <vt:lpstr>Workpapers (Page 8)</vt:lpstr>
      <vt:lpstr>Workpapers (Page 9)</vt:lpstr>
      <vt:lpstr>Workpapers (Page 10)</vt:lpstr>
      <vt:lpstr>Workpapers (Page 11)</vt:lpstr>
      <vt:lpstr>'Attach O '!Print_Area</vt:lpstr>
      <vt:lpstr>'Workpapers (Page 10)'!Print_Area</vt:lpstr>
      <vt:lpstr>'Workpapers (Page 11)'!Print_Area</vt:lpstr>
      <vt:lpstr>'Workpapers (Page 8)'!Print_Area</vt:lpstr>
      <vt:lpstr>'Workpapers (Page 9)'!Print_Area</vt:lpstr>
      <vt:lpstr>'Workpapers (Pages 1 to 5)'!Print_Area</vt:lpstr>
      <vt:lpstr>'Workpapers (Pages 6 and 7)'!Print_Area</vt:lpstr>
    </vt:vector>
  </TitlesOfParts>
  <Company>Otter Tail Power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Nisource</cp:lastModifiedBy>
  <cp:lastPrinted>2014-11-13T15:28:54Z</cp:lastPrinted>
  <dcterms:created xsi:type="dcterms:W3CDTF">2009-10-01T13:58:58Z</dcterms:created>
  <dcterms:modified xsi:type="dcterms:W3CDTF">2014-12-19T20:08:33Z</dcterms:modified>
</cp:coreProperties>
</file>