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Nisource" algorithmName="SHA-512" hashValue="jdd1Z+1bFiCh23LRTSAp8tup8uowidKfDmzYhNRSfQxaB2u+Mujt4QX+aHnnZDGp6/mFGAD00WBpu4lxC5WNWw==" saltValue="VuHZR+dp9HRZOuNT6cfVfQ==" spinCount="10000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FERC Filings\OMMGG Forecasted 123115\Revised Forecast\Excel Version dtd 12192014\"/>
    </mc:Choice>
  </mc:AlternateContent>
  <bookViews>
    <workbookView xWindow="0" yWindow="0" windowWidth="28800" windowHeight="11835"/>
  </bookViews>
  <sheets>
    <sheet name="Attach GG" sheetId="1" r:id="rId1"/>
    <sheet name="GG_Forward Rate TO Support Data" sheetId="2" r:id="rId2"/>
    <sheet name="GG_Project Description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min1">[1]Sheet1!$D$310</definedName>
    <definedName name="_min10">[1]Sheet1!$AX$308</definedName>
    <definedName name="_min11">[1]Sheet1!$AT$308</definedName>
    <definedName name="_min12">[1]Sheet1!$AV$308</definedName>
    <definedName name="_min13">[1]Sheet1!$AZ$308</definedName>
    <definedName name="_min14">[1]Sheet1!$BB$308</definedName>
    <definedName name="_min15">[1]Sheet1!$BD$308</definedName>
    <definedName name="_min16">[1]Sheet1!$BF$308</definedName>
    <definedName name="_min17">[1]Sheet1!$BL$308</definedName>
    <definedName name="_min18">[1]Sheet1!$BN$308</definedName>
    <definedName name="_min2">[1]Sheet1!$F$308</definedName>
    <definedName name="_min3">[1]Sheet1!$H$308</definedName>
    <definedName name="_min4">[1]Sheet1!$J$308</definedName>
    <definedName name="_min5">[1]Sheet1!$T$308</definedName>
    <definedName name="_min6">[1]Sheet1!$V$308</definedName>
    <definedName name="_min7">[1]Sheet1!$X$308</definedName>
    <definedName name="_min8">[1]Sheet1!$Z$308</definedName>
    <definedName name="_min9">[1]Sheet1!$AR$308</definedName>
    <definedName name="_Order1" hidden="1">255</definedName>
    <definedName name="above">OFFSET(!A1,-1,0)</definedName>
    <definedName name="AccessDatabase" hidden="1">"W:\DF\NISource\Studies\nipsco\Normalization Electric Merchant.mdb"</definedName>
    <definedName name="below">OFFSET(!A1,1,0)</definedName>
    <definedName name="Button_1">"Normalization_Electric_Merchant_Public_Auth_List"</definedName>
    <definedName name="CH_COS" localSheetId="0">#REF!</definedName>
    <definedName name="CH_COS">#REF!</definedName>
    <definedName name="Data.All">OFFSET([2]Data!$B$2,0,0,COUNTA([2]Data!$H$1:$H$65536),16)</definedName>
    <definedName name="DATA.GF">OFFSET('[2]Data-GF'!$B$2,0,0,COUNTA('[2]Data-GF'!$G$1:$G$65536),9)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K2_WBEVMODE" hidden="1">0</definedName>
    <definedName name="left">OFFSET(!A1,0,-1)</definedName>
    <definedName name="Loads">[2]Loads!$B$7:$M$37</definedName>
    <definedName name="mcfill">[1]Sheet1!$BL$243:$BL$254</definedName>
    <definedName name="migcust">[1]Sheet1!$BL$242</definedName>
    <definedName name="miggraphs">[1]Sheet1!$BL$3:$BO$302</definedName>
    <definedName name="migvol">[1]Sheet1!$BN$242</definedName>
    <definedName name="mintable">[1]Sheet1!$I$316:$K$321</definedName>
    <definedName name="mvfill">[1]Sheet1!$BN$243:$BN$254</definedName>
    <definedName name="Normalization_Electric_Merchant_Public_Auth_List">'[3]Public Auth'!$AA$123:$AA$124</definedName>
    <definedName name="NSP_COS" localSheetId="0">#REF!</definedName>
    <definedName name="NSP_COS">#REF!</definedName>
    <definedName name="_xlnm.Print_Area" localSheetId="0">'Attach GG'!$A$1:$N$107</definedName>
    <definedName name="_xlnm.Print_Area" localSheetId="1">'GG_Forward Rate TO Support Data'!$A$1:$L$62</definedName>
    <definedName name="Print1" localSheetId="0">#REF!</definedName>
    <definedName name="Print1">#REF!</definedName>
    <definedName name="Print3" localSheetId="0">#REF!</definedName>
    <definedName name="Print3">#REF!</definedName>
    <definedName name="Print4" localSheetId="0">#REF!</definedName>
    <definedName name="Print4">#REF!</definedName>
    <definedName name="Print5" localSheetId="0">#REF!</definedName>
    <definedName name="Print5">#REF!</definedName>
    <definedName name="ProjIDList">#REF!</definedName>
    <definedName name="PSCo_COS" localSheetId="0">#REF!</definedName>
    <definedName name="PSCo_COS">#REF!</definedName>
    <definedName name="q_MTEP06_App_AB_Facility">#REF!</definedName>
    <definedName name="q_MTEP06_App_AB_Projects">#REF!</definedName>
    <definedName name="revreq" localSheetId="0">#REF!</definedName>
    <definedName name="revreq">#REF!</definedName>
    <definedName name="right">OFFSET(!A1,0,1)</definedName>
    <definedName name="special1">[1]Sheet1!$D$255:$D$266,[1]Sheet1!$H$255:$H$266,[1]Sheet1!$J$255:$J$266,[1]Sheet1!$T$255:$T$266,[1]Sheet1!$X$255:$X$266,[1]Sheet1!$Z$255:$Z$266</definedName>
    <definedName name="special2">[1]Sheet1!$AR$255,[1]Sheet1!$AR$255:$AR$266,[1]Sheet1!$AT$255:$AT$266,[1]Sheet1!$AV$255:$AV$266,[1]Sheet1!$AX$255:$AX$266,[1]Sheet1!$AZ$255:$AZ$266,[1]Sheet1!$BB$255:$BB$266,[1]Sheet1!$BD$255:$BD$266,[1]Sheet1!$BF$255:$BF$266</definedName>
    <definedName name="SPS_COS" localSheetId="0">#REF!</definedName>
    <definedName name="SPS_COS">#REF!</definedName>
    <definedName name="Xcel" localSheetId="0">'[4]Data Entry and Forecaster'!#REF!</definedName>
    <definedName name="Xcel">'[5]Data Entry and Forecaster'!#REF!</definedName>
    <definedName name="Xcel_COS" localSheetId="0">#REF!</definedName>
    <definedName name="Xcel_C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2" l="1"/>
  <c r="K61" i="2"/>
  <c r="J61" i="2"/>
  <c r="I61" i="2"/>
  <c r="H61" i="2"/>
  <c r="G61" i="2"/>
  <c r="E61" i="2"/>
  <c r="K75" i="1" s="1"/>
  <c r="F59" i="2"/>
  <c r="F61" i="2" s="1"/>
  <c r="K76" i="1" s="1"/>
  <c r="E59" i="2"/>
  <c r="D59" i="2"/>
  <c r="D61" i="2" s="1"/>
  <c r="C59" i="2"/>
  <c r="K73" i="1" s="1"/>
  <c r="L55" i="2"/>
  <c r="K55" i="2"/>
  <c r="J55" i="2"/>
  <c r="I55" i="2"/>
  <c r="H55" i="2"/>
  <c r="G55" i="2"/>
  <c r="E55" i="2"/>
  <c r="L54" i="2"/>
  <c r="K54" i="2"/>
  <c r="J54" i="2"/>
  <c r="I54" i="2"/>
  <c r="H54" i="2"/>
  <c r="G54" i="2"/>
  <c r="D54" i="2"/>
  <c r="L53" i="2"/>
  <c r="K53" i="2"/>
  <c r="J53" i="2"/>
  <c r="I53" i="2"/>
  <c r="H53" i="2"/>
  <c r="G53" i="2"/>
  <c r="F53" i="2"/>
  <c r="L52" i="2"/>
  <c r="K52" i="2"/>
  <c r="J52" i="2"/>
  <c r="I52" i="2"/>
  <c r="H52" i="2"/>
  <c r="G52" i="2"/>
  <c r="L51" i="2"/>
  <c r="K51" i="2"/>
  <c r="J51" i="2"/>
  <c r="I51" i="2"/>
  <c r="H51" i="2"/>
  <c r="G51" i="2"/>
  <c r="F51" i="2"/>
  <c r="L50" i="2"/>
  <c r="K50" i="2"/>
  <c r="J50" i="2"/>
  <c r="I50" i="2"/>
  <c r="H50" i="2"/>
  <c r="G50" i="2"/>
  <c r="D50" i="2"/>
  <c r="L49" i="2"/>
  <c r="K49" i="2"/>
  <c r="J49" i="2"/>
  <c r="I49" i="2"/>
  <c r="H49" i="2"/>
  <c r="G49" i="2"/>
  <c r="F49" i="2"/>
  <c r="L48" i="2"/>
  <c r="K48" i="2"/>
  <c r="J48" i="2"/>
  <c r="I48" i="2"/>
  <c r="H48" i="2"/>
  <c r="G48" i="2"/>
  <c r="L47" i="2"/>
  <c r="K47" i="2"/>
  <c r="J47" i="2"/>
  <c r="I47" i="2"/>
  <c r="H47" i="2"/>
  <c r="G47" i="2"/>
  <c r="F47" i="2"/>
  <c r="L46" i="2"/>
  <c r="K46" i="2"/>
  <c r="J46" i="2"/>
  <c r="I46" i="2"/>
  <c r="H46" i="2"/>
  <c r="G46" i="2"/>
  <c r="D46" i="2"/>
  <c r="L45" i="2"/>
  <c r="K45" i="2"/>
  <c r="J45" i="2"/>
  <c r="I45" i="2"/>
  <c r="H45" i="2"/>
  <c r="G45" i="2"/>
  <c r="F45" i="2"/>
  <c r="L44" i="2"/>
  <c r="K44" i="2"/>
  <c r="J44" i="2"/>
  <c r="I44" i="2"/>
  <c r="H44" i="2"/>
  <c r="G44" i="2"/>
  <c r="L43" i="2"/>
  <c r="K43" i="2"/>
  <c r="K56" i="2" s="1"/>
  <c r="J43" i="2"/>
  <c r="I43" i="2"/>
  <c r="I56" i="2" s="1"/>
  <c r="H43" i="2"/>
  <c r="G43" i="2"/>
  <c r="G56" i="2" s="1"/>
  <c r="C43" i="2"/>
  <c r="L39" i="2"/>
  <c r="K39" i="2"/>
  <c r="J39" i="2"/>
  <c r="I39" i="2"/>
  <c r="H39" i="2"/>
  <c r="G39" i="2"/>
  <c r="F39" i="2"/>
  <c r="F38" i="2"/>
  <c r="F55" i="2" s="1"/>
  <c r="E38" i="2"/>
  <c r="D38" i="2"/>
  <c r="C38" i="2"/>
  <c r="B38" i="2"/>
  <c r="B55" i="2" s="1"/>
  <c r="F37" i="2"/>
  <c r="E37" i="2"/>
  <c r="D37" i="2"/>
  <c r="C37" i="2"/>
  <c r="F36" i="2"/>
  <c r="E36" i="2"/>
  <c r="D36" i="2"/>
  <c r="C36" i="2"/>
  <c r="C53" i="2" s="1"/>
  <c r="F35" i="2"/>
  <c r="E35" i="2"/>
  <c r="D35" i="2"/>
  <c r="C35" i="2"/>
  <c r="F34" i="2"/>
  <c r="E34" i="2"/>
  <c r="D34" i="2"/>
  <c r="C34" i="2"/>
  <c r="C51" i="2" s="1"/>
  <c r="F33" i="2"/>
  <c r="E33" i="2"/>
  <c r="D33" i="2"/>
  <c r="C33" i="2"/>
  <c r="F32" i="2"/>
  <c r="E32" i="2"/>
  <c r="D32" i="2"/>
  <c r="C32" i="2"/>
  <c r="C49" i="2" s="1"/>
  <c r="F31" i="2"/>
  <c r="E31" i="2"/>
  <c r="D31" i="2"/>
  <c r="C31" i="2"/>
  <c r="F30" i="2"/>
  <c r="E30" i="2"/>
  <c r="D30" i="2"/>
  <c r="C30" i="2"/>
  <c r="C47" i="2" s="1"/>
  <c r="F29" i="2"/>
  <c r="E29" i="2"/>
  <c r="D29" i="2"/>
  <c r="C29" i="2"/>
  <c r="F28" i="2"/>
  <c r="E28" i="2"/>
  <c r="D28" i="2"/>
  <c r="C28" i="2"/>
  <c r="C45" i="2" s="1"/>
  <c r="F27" i="2"/>
  <c r="E27" i="2"/>
  <c r="D27" i="2"/>
  <c r="C27" i="2"/>
  <c r="C39" i="2" s="1"/>
  <c r="F26" i="2"/>
  <c r="E26" i="2"/>
  <c r="E39" i="2" s="1"/>
  <c r="D26" i="2"/>
  <c r="C26" i="2"/>
  <c r="L23" i="2"/>
  <c r="K23" i="2"/>
  <c r="J23" i="2"/>
  <c r="I23" i="2"/>
  <c r="H23" i="2"/>
  <c r="G23" i="2"/>
  <c r="F22" i="2"/>
  <c r="E22" i="2"/>
  <c r="D22" i="2"/>
  <c r="D55" i="2" s="1"/>
  <c r="C22" i="2"/>
  <c r="C55" i="2" s="1"/>
  <c r="B22" i="2"/>
  <c r="F21" i="2"/>
  <c r="F54" i="2" s="1"/>
  <c r="E21" i="2"/>
  <c r="E54" i="2" s="1"/>
  <c r="D21" i="2"/>
  <c r="C21" i="2"/>
  <c r="C54" i="2" s="1"/>
  <c r="F20" i="2"/>
  <c r="E20" i="2"/>
  <c r="E53" i="2" s="1"/>
  <c r="D20" i="2"/>
  <c r="D53" i="2" s="1"/>
  <c r="C20" i="2"/>
  <c r="F19" i="2"/>
  <c r="F52" i="2" s="1"/>
  <c r="E19" i="2"/>
  <c r="E52" i="2" s="1"/>
  <c r="D19" i="2"/>
  <c r="D52" i="2" s="1"/>
  <c r="C19" i="2"/>
  <c r="C52" i="2" s="1"/>
  <c r="F18" i="2"/>
  <c r="E18" i="2"/>
  <c r="E51" i="2" s="1"/>
  <c r="D18" i="2"/>
  <c r="D51" i="2" s="1"/>
  <c r="C18" i="2"/>
  <c r="F17" i="2"/>
  <c r="F50" i="2" s="1"/>
  <c r="E17" i="2"/>
  <c r="E50" i="2" s="1"/>
  <c r="D17" i="2"/>
  <c r="C17" i="2"/>
  <c r="C50" i="2" s="1"/>
  <c r="F16" i="2"/>
  <c r="E16" i="2"/>
  <c r="E49" i="2" s="1"/>
  <c r="D16" i="2"/>
  <c r="D49" i="2" s="1"/>
  <c r="C16" i="2"/>
  <c r="F15" i="2"/>
  <c r="F48" i="2" s="1"/>
  <c r="E15" i="2"/>
  <c r="E48" i="2" s="1"/>
  <c r="D15" i="2"/>
  <c r="D48" i="2" s="1"/>
  <c r="C15" i="2"/>
  <c r="C48" i="2" s="1"/>
  <c r="F14" i="2"/>
  <c r="E14" i="2"/>
  <c r="E47" i="2" s="1"/>
  <c r="D14" i="2"/>
  <c r="D47" i="2" s="1"/>
  <c r="C14" i="2"/>
  <c r="F13" i="2"/>
  <c r="F46" i="2" s="1"/>
  <c r="E13" i="2"/>
  <c r="E46" i="2" s="1"/>
  <c r="D13" i="2"/>
  <c r="C13" i="2"/>
  <c r="C46" i="2" s="1"/>
  <c r="F12" i="2"/>
  <c r="E12" i="2"/>
  <c r="E45" i="2" s="1"/>
  <c r="D12" i="2"/>
  <c r="D45" i="2" s="1"/>
  <c r="C12" i="2"/>
  <c r="F11" i="2"/>
  <c r="F44" i="2" s="1"/>
  <c r="E11" i="2"/>
  <c r="E44" i="2" s="1"/>
  <c r="D11" i="2"/>
  <c r="D23" i="2" s="1"/>
  <c r="E74" i="1" s="1"/>
  <c r="C11" i="2"/>
  <c r="C44" i="2" s="1"/>
  <c r="C56" i="2" s="1"/>
  <c r="H73" i="1" s="1"/>
  <c r="B11" i="2"/>
  <c r="B27" i="2" s="1"/>
  <c r="F10" i="2"/>
  <c r="E10" i="2"/>
  <c r="D10" i="2"/>
  <c r="C10" i="2"/>
  <c r="B10" i="2"/>
  <c r="M93" i="1"/>
  <c r="K74" i="1"/>
  <c r="G65" i="1"/>
  <c r="G63" i="1"/>
  <c r="N62" i="1"/>
  <c r="G62" i="1"/>
  <c r="C62" i="1"/>
  <c r="G40" i="1"/>
  <c r="G36" i="1"/>
  <c r="G30" i="1"/>
  <c r="G31" i="1" s="1"/>
  <c r="L31" i="1" s="1"/>
  <c r="G26" i="1"/>
  <c r="G27" i="1" s="1"/>
  <c r="L27" i="1" s="1"/>
  <c r="G22" i="1"/>
  <c r="G18" i="1"/>
  <c r="G19" i="1" s="1"/>
  <c r="G41" i="1" s="1"/>
  <c r="G37" i="1" l="1"/>
  <c r="L37" i="1" s="1"/>
  <c r="L43" i="1" s="1"/>
  <c r="L41" i="1"/>
  <c r="H56" i="2"/>
  <c r="L56" i="2"/>
  <c r="E43" i="2"/>
  <c r="E56" i="2" s="1"/>
  <c r="H75" i="1" s="1"/>
  <c r="E23" i="2"/>
  <c r="E75" i="1" s="1"/>
  <c r="C23" i="2"/>
  <c r="E73" i="1" s="1"/>
  <c r="D44" i="2"/>
  <c r="G23" i="1"/>
  <c r="L23" i="1" s="1"/>
  <c r="L33" i="1" s="1"/>
  <c r="B43" i="2"/>
  <c r="B26" i="2"/>
  <c r="F43" i="2"/>
  <c r="F56" i="2" s="1"/>
  <c r="H76" i="1" s="1"/>
  <c r="F23" i="2"/>
  <c r="E76" i="1" s="1"/>
  <c r="D39" i="2"/>
  <c r="D43" i="2"/>
  <c r="D56" i="2" s="1"/>
  <c r="H74" i="1" s="1"/>
  <c r="J56" i="2"/>
  <c r="B44" i="2"/>
  <c r="C61" i="2"/>
  <c r="J74" i="1" l="1"/>
  <c r="I75" i="1"/>
  <c r="I74" i="1"/>
  <c r="I73" i="1"/>
  <c r="J73" i="1" s="1"/>
  <c r="I76" i="1"/>
  <c r="F74" i="1"/>
  <c r="G74" i="1" s="1"/>
  <c r="F73" i="1"/>
  <c r="G73" i="1" s="1"/>
  <c r="L73" i="1" s="1"/>
  <c r="F75" i="1"/>
  <c r="F76" i="1"/>
  <c r="G76" i="1" s="1"/>
  <c r="L76" i="1" s="1"/>
  <c r="N76" i="1" s="1"/>
  <c r="J75" i="1"/>
  <c r="G43" i="1"/>
  <c r="J76" i="1"/>
  <c r="G75" i="1"/>
  <c r="N73" i="1" l="1"/>
  <c r="N93" i="1" s="1"/>
  <c r="L74" i="1"/>
  <c r="N74" i="1" s="1"/>
  <c r="L75" i="1"/>
  <c r="N75" i="1" s="1"/>
  <c r="L93" i="1" l="1"/>
  <c r="L95" i="1" s="1"/>
</calcChain>
</file>

<file path=xl/comments1.xml><?xml version="1.0" encoding="utf-8"?>
<comments xmlns="http://schemas.openxmlformats.org/spreadsheetml/2006/main">
  <authors>
    <author>Cuadra \ J Ray</author>
  </authors>
  <commentList>
    <comment ref="D73" authorId="0" shapeId="0">
      <text>
        <r>
          <rPr>
            <sz val="12"/>
            <color indexed="81"/>
            <rFont val="Tahoma"/>
            <family val="2"/>
          </rPr>
          <t>Hiple</t>
        </r>
      </text>
    </comment>
    <comment ref="D74" authorId="0" shapeId="0">
      <text>
        <r>
          <rPr>
            <sz val="12"/>
            <color indexed="81"/>
            <rFont val="Tahoma"/>
            <family val="2"/>
          </rPr>
          <t>Flint</t>
        </r>
      </text>
    </comment>
    <comment ref="D75" authorId="0" shapeId="0">
      <text>
        <r>
          <rPr>
            <sz val="12"/>
            <color indexed="81"/>
            <rFont val="Tahoma"/>
            <family val="2"/>
          </rPr>
          <t>Benton County</t>
        </r>
      </text>
    </comment>
    <comment ref="D76" authorId="0" shapeId="0">
      <text>
        <r>
          <rPr>
            <sz val="12"/>
            <color indexed="81"/>
            <rFont val="Tahoma"/>
            <family val="2"/>
          </rPr>
          <t>Green Acres</t>
        </r>
      </text>
    </comment>
  </commentList>
</comments>
</file>

<file path=xl/sharedStrings.xml><?xml version="1.0" encoding="utf-8"?>
<sst xmlns="http://schemas.openxmlformats.org/spreadsheetml/2006/main" count="221" uniqueCount="163">
  <si>
    <t>Attachment GG</t>
  </si>
  <si>
    <t>Formula Rate calculation</t>
  </si>
  <si>
    <t xml:space="preserve">     Rate Formula Template</t>
  </si>
  <si>
    <t>For  the 12 months ended 12/31/15</t>
  </si>
  <si>
    <t xml:space="preserve"> </t>
  </si>
  <si>
    <t xml:space="preserve"> Utilizing Attachment O Data</t>
  </si>
  <si>
    <t>Page 1 of 2</t>
  </si>
  <si>
    <t>Northern Indiana Public Service Company</t>
  </si>
  <si>
    <t>To be completed in conjunction with Attachment O.</t>
  </si>
  <si>
    <t>(1)</t>
  </si>
  <si>
    <t>(2)</t>
  </si>
  <si>
    <t>(3)</t>
  </si>
  <si>
    <t>(4)</t>
  </si>
  <si>
    <t>Attachment O</t>
  </si>
  <si>
    <t>Line</t>
  </si>
  <si>
    <t>Page, Line, Col.</t>
  </si>
  <si>
    <t>Transmission</t>
  </si>
  <si>
    <t>Allocator</t>
  </si>
  <si>
    <t>No.</t>
  </si>
  <si>
    <t>Gross Transmission Plant - Total</t>
  </si>
  <si>
    <t>Attach O, p 2, line 2 col 5 (Note A)</t>
  </si>
  <si>
    <t>Net Transmission Plant - Total</t>
  </si>
  <si>
    <t>Attach O, p 2, line 14 and 23b col 5 (Note B)</t>
  </si>
  <si>
    <t>O&amp;M EXPENSE</t>
  </si>
  <si>
    <t>Total O&amp;M Allocated to Transmission</t>
  </si>
  <si>
    <t>Attach O, p 3, line 8 col 5</t>
  </si>
  <si>
    <t>Annual Allocation Factor for O&amp;M</t>
  </si>
  <si>
    <t>(line 3 divided by line 1 col 3)</t>
  </si>
  <si>
    <t>GENERAL AND COMMON (G&amp;C) DEPRECIATION EXPENSE</t>
  </si>
  <si>
    <t>5</t>
  </si>
  <si>
    <t>Total G&amp;C Depreciation Expense</t>
  </si>
  <si>
    <t>Attach O, p 3, lines 10 &amp; 11, col 5 (Note H)</t>
  </si>
  <si>
    <t>6</t>
  </si>
  <si>
    <t>Annual Allocation Factor for G&amp;C Depreciation Expense</t>
  </si>
  <si>
    <t>(line 5 divided by line 1 col 3)</t>
  </si>
  <si>
    <t>TAXES OTHER THAN INCOME TAXES</t>
  </si>
  <si>
    <t>7</t>
  </si>
  <si>
    <t>Total Other Taxes</t>
  </si>
  <si>
    <t>Attach O, p 3, line 20 col 5</t>
  </si>
  <si>
    <t>8</t>
  </si>
  <si>
    <t>Annual Allocation Factor for Other Taxes</t>
  </si>
  <si>
    <t>(line 7 divided by line 1 col 3)</t>
  </si>
  <si>
    <t>9</t>
  </si>
  <si>
    <t>Annual Allocation Factor for Expense</t>
  </si>
  <si>
    <t>Sum of line 4, 6, and 8</t>
  </si>
  <si>
    <t>INCOME TAXES</t>
  </si>
  <si>
    <t>10</t>
  </si>
  <si>
    <t>Total Income Taxes</t>
  </si>
  <si>
    <t>Attach O, p 3, line 27 col 5</t>
  </si>
  <si>
    <t>11</t>
  </si>
  <si>
    <t>Annual Allocation Factor for Income Taxes</t>
  </si>
  <si>
    <t>(line 10 divided by line 2 col 3)</t>
  </si>
  <si>
    <t xml:space="preserve">RETURN </t>
  </si>
  <si>
    <t>12</t>
  </si>
  <si>
    <t>Return on Rate Base</t>
  </si>
  <si>
    <t>Attach O, p 3, line 28 col 5</t>
  </si>
  <si>
    <t>13</t>
  </si>
  <si>
    <t>Annual Allocation Factor for Return on Rate Base</t>
  </si>
  <si>
    <t>(line 12 divided by line 2 col 3)</t>
  </si>
  <si>
    <t>14</t>
  </si>
  <si>
    <t>Annual Allocation Factor for Return</t>
  </si>
  <si>
    <t>Sum of line 11 and 13</t>
  </si>
  <si>
    <t>Page 2 of 2</t>
  </si>
  <si>
    <t xml:space="preserve">                           Network Upgrade Charge Calculation By Project</t>
  </si>
  <si>
    <t>Line No.</t>
  </si>
  <si>
    <t>Project Name</t>
  </si>
  <si>
    <t>MTEP Project Number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</si>
  <si>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</si>
  <si>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</si>
  <si>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</si>
  <si>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</si>
  <si>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</si>
  <si>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</si>
  <si>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</si>
  <si>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</si>
  <si>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(Note C)</t>
  </si>
  <si>
    <t>(Page 1 line 9)</t>
  </si>
  <si>
    <t>(Col. 3 * Col. 4)</t>
  </si>
  <si>
    <t>(Note D)</t>
  </si>
  <si>
    <t>(Page 1 line 14)</t>
  </si>
  <si>
    <t>(Col. 6 * Col. 7)</t>
  </si>
  <si>
    <t>(Note E)</t>
  </si>
  <si>
    <t>(Sum Col. 5, 8 &amp; 9)</t>
  </si>
  <si>
    <t>(Note F)</t>
  </si>
  <si>
    <t>Sum Col. 10 &amp; 11
(Note G)</t>
  </si>
  <si>
    <t>1a</t>
  </si>
  <si>
    <t>MTEP07</t>
  </si>
  <si>
    <t>1b</t>
  </si>
  <si>
    <t>MTEP08</t>
  </si>
  <si>
    <t>1c</t>
  </si>
  <si>
    <t>1615 GIP</t>
  </si>
  <si>
    <t>1d</t>
  </si>
  <si>
    <t>MTEP11</t>
  </si>
  <si>
    <t>2</t>
  </si>
  <si>
    <t>Annual Totals</t>
  </si>
  <si>
    <t>Rev. Req. Adj For Attachment O</t>
  </si>
  <si>
    <t>Note</t>
  </si>
  <si>
    <t>Letter</t>
  </si>
  <si>
    <t>A</t>
  </si>
  <si>
    <t>B</t>
  </si>
  <si>
    <t>C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</si>
  <si>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</si>
  <si>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D</t>
  </si>
  <si>
    <t>Project Net Plant is the Project Gross Plant Identified in Column 3 less the associated Accumulated Depreciation.</t>
  </si>
  <si>
    <t>E</t>
  </si>
  <si>
    <t>Project Depreciation Expense is the actual value booked for the project and included in the Depreciation Expense in Attachment O page 3 line 12.</t>
  </si>
  <si>
    <t>F</t>
  </si>
  <si>
    <t>True-Up Adjustment is included pursuant to a FERC approved methodology if applicable.</t>
  </si>
  <si>
    <t>G</t>
  </si>
  <si>
    <t>The Network Upgrade Charge is the value to be used in Schedules 26, 37  and 38.</t>
  </si>
  <si>
    <t>H</t>
  </si>
  <si>
    <t>The Total General and Common Depreciation Expense excludes any depreciation expense directly associated with a project and thereby included in page 2 column 9.</t>
  </si>
  <si>
    <t>Attachment GG - Supporting Data for Network Upgrade Charge Calculation - Forward Looking Rate Transmission Owner</t>
  </si>
  <si>
    <t xml:space="preserve">Rate Year </t>
  </si>
  <si>
    <t>Reporting Company</t>
  </si>
  <si>
    <t>Reliability</t>
  </si>
  <si>
    <t>MTEP Project ID</t>
  </si>
  <si>
    <t>Project 5</t>
  </si>
  <si>
    <t>Project 6</t>
  </si>
  <si>
    <t>Project 7</t>
  </si>
  <si>
    <t>Project 8</t>
  </si>
  <si>
    <t>Project 9</t>
  </si>
  <si>
    <t>Project 10</t>
  </si>
  <si>
    <t>GIP</t>
  </si>
  <si>
    <t>Pricing Zone</t>
  </si>
  <si>
    <t>East - NIPS</t>
  </si>
  <si>
    <t>East</t>
  </si>
  <si>
    <t>XYZ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</si>
  <si>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</si>
  <si>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</si>
  <si>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</si>
  <si>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</si>
  <si>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</si>
  <si>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</si>
  <si>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</si>
  <si>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</si>
  <si>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</si>
  <si>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</si>
  <si>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</si>
  <si>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</si>
  <si>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</si>
  <si>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</si>
  <si>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</si>
  <si>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</si>
  <si>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</si>
  <si>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</si>
  <si>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</si>
  <si>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Column (9)</t>
  </si>
  <si>
    <t>Project Amortization Expense</t>
  </si>
  <si>
    <t>Depreciation Expense Total</t>
  </si>
  <si>
    <t>Attachment GG - Description of Facilities Included in Network Upgrade Charge</t>
  </si>
  <si>
    <t>Facility ID</t>
  </si>
  <si>
    <t>Project Record Date</t>
  </si>
  <si>
    <t>Description of Facilities Included in Network Upgrade Charge as of Record Date</t>
  </si>
  <si>
    <t>Add 2nd 345/138 kV Transformer</t>
  </si>
  <si>
    <t>Add 2nd 345/138 KV transformer</t>
  </si>
  <si>
    <t>Add 2nd 138kV circuit</t>
  </si>
  <si>
    <t>Amount related to 138 kV Ring Bus Interconnection Substation</t>
  </si>
  <si>
    <t>Protection and Relay($930,000), 138XX and 138YY Line Extensions 900 MCM ACSR with Static Wire ($60,000)</t>
  </si>
  <si>
    <t>Reconductor/rebuild circuit 6966 to 477 MCM conductor (7.7 mi.)</t>
  </si>
  <si>
    <t>Install a 560 MVA 345/138 kV transformer, (1) 345 kV and (1) 138 kV circuit breaker and associated equipment at Green Acres Substation.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</si>
  <si>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</si>
  <si>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Net Transmission Plant is that identified on page 2 line 14 of Attachment O and includes any sub lines 14a or 14b etc. and is inclusive of any CWIP included in rate base when authorized by FERC order less any prefunded AFUDC, if applicable.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</si>
</sst>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000"/>
    <numFmt numFmtId="166" formatCode="0.000%"/>
    <numFmt numFmtId="167" formatCode="&quot;$&quot;#,##0"/>
    <numFmt numFmtId="168" formatCode="0_);\(0\)"/>
    <numFmt numFmtId="169" formatCode="_(&quot;$&quot;* #,##0_);_(&quot;$&quot;* \(#,##0\);_(&quot;$&quot;* &quot;-&quot;??_);_(@_)"/>
    <numFmt numFmtId="170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2"/>
      <name val="Arial MT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b/>
      <u/>
      <sz val="12"/>
      <name val="Arial MT"/>
    </font>
    <font>
      <sz val="10"/>
      <name val="Arial"/>
      <family val="2"/>
    </font>
    <font>
      <sz val="12"/>
      <color indexed="10"/>
      <name val="Arial MT"/>
    </font>
    <font>
      <sz val="12"/>
      <color indexed="10"/>
      <name val="Arial"/>
      <family val="2"/>
    </font>
    <font>
      <sz val="12"/>
      <name val="Times New Roman"/>
      <family val="1"/>
    </font>
    <font>
      <sz val="10"/>
      <name val="Arial MT"/>
    </font>
    <font>
      <sz val="12"/>
      <color indexed="81"/>
      <name val="Tahoma"/>
      <family val="2"/>
    </font>
    <font>
      <sz val="10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Arial MT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>
      <alignment vertical="top"/>
    </xf>
    <xf numFmtId="0" fontId="7" fillId="0" borderId="0"/>
    <xf numFmtId="0" fontId="13" fillId="0" borderId="0">
      <alignment vertical="top"/>
    </xf>
    <xf numFmtId="0" fontId="7" fillId="0" borderId="0"/>
    <xf numFmtId="164" fontId="1" fillId="0" borderId="0" applyProtection="0"/>
  </cellStyleXfs>
  <cellXfs count="217">
    <xf numFmtId="0" fontId="0" fillId="0" borderId="0" xfId="0"/>
    <xf numFmtId="164" fontId="1" fillId="0" borderId="0" xfId="3" applyFill="1" applyBorder="1" applyAlignment="1"/>
    <xf numFmtId="164" fontId="1" fillId="0" borderId="0" xfId="3" applyFill="1" applyBorder="1" applyAlignment="1">
      <alignment horizontal="right"/>
    </xf>
    <xf numFmtId="0" fontId="2" fillId="0" borderId="0" xfId="3" applyNumberFormat="1" applyFont="1" applyFill="1" applyBorder="1" applyAlignment="1" applyProtection="1">
      <protection locked="0"/>
    </xf>
    <xf numFmtId="0" fontId="2" fillId="0" borderId="0" xfId="3" applyNumberFormat="1" applyFont="1" applyFill="1" applyBorder="1" applyAlignment="1" applyProtection="1">
      <alignment horizontal="left"/>
      <protection locked="0"/>
    </xf>
    <xf numFmtId="0" fontId="2" fillId="0" borderId="0" xfId="3" applyNumberFormat="1" applyFont="1" applyFill="1" applyBorder="1" applyProtection="1">
      <protection locked="0"/>
    </xf>
    <xf numFmtId="0" fontId="2" fillId="0" borderId="0" xfId="3" applyNumberFormat="1" applyFont="1" applyFill="1" applyBorder="1"/>
    <xf numFmtId="0" fontId="2" fillId="0" borderId="0" xfId="3" applyNumberFormat="1" applyFont="1" applyFill="1" applyBorder="1" applyAlignment="1" applyProtection="1">
      <alignment horizontal="right"/>
      <protection locked="0"/>
    </xf>
    <xf numFmtId="0" fontId="0" fillId="0" borderId="0" xfId="3" applyNumberFormat="1" applyFont="1" applyFill="1" applyBorder="1"/>
    <xf numFmtId="0" fontId="3" fillId="0" borderId="0" xfId="3" applyNumberFormat="1" applyFont="1" applyFill="1" applyBorder="1"/>
    <xf numFmtId="164" fontId="0" fillId="0" borderId="0" xfId="3" applyFont="1" applyFill="1" applyBorder="1" applyAlignment="1"/>
    <xf numFmtId="3" fontId="2" fillId="0" borderId="0" xfId="3" applyNumberFormat="1" applyFont="1" applyFill="1" applyBorder="1" applyAlignment="1"/>
    <xf numFmtId="0" fontId="3" fillId="0" borderId="0" xfId="3" applyNumberFormat="1" applyFont="1" applyFill="1" applyBorder="1" applyAlignment="1">
      <alignment horizontal="center"/>
    </xf>
    <xf numFmtId="0" fontId="1" fillId="0" borderId="0" xfId="3" applyNumberFormat="1" applyFill="1" applyBorder="1" applyAlignment="1" applyProtection="1">
      <alignment horizontal="center"/>
      <protection locked="0"/>
    </xf>
    <xf numFmtId="0" fontId="2" fillId="2" borderId="0" xfId="3" applyNumberFormat="1" applyFont="1" applyFill="1" applyBorder="1"/>
    <xf numFmtId="49" fontId="2" fillId="2" borderId="0" xfId="3" applyNumberFormat="1" applyFont="1" applyFill="1" applyBorder="1" applyAlignment="1">
      <alignment horizontal="center"/>
    </xf>
    <xf numFmtId="49" fontId="2" fillId="0" borderId="0" xfId="3" applyNumberFormat="1" applyFont="1" applyFill="1" applyBorder="1"/>
    <xf numFmtId="3" fontId="2" fillId="0" borderId="0" xfId="3" applyNumberFormat="1" applyFont="1" applyFill="1" applyBorder="1"/>
    <xf numFmtId="0" fontId="2" fillId="0" borderId="0" xfId="3" applyNumberFormat="1" applyFont="1" applyFill="1" applyBorder="1" applyAlignment="1">
      <alignment horizontal="center"/>
    </xf>
    <xf numFmtId="49" fontId="2" fillId="0" borderId="0" xfId="3" applyNumberFormat="1" applyFont="1" applyFill="1" applyBorder="1" applyAlignment="1">
      <alignment horizontal="center"/>
    </xf>
    <xf numFmtId="3" fontId="0" fillId="0" borderId="0" xfId="3" applyNumberFormat="1" applyFont="1" applyFill="1" applyBorder="1" applyAlignment="1"/>
    <xf numFmtId="0" fontId="0" fillId="0" borderId="0" xfId="3" applyNumberFormat="1" applyFont="1" applyFill="1" applyBorder="1" applyAlignment="1"/>
    <xf numFmtId="0" fontId="2" fillId="0" borderId="0" xfId="3" applyNumberFormat="1" applyFont="1" applyFill="1" applyBorder="1" applyAlignment="1"/>
    <xf numFmtId="3" fontId="4" fillId="0" borderId="0" xfId="3" applyNumberFormat="1" applyFont="1" applyFill="1" applyBorder="1" applyAlignment="1">
      <alignment horizontal="center"/>
    </xf>
    <xf numFmtId="0" fontId="0" fillId="0" borderId="0" xfId="3" applyNumberFormat="1" applyFont="1" applyFill="1" applyBorder="1" applyAlignment="1">
      <alignment horizontal="center"/>
    </xf>
    <xf numFmtId="164" fontId="4" fillId="0" borderId="0" xfId="3" applyFont="1" applyFill="1" applyBorder="1" applyAlignment="1">
      <alignment horizontal="center"/>
    </xf>
    <xf numFmtId="0" fontId="4" fillId="0" borderId="0" xfId="3" applyNumberFormat="1" applyFont="1" applyFill="1" applyBorder="1" applyAlignment="1" applyProtection="1">
      <alignment horizontal="center"/>
      <protection locked="0"/>
    </xf>
    <xf numFmtId="0" fontId="5" fillId="0" borderId="0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/>
    <xf numFmtId="0" fontId="6" fillId="0" borderId="0" xfId="3" applyNumberFormat="1" applyFont="1" applyFill="1" applyBorder="1" applyAlignment="1" applyProtection="1">
      <alignment horizontal="center"/>
      <protection locked="0"/>
    </xf>
    <xf numFmtId="3" fontId="1" fillId="0" borderId="0" xfId="3" applyNumberForma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center"/>
    </xf>
    <xf numFmtId="3" fontId="2" fillId="3" borderId="0" xfId="3" applyNumberFormat="1" applyFont="1" applyFill="1" applyBorder="1" applyAlignment="1"/>
    <xf numFmtId="41" fontId="2" fillId="3" borderId="0" xfId="3" applyNumberFormat="1" applyFont="1" applyFill="1" applyBorder="1" applyAlignment="1"/>
    <xf numFmtId="10" fontId="2" fillId="0" borderId="0" xfId="3" applyNumberFormat="1" applyFont="1" applyFill="1" applyBorder="1" applyAlignment="1"/>
    <xf numFmtId="10" fontId="0" fillId="0" borderId="0" xfId="4" applyNumberFormat="1" applyFont="1" applyFill="1" applyBorder="1" applyAlignment="1"/>
    <xf numFmtId="10" fontId="4" fillId="0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165" fontId="4" fillId="0" borderId="0" xfId="3" applyNumberFormat="1" applyFont="1" applyFill="1" applyBorder="1" applyAlignment="1"/>
    <xf numFmtId="49" fontId="0" fillId="0" borderId="0" xfId="3" applyNumberFormat="1" applyFont="1" applyFill="1" applyBorder="1" applyAlignment="1">
      <alignment horizontal="center"/>
    </xf>
    <xf numFmtId="164" fontId="2" fillId="0" borderId="0" xfId="3" applyFont="1" applyFill="1" applyBorder="1" applyAlignment="1">
      <alignment horizontal="center"/>
    </xf>
    <xf numFmtId="49" fontId="1" fillId="0" borderId="0" xfId="3" applyNumberForma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3" fontId="0" fillId="0" borderId="0" xfId="3" applyNumberFormat="1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center"/>
    </xf>
    <xf numFmtId="164" fontId="5" fillId="0" borderId="0" xfId="3" applyFont="1" applyFill="1" applyBorder="1" applyAlignment="1"/>
    <xf numFmtId="3" fontId="4" fillId="0" borderId="0" xfId="3" applyNumberFormat="1" applyFont="1" applyFill="1" applyBorder="1" applyAlignment="1"/>
    <xf numFmtId="10" fontId="1" fillId="0" borderId="0" xfId="2" applyNumberFormat="1" applyFill="1" applyBorder="1" applyAlignment="1"/>
    <xf numFmtId="10" fontId="4" fillId="0" borderId="0" xfId="4" applyNumberFormat="1" applyFont="1" applyFill="1" applyBorder="1" applyAlignment="1"/>
    <xf numFmtId="0" fontId="0" fillId="0" borderId="0" xfId="3" applyNumberFormat="1" applyFont="1" applyFill="1" applyBorder="1" applyAlignment="1">
      <alignment horizontal="fill"/>
    </xf>
    <xf numFmtId="164" fontId="8" fillId="0" borderId="0" xfId="3" applyFont="1" applyFill="1" applyBorder="1" applyAlignment="1"/>
    <xf numFmtId="3" fontId="9" fillId="0" borderId="0" xfId="3" applyNumberFormat="1" applyFont="1" applyFill="1" applyBorder="1" applyAlignment="1"/>
    <xf numFmtId="166" fontId="2" fillId="0" borderId="0" xfId="3" applyNumberFormat="1" applyFont="1" applyFill="1" applyBorder="1" applyAlignment="1">
      <alignment horizontal="center"/>
    </xf>
    <xf numFmtId="10" fontId="2" fillId="0" borderId="0" xfId="4" applyNumberFormat="1" applyFont="1" applyFill="1" applyBorder="1" applyAlignment="1"/>
    <xf numFmtId="167" fontId="1" fillId="0" borderId="0" xfId="3" applyNumberFormat="1" applyFill="1" applyBorder="1" applyAlignment="1"/>
    <xf numFmtId="10" fontId="4" fillId="0" borderId="0" xfId="2" applyNumberFormat="1" applyFont="1" applyFill="1" applyBorder="1" applyAlignment="1"/>
    <xf numFmtId="0" fontId="9" fillId="0" borderId="0" xfId="3" applyNumberFormat="1" applyFont="1" applyFill="1" applyBorder="1"/>
    <xf numFmtId="164" fontId="2" fillId="0" borderId="0" xfId="3" applyFont="1" applyFill="1" applyBorder="1" applyAlignment="1"/>
    <xf numFmtId="49" fontId="10" fillId="0" borderId="0" xfId="3" applyNumberFormat="1" applyFont="1" applyFill="1" applyBorder="1" applyAlignment="1">
      <alignment horizontal="left"/>
    </xf>
    <xf numFmtId="0" fontId="10" fillId="0" borderId="0" xfId="3" applyNumberFormat="1" applyFont="1" applyFill="1" applyBorder="1" applyAlignment="1">
      <alignment horizontal="right"/>
    </xf>
    <xf numFmtId="0" fontId="0" fillId="0" borderId="0" xfId="3" applyNumberFormat="1" applyFont="1" applyFill="1" applyBorder="1" applyAlignment="1">
      <alignment horizontal="right"/>
    </xf>
    <xf numFmtId="49" fontId="1" fillId="0" borderId="0" xfId="3" applyNumberFormat="1" applyFill="1" applyBorder="1" applyAlignment="1">
      <alignment horizontal="left"/>
    </xf>
    <xf numFmtId="164" fontId="2" fillId="0" borderId="0" xfId="3" applyFont="1" applyFill="1" applyBorder="1" applyAlignment="1">
      <alignment horizontal="right"/>
    </xf>
    <xf numFmtId="168" fontId="4" fillId="0" borderId="0" xfId="3" applyNumberFormat="1" applyFont="1" applyFill="1" applyBorder="1" applyAlignment="1">
      <alignment horizontal="center"/>
    </xf>
    <xf numFmtId="164" fontId="5" fillId="0" borderId="1" xfId="3" applyFont="1" applyFill="1" applyBorder="1" applyAlignment="1">
      <alignment horizontal="center" wrapText="1"/>
    </xf>
    <xf numFmtId="164" fontId="5" fillId="0" borderId="2" xfId="3" applyFont="1" applyFill="1" applyBorder="1" applyAlignment="1"/>
    <xf numFmtId="164" fontId="5" fillId="0" borderId="2" xfId="3" applyFont="1" applyFill="1" applyBorder="1" applyAlignment="1">
      <alignment horizontal="center" wrapText="1"/>
    </xf>
    <xf numFmtId="0" fontId="4" fillId="0" borderId="2" xfId="3" applyNumberFormat="1" applyFont="1" applyFill="1" applyBorder="1" applyAlignment="1">
      <alignment horizontal="center" wrapText="1"/>
    </xf>
    <xf numFmtId="164" fontId="5" fillId="0" borderId="3" xfId="3" applyFont="1" applyFill="1" applyBorder="1" applyAlignment="1">
      <alignment horizontal="center" wrapText="1"/>
    </xf>
    <xf numFmtId="3" fontId="4" fillId="0" borderId="3" xfId="3" applyNumberFormat="1" applyFont="1" applyFill="1" applyBorder="1" applyAlignment="1">
      <alignment horizontal="center" wrapText="1"/>
    </xf>
    <xf numFmtId="3" fontId="4" fillId="0" borderId="2" xfId="3" applyNumberFormat="1" applyFont="1" applyFill="1" applyBorder="1" applyAlignment="1">
      <alignment horizontal="center" wrapText="1"/>
    </xf>
    <xf numFmtId="0" fontId="2" fillId="0" borderId="1" xfId="3" applyNumberFormat="1" applyFont="1" applyFill="1" applyBorder="1"/>
    <xf numFmtId="0" fontId="2" fillId="0" borderId="2" xfId="3" applyNumberFormat="1" applyFont="1" applyFill="1" applyBorder="1"/>
    <xf numFmtId="0" fontId="2" fillId="0" borderId="2" xfId="3" applyNumberFormat="1" applyFont="1" applyFill="1" applyBorder="1" applyAlignment="1">
      <alignment horizontal="center"/>
    </xf>
    <xf numFmtId="0" fontId="2" fillId="0" borderId="3" xfId="3" applyNumberFormat="1" applyFont="1" applyFill="1" applyBorder="1" applyAlignment="1">
      <alignment horizontal="center"/>
    </xf>
    <xf numFmtId="3" fontId="2" fillId="0" borderId="2" xfId="3" applyNumberFormat="1" applyFont="1" applyFill="1" applyBorder="1" applyAlignment="1">
      <alignment horizontal="center"/>
    </xf>
    <xf numFmtId="3" fontId="2" fillId="0" borderId="3" xfId="3" applyNumberFormat="1" applyFont="1" applyFill="1" applyBorder="1" applyAlignment="1">
      <alignment horizontal="center" wrapText="1"/>
    </xf>
    <xf numFmtId="0" fontId="2" fillId="0" borderId="4" xfId="3" applyNumberFormat="1" applyFont="1" applyFill="1" applyBorder="1"/>
    <xf numFmtId="0" fontId="2" fillId="0" borderId="5" xfId="3" applyNumberFormat="1" applyFont="1" applyFill="1" applyBorder="1"/>
    <xf numFmtId="3" fontId="2" fillId="0" borderId="5" xfId="3" applyNumberFormat="1" applyFont="1" applyFill="1" applyBorder="1" applyAlignment="1"/>
    <xf numFmtId="164" fontId="1" fillId="0" borderId="4" xfId="3" applyFill="1" applyBorder="1" applyAlignment="1"/>
    <xf numFmtId="169" fontId="2" fillId="3" borderId="0" xfId="5" applyNumberFormat="1" applyFont="1" applyFill="1" applyBorder="1" applyAlignment="1"/>
    <xf numFmtId="164" fontId="11" fillId="0" borderId="0" xfId="3" applyFont="1" applyFill="1" applyBorder="1" applyAlignment="1"/>
    <xf numFmtId="164" fontId="1" fillId="0" borderId="5" xfId="3" applyFill="1" applyBorder="1" applyAlignment="1"/>
    <xf numFmtId="164" fontId="11" fillId="0" borderId="5" xfId="3" applyFont="1" applyFill="1" applyBorder="1" applyAlignment="1"/>
    <xf numFmtId="164" fontId="1" fillId="0" borderId="6" xfId="3" applyFill="1" applyBorder="1" applyAlignment="1"/>
    <xf numFmtId="164" fontId="1" fillId="0" borderId="7" xfId="3" applyFill="1" applyBorder="1" applyAlignment="1"/>
    <xf numFmtId="164" fontId="11" fillId="0" borderId="7" xfId="3" applyFont="1" applyFill="1" applyBorder="1" applyAlignment="1"/>
    <xf numFmtId="164" fontId="11" fillId="0" borderId="8" xfId="3" applyFont="1" applyFill="1" applyBorder="1" applyAlignment="1"/>
    <xf numFmtId="167" fontId="2" fillId="0" borderId="0" xfId="3" applyNumberFormat="1" applyFont="1" applyFill="1" applyBorder="1" applyAlignment="1"/>
    <xf numFmtId="170" fontId="2" fillId="0" borderId="0" xfId="1" applyNumberFormat="1" applyFont="1" applyFill="1" applyBorder="1" applyAlignment="1"/>
    <xf numFmtId="164" fontId="7" fillId="0" borderId="0" xfId="3" applyFont="1" applyFill="1" applyBorder="1" applyAlignment="1"/>
    <xf numFmtId="1" fontId="2" fillId="0" borderId="0" xfId="6" applyNumberFormat="1" applyFont="1" applyFill="1" applyBorder="1" applyAlignment="1">
      <alignment horizontal="center"/>
    </xf>
    <xf numFmtId="164" fontId="2" fillId="0" borderId="9" xfId="3" applyFont="1" applyFill="1" applyBorder="1" applyAlignment="1"/>
    <xf numFmtId="164" fontId="1" fillId="0" borderId="0" xfId="3" applyFont="1" applyFill="1" applyBorder="1" applyAlignment="1"/>
    <xf numFmtId="164" fontId="11" fillId="0" borderId="0" xfId="3" applyFont="1" applyFill="1" applyBorder="1" applyAlignment="1">
      <alignment horizontal="center"/>
    </xf>
    <xf numFmtId="164" fontId="10" fillId="0" borderId="0" xfId="3" applyFont="1" applyFill="1" applyBorder="1" applyAlignment="1"/>
    <xf numFmtId="49" fontId="10" fillId="0" borderId="0" xfId="3" applyNumberFormat="1" applyFont="1" applyFill="1" applyBorder="1" applyAlignment="1">
      <alignment horizontal="center"/>
    </xf>
    <xf numFmtId="0" fontId="14" fillId="0" borderId="0" xfId="7" applyFont="1">
      <alignment vertical="top"/>
    </xf>
    <xf numFmtId="0" fontId="15" fillId="0" borderId="0" xfId="8" applyFont="1"/>
    <xf numFmtId="0" fontId="16" fillId="0" borderId="0" xfId="7" applyFont="1">
      <alignment vertical="top"/>
    </xf>
    <xf numFmtId="0" fontId="7" fillId="0" borderId="0" xfId="8"/>
    <xf numFmtId="0" fontId="16" fillId="0" borderId="0" xfId="9" applyFont="1" applyFill="1" applyBorder="1">
      <alignment vertical="top"/>
    </xf>
    <xf numFmtId="0" fontId="7" fillId="0" borderId="0" xfId="7" applyFont="1">
      <alignment vertical="top"/>
    </xf>
    <xf numFmtId="0" fontId="16" fillId="0" borderId="7" xfId="9" applyFont="1" applyFill="1" applyBorder="1">
      <alignment vertical="top"/>
    </xf>
    <xf numFmtId="0" fontId="7" fillId="0" borderId="0" xfId="8" applyFont="1"/>
    <xf numFmtId="167" fontId="11" fillId="0" borderId="0" xfId="11" applyNumberFormat="1" applyFont="1" applyFill="1" applyAlignment="1">
      <alignment horizontal="center" wrapText="1"/>
    </xf>
    <xf numFmtId="0" fontId="16" fillId="7" borderId="10" xfId="7" applyFont="1" applyFill="1" applyBorder="1">
      <alignment vertical="top"/>
    </xf>
    <xf numFmtId="0" fontId="7" fillId="0" borderId="11" xfId="10" quotePrefix="1" applyFont="1" applyFill="1" applyBorder="1" applyAlignment="1">
      <alignment horizontal="left"/>
    </xf>
    <xf numFmtId="0" fontId="16" fillId="7" borderId="5" xfId="7" applyFont="1" applyFill="1" applyBorder="1">
      <alignment vertical="top"/>
    </xf>
    <xf numFmtId="0" fontId="7" fillId="0" borderId="4" xfId="10" quotePrefix="1" applyFont="1" applyFill="1" applyBorder="1" applyAlignment="1">
      <alignment horizontal="left"/>
    </xf>
    <xf numFmtId="0" fontId="7" fillId="0" borderId="4" xfId="10" applyFont="1" applyFill="1" applyBorder="1"/>
    <xf numFmtId="0" fontId="16" fillId="7" borderId="8" xfId="7" applyFont="1" applyFill="1" applyBorder="1">
      <alignment vertical="top"/>
    </xf>
    <xf numFmtId="0" fontId="7" fillId="0" borderId="6" xfId="10" applyFont="1" applyFill="1" applyBorder="1"/>
    <xf numFmtId="0" fontId="16" fillId="7" borderId="0" xfId="7" applyFont="1" applyFill="1">
      <alignment vertical="top"/>
    </xf>
    <xf numFmtId="0" fontId="16" fillId="0" borderId="0" xfId="10" applyFont="1" applyAlignment="1">
      <alignment horizontal="right"/>
    </xf>
    <xf numFmtId="164" fontId="7" fillId="8" borderId="3" xfId="7" applyNumberFormat="1" applyFont="1" applyFill="1" applyBorder="1" applyAlignment="1">
      <alignment horizontal="right" vertical="top"/>
    </xf>
    <xf numFmtId="164" fontId="7" fillId="0" borderId="3" xfId="7" applyNumberFormat="1" applyFont="1" applyBorder="1" applyAlignment="1">
      <alignment horizontal="right" vertical="top"/>
    </xf>
    <xf numFmtId="164" fontId="7" fillId="8" borderId="1" xfId="7" applyNumberFormat="1" applyFont="1" applyFill="1" applyBorder="1" applyAlignment="1">
      <alignment horizontal="right" vertical="top"/>
    </xf>
    <xf numFmtId="0" fontId="16" fillId="9" borderId="0" xfId="7" applyFont="1" applyFill="1">
      <alignment vertical="top"/>
    </xf>
    <xf numFmtId="0" fontId="16" fillId="9" borderId="0" xfId="10" applyFont="1" applyFill="1" applyAlignment="1">
      <alignment horizontal="right"/>
    </xf>
    <xf numFmtId="0" fontId="7" fillId="9" borderId="0" xfId="7" applyFont="1" applyFill="1" applyBorder="1" applyAlignment="1">
      <alignment horizontal="right" vertical="top"/>
    </xf>
    <xf numFmtId="0" fontId="7" fillId="0" borderId="4" xfId="10" applyFont="1" applyBorder="1"/>
    <xf numFmtId="164" fontId="7" fillId="8" borderId="6" xfId="7" applyNumberFormat="1" applyFont="1" applyFill="1" applyBorder="1" applyAlignment="1">
      <alignment horizontal="right" vertical="top"/>
    </xf>
    <xf numFmtId="0" fontId="7" fillId="9" borderId="0" xfId="10" applyFont="1" applyFill="1" applyAlignment="1">
      <alignment horizontal="right"/>
    </xf>
    <xf numFmtId="37" fontId="7" fillId="9" borderId="0" xfId="10" applyNumberFormat="1" applyFont="1" applyFill="1" applyBorder="1" applyAlignment="1">
      <alignment horizontal="right"/>
    </xf>
    <xf numFmtId="0" fontId="7" fillId="9" borderId="0" xfId="10" applyFont="1" applyFill="1"/>
    <xf numFmtId="0" fontId="7" fillId="0" borderId="10" xfId="10" quotePrefix="1" applyFont="1" applyBorder="1" applyAlignment="1">
      <alignment horizontal="left"/>
    </xf>
    <xf numFmtId="164" fontId="7" fillId="8" borderId="10" xfId="5" applyNumberFormat="1" applyFont="1" applyFill="1" applyBorder="1" applyAlignment="1">
      <alignment horizontal="right" vertical="top"/>
    </xf>
    <xf numFmtId="164" fontId="7" fillId="0" borderId="12" xfId="5" applyNumberFormat="1" applyFont="1" applyBorder="1" applyAlignment="1">
      <alignment horizontal="right" vertical="top"/>
    </xf>
    <xf numFmtId="164" fontId="7" fillId="0" borderId="13" xfId="5" applyNumberFormat="1" applyFont="1" applyBorder="1" applyAlignment="1">
      <alignment horizontal="right" vertical="top"/>
    </xf>
    <xf numFmtId="0" fontId="7" fillId="0" borderId="5" xfId="10" quotePrefix="1" applyFont="1" applyBorder="1" applyAlignment="1">
      <alignment horizontal="left"/>
    </xf>
    <xf numFmtId="164" fontId="7" fillId="8" borderId="5" xfId="7" applyNumberFormat="1" applyFont="1" applyFill="1" applyBorder="1" applyAlignment="1">
      <alignment horizontal="right" vertical="top"/>
    </xf>
    <xf numFmtId="164" fontId="7" fillId="0" borderId="0" xfId="7" applyNumberFormat="1" applyFont="1" applyBorder="1" applyAlignment="1">
      <alignment horizontal="right" vertical="top"/>
    </xf>
    <xf numFmtId="164" fontId="7" fillId="0" borderId="14" xfId="7" applyNumberFormat="1" applyFont="1" applyBorder="1" applyAlignment="1">
      <alignment horizontal="right" vertical="top"/>
    </xf>
    <xf numFmtId="0" fontId="7" fillId="0" borderId="5" xfId="10" applyFont="1" applyBorder="1"/>
    <xf numFmtId="0" fontId="7" fillId="0" borderId="8" xfId="10" applyFont="1" applyBorder="1"/>
    <xf numFmtId="164" fontId="7" fillId="0" borderId="2" xfId="7" applyNumberFormat="1" applyFont="1" applyBorder="1" applyAlignment="1">
      <alignment horizontal="right" vertical="top"/>
    </xf>
    <xf numFmtId="164" fontId="7" fillId="0" borderId="15" xfId="7" applyNumberFormat="1" applyFont="1" applyBorder="1" applyAlignment="1">
      <alignment horizontal="right" vertical="top"/>
    </xf>
    <xf numFmtId="0" fontId="7" fillId="7" borderId="0" xfId="10" applyFont="1" applyFill="1" applyAlignment="1">
      <alignment horizontal="right"/>
    </xf>
    <xf numFmtId="167" fontId="7" fillId="7" borderId="0" xfId="7" applyNumberFormat="1" applyFont="1" applyFill="1" applyBorder="1" applyAlignment="1">
      <alignment horizontal="right" vertical="top"/>
    </xf>
    <xf numFmtId="0" fontId="7" fillId="7" borderId="0" xfId="7" applyFont="1" applyFill="1" applyBorder="1" applyAlignment="1">
      <alignment horizontal="right" vertical="top"/>
    </xf>
    <xf numFmtId="0" fontId="16" fillId="0" borderId="10" xfId="8" applyFont="1" applyBorder="1"/>
    <xf numFmtId="0" fontId="7" fillId="0" borderId="10" xfId="7" applyFont="1" applyBorder="1">
      <alignment vertical="top"/>
    </xf>
    <xf numFmtId="0" fontId="7" fillId="0" borderId="8" xfId="7" applyFont="1" applyBorder="1">
      <alignment vertical="top"/>
    </xf>
    <xf numFmtId="0" fontId="16" fillId="0" borderId="0" xfId="8" applyFont="1"/>
    <xf numFmtId="0" fontId="17" fillId="0" borderId="3" xfId="8" applyFont="1" applyBorder="1" applyAlignment="1">
      <alignment horizontal="center" wrapText="1"/>
    </xf>
    <xf numFmtId="0" fontId="17" fillId="0" borderId="3" xfId="8" applyFont="1" applyBorder="1" applyAlignment="1">
      <alignment wrapText="1"/>
    </xf>
    <xf numFmtId="0" fontId="7" fillId="0" borderId="16" xfId="8" applyBorder="1" applyAlignment="1">
      <alignment horizontal="right" vertical="top"/>
    </xf>
    <xf numFmtId="0" fontId="7" fillId="0" borderId="16" xfId="8" applyBorder="1" applyAlignment="1">
      <alignment vertical="top"/>
    </xf>
    <xf numFmtId="0" fontId="7" fillId="0" borderId="17" xfId="8" applyBorder="1" applyAlignment="1">
      <alignment horizontal="right" vertical="top"/>
    </xf>
    <xf numFmtId="0" fontId="7" fillId="0" borderId="17" xfId="8" applyBorder="1" applyAlignment="1">
      <alignment vertical="top"/>
    </xf>
    <xf numFmtId="164" fontId="1" fillId="0" borderId="4" xfId="3" applyFont="1" applyFill="1" applyBorder="1" applyAlignment="1"/>
    <xf numFmtId="1" fontId="1" fillId="0" borderId="0" xfId="3" applyNumberFormat="1" applyFont="1" applyFill="1" applyBorder="1" applyAlignment="1">
      <alignment horizontal="center"/>
    </xf>
    <xf numFmtId="169" fontId="18" fillId="4" borderId="0" xfId="5" applyNumberFormat="1" applyFont="1" applyFill="1" applyBorder="1" applyAlignment="1"/>
    <xf numFmtId="10" fontId="18" fillId="0" borderId="0" xfId="4" applyNumberFormat="1" applyFont="1" applyFill="1" applyBorder="1" applyAlignment="1"/>
    <xf numFmtId="167" fontId="1" fillId="0" borderId="5" xfId="3" applyNumberFormat="1" applyFont="1" applyFill="1" applyBorder="1" applyAlignment="1"/>
    <xf numFmtId="167" fontId="1" fillId="4" borderId="0" xfId="3" applyNumberFormat="1" applyFont="1" applyFill="1" applyBorder="1" applyAlignment="1"/>
    <xf numFmtId="169" fontId="18" fillId="3" borderId="0" xfId="5" applyNumberFormat="1" applyFont="1" applyFill="1" applyBorder="1" applyAlignment="1"/>
    <xf numFmtId="164" fontId="18" fillId="0" borderId="0" xfId="3" applyFont="1" applyFill="1" applyBorder="1" applyAlignment="1">
      <alignment horizontal="center"/>
    </xf>
    <xf numFmtId="164" fontId="18" fillId="0" borderId="0" xfId="3" applyFont="1" applyFill="1" applyBorder="1" applyAlignment="1"/>
    <xf numFmtId="164" fontId="19" fillId="0" borderId="0" xfId="3" applyFont="1" applyFill="1" applyBorder="1" applyAlignment="1">
      <alignment horizontal="center" vertical="top"/>
    </xf>
    <xf numFmtId="164" fontId="19" fillId="0" borderId="0" xfId="3" applyFont="1" applyFill="1" applyBorder="1" applyAlignment="1"/>
    <xf numFmtId="164" fontId="19" fillId="0" borderId="0" xfId="3" applyFont="1" applyFill="1" applyBorder="1" applyAlignment="1">
      <alignment horizontal="center"/>
    </xf>
    <xf numFmtId="164" fontId="18" fillId="0" borderId="0" xfId="3" applyFont="1" applyFill="1" applyBorder="1" applyAlignment="1">
      <alignment horizontal="left"/>
    </xf>
    <xf numFmtId="164" fontId="19" fillId="0" borderId="0" xfId="3" applyFont="1" applyFill="1" applyBorder="1" applyAlignment="1">
      <alignment horizontal="left"/>
    </xf>
    <xf numFmtId="164" fontId="18" fillId="0" borderId="0" xfId="3" applyFont="1" applyFill="1" applyBorder="1" applyAlignment="1">
      <alignment horizontal="left" vertical="top" wrapText="1"/>
    </xf>
    <xf numFmtId="164" fontId="19" fillId="0" borderId="0" xfId="3" applyFont="1" applyFill="1" applyBorder="1" applyAlignment="1">
      <alignment horizontal="left" vertical="top" wrapText="1"/>
    </xf>
    <xf numFmtId="164" fontId="19" fillId="0" borderId="0" xfId="3" applyFont="1" applyFill="1" applyBorder="1" applyAlignment="1">
      <alignment horizontal="left" wrapText="1"/>
    </xf>
    <xf numFmtId="0" fontId="2" fillId="0" borderId="0" xfId="3" applyNumberFormat="1" applyFont="1" applyFill="1" applyBorder="1" applyAlignment="1">
      <alignment horizontal="right"/>
    </xf>
    <xf numFmtId="167" fontId="7" fillId="8" borderId="3" xfId="7" applyNumberFormat="1" applyFont="1" applyFill="1" applyBorder="1" applyAlignment="1">
      <alignment horizontal="right" vertical="top"/>
    </xf>
    <xf numFmtId="167" fontId="7" fillId="0" borderId="3" xfId="7" applyNumberFormat="1" applyFont="1" applyBorder="1" applyAlignment="1">
      <alignment horizontal="right" vertical="top"/>
    </xf>
    <xf numFmtId="167" fontId="7" fillId="8" borderId="1" xfId="7" applyNumberFormat="1" applyFont="1" applyFill="1" applyBorder="1" applyAlignment="1">
      <alignment horizontal="right" vertical="top"/>
    </xf>
    <xf numFmtId="167" fontId="7" fillId="9" borderId="0" xfId="7" applyNumberFormat="1" applyFont="1" applyFill="1" applyBorder="1" applyAlignment="1">
      <alignment horizontal="right" vertical="top"/>
    </xf>
    <xf numFmtId="167" fontId="7" fillId="8" borderId="6" xfId="7" applyNumberFormat="1" applyFont="1" applyFill="1" applyBorder="1" applyAlignment="1">
      <alignment horizontal="right" vertical="top"/>
    </xf>
    <xf numFmtId="167" fontId="7" fillId="9" borderId="0" xfId="10" applyNumberFormat="1" applyFont="1" applyFill="1" applyBorder="1" applyAlignment="1">
      <alignment horizontal="right"/>
    </xf>
    <xf numFmtId="167" fontId="7" fillId="9" borderId="0" xfId="10" applyNumberFormat="1" applyFont="1" applyFill="1" applyAlignment="1">
      <alignment horizontal="right"/>
    </xf>
    <xf numFmtId="167" fontId="7" fillId="8" borderId="10" xfId="5" applyNumberFormat="1" applyFont="1" applyFill="1" applyBorder="1" applyAlignment="1">
      <alignment horizontal="right" vertical="top"/>
    </xf>
    <xf numFmtId="167" fontId="7" fillId="0" borderId="12" xfId="5" applyNumberFormat="1" applyFont="1" applyBorder="1" applyAlignment="1">
      <alignment horizontal="right" vertical="top"/>
    </xf>
    <xf numFmtId="167" fontId="7" fillId="8" borderId="5" xfId="7" applyNumberFormat="1" applyFont="1" applyFill="1" applyBorder="1" applyAlignment="1">
      <alignment horizontal="right" vertical="top"/>
    </xf>
    <xf numFmtId="167" fontId="7" fillId="0" borderId="2" xfId="7" applyNumberFormat="1" applyFont="1" applyBorder="1" applyAlignment="1">
      <alignment horizontal="right" vertical="top"/>
    </xf>
    <xf numFmtId="170" fontId="7" fillId="8" borderId="5" xfId="1" applyNumberFormat="1" applyFont="1" applyFill="1" applyBorder="1" applyAlignment="1">
      <alignment horizontal="right" vertical="top"/>
    </xf>
    <xf numFmtId="170" fontId="7" fillId="0" borderId="0" xfId="1" applyNumberFormat="1" applyFont="1" applyBorder="1" applyAlignment="1">
      <alignment horizontal="right" vertical="top"/>
    </xf>
    <xf numFmtId="0" fontId="7" fillId="0" borderId="0" xfId="8" applyAlignment="1">
      <alignment horizontal="right"/>
    </xf>
    <xf numFmtId="0" fontId="7" fillId="5" borderId="7" xfId="8" applyFont="1" applyFill="1" applyBorder="1" applyAlignment="1">
      <alignment horizontal="center"/>
    </xf>
    <xf numFmtId="0" fontId="13" fillId="0" borderId="0" xfId="7" applyFont="1">
      <alignment vertical="top"/>
    </xf>
    <xf numFmtId="167" fontId="7" fillId="8" borderId="11" xfId="5" applyNumberFormat="1" applyFont="1" applyFill="1" applyBorder="1" applyAlignment="1">
      <alignment horizontal="right" vertical="top"/>
    </xf>
    <xf numFmtId="167" fontId="7" fillId="0" borderId="10" xfId="5" applyNumberFormat="1" applyFont="1" applyBorder="1" applyAlignment="1">
      <alignment horizontal="right" vertical="top"/>
    </xf>
    <xf numFmtId="164" fontId="7" fillId="0" borderId="10" xfId="5" applyNumberFormat="1" applyFont="1" applyBorder="1" applyAlignment="1">
      <alignment horizontal="right" vertical="top"/>
    </xf>
    <xf numFmtId="164" fontId="7" fillId="8" borderId="11" xfId="5" applyNumberFormat="1" applyFont="1" applyFill="1" applyBorder="1" applyAlignment="1">
      <alignment horizontal="right" vertical="top"/>
    </xf>
    <xf numFmtId="164" fontId="7" fillId="0" borderId="0" xfId="8" applyNumberFormat="1" applyFont="1"/>
    <xf numFmtId="170" fontId="7" fillId="8" borderId="4" xfId="1" applyNumberFormat="1" applyFont="1" applyFill="1" applyBorder="1" applyAlignment="1">
      <alignment horizontal="right" vertical="top"/>
    </xf>
    <xf numFmtId="170" fontId="7" fillId="0" borderId="5" xfId="1" applyNumberFormat="1" applyFont="1" applyBorder="1" applyAlignment="1">
      <alignment horizontal="right" vertical="top"/>
    </xf>
    <xf numFmtId="167" fontId="7" fillId="8" borderId="4" xfId="5" applyNumberFormat="1" applyFont="1" applyFill="1" applyBorder="1" applyAlignment="1">
      <alignment horizontal="right" vertical="top"/>
    </xf>
    <xf numFmtId="164" fontId="7" fillId="0" borderId="5" xfId="5" applyNumberFormat="1" applyFont="1" applyBorder="1" applyAlignment="1">
      <alignment horizontal="right" vertical="top"/>
    </xf>
    <xf numFmtId="164" fontId="7" fillId="8" borderId="4" xfId="5" applyNumberFormat="1" applyFont="1" applyFill="1" applyBorder="1" applyAlignment="1">
      <alignment horizontal="right" vertical="top"/>
    </xf>
    <xf numFmtId="170" fontId="7" fillId="8" borderId="6" xfId="1" applyNumberFormat="1" applyFont="1" applyFill="1" applyBorder="1" applyAlignment="1">
      <alignment horizontal="right" vertical="top"/>
    </xf>
    <xf numFmtId="170" fontId="7" fillId="0" borderId="8" xfId="1" applyNumberFormat="1" applyFont="1" applyBorder="1" applyAlignment="1">
      <alignment horizontal="right" vertical="top"/>
    </xf>
    <xf numFmtId="167" fontId="7" fillId="8" borderId="6" xfId="5" applyNumberFormat="1" applyFont="1" applyFill="1" applyBorder="1" applyAlignment="1">
      <alignment horizontal="right" vertical="top"/>
    </xf>
    <xf numFmtId="164" fontId="7" fillId="0" borderId="8" xfId="5" applyNumberFormat="1" applyFont="1" applyBorder="1" applyAlignment="1">
      <alignment horizontal="right" vertical="top"/>
    </xf>
    <xf numFmtId="164" fontId="7" fillId="8" borderId="6" xfId="5" applyNumberFormat="1" applyFont="1" applyFill="1" applyBorder="1" applyAlignment="1">
      <alignment horizontal="right" vertical="top"/>
    </xf>
    <xf numFmtId="0" fontId="7" fillId="9" borderId="0" xfId="8" applyFont="1" applyFill="1"/>
    <xf numFmtId="0" fontId="7" fillId="7" borderId="0" xfId="8" applyFont="1" applyFill="1"/>
    <xf numFmtId="167" fontId="7" fillId="7" borderId="0" xfId="8" applyNumberFormat="1" applyFont="1" applyFill="1" applyAlignment="1">
      <alignment horizontal="right"/>
    </xf>
    <xf numFmtId="0" fontId="7" fillId="7" borderId="0" xfId="8" applyFont="1" applyFill="1" applyAlignment="1">
      <alignment horizontal="right"/>
    </xf>
    <xf numFmtId="167" fontId="7" fillId="8" borderId="10" xfId="7" applyNumberFormat="1" applyFont="1" applyFill="1" applyBorder="1" applyAlignment="1">
      <alignment horizontal="right" vertical="top"/>
    </xf>
    <xf numFmtId="167" fontId="7" fillId="0" borderId="10" xfId="7" applyNumberFormat="1" applyFont="1" applyBorder="1" applyAlignment="1">
      <alignment horizontal="right" vertical="top"/>
    </xf>
    <xf numFmtId="164" fontId="7" fillId="0" borderId="10" xfId="7" applyNumberFormat="1" applyFont="1" applyBorder="1" applyAlignment="1">
      <alignment horizontal="right" vertical="top"/>
    </xf>
    <xf numFmtId="164" fontId="7" fillId="8" borderId="10" xfId="7" applyNumberFormat="1" applyFont="1" applyFill="1" applyBorder="1" applyAlignment="1">
      <alignment horizontal="right" vertical="top"/>
    </xf>
    <xf numFmtId="167" fontId="7" fillId="8" borderId="8" xfId="7" applyNumberFormat="1" applyFont="1" applyFill="1" applyBorder="1" applyAlignment="1">
      <alignment horizontal="right" vertical="top"/>
    </xf>
    <xf numFmtId="167" fontId="7" fillId="0" borderId="8" xfId="7" applyNumberFormat="1" applyFont="1" applyBorder="1" applyAlignment="1">
      <alignment horizontal="right" vertical="top"/>
    </xf>
    <xf numFmtId="0" fontId="7" fillId="9" borderId="0" xfId="8" applyFont="1" applyFill="1" applyBorder="1"/>
    <xf numFmtId="164" fontId="7" fillId="9" borderId="0" xfId="8" applyNumberFormat="1" applyFont="1" applyFill="1"/>
    <xf numFmtId="0" fontId="7" fillId="9" borderId="0" xfId="8" applyFont="1" applyFill="1" applyAlignment="1">
      <alignment horizontal="right"/>
    </xf>
    <xf numFmtId="0" fontId="20" fillId="6" borderId="0" xfId="10" applyFont="1" applyFill="1" applyAlignment="1"/>
    <xf numFmtId="1" fontId="21" fillId="6" borderId="0" xfId="11" applyNumberFormat="1" applyFont="1" applyFill="1" applyAlignment="1">
      <alignment horizontal="center" wrapText="1"/>
    </xf>
    <xf numFmtId="167" fontId="21" fillId="6" borderId="0" xfId="11" applyNumberFormat="1" applyFont="1" applyFill="1" applyAlignment="1">
      <alignment horizontal="center" wrapText="1"/>
    </xf>
  </cellXfs>
  <cellStyles count="12">
    <cellStyle name="Comma" xfId="1" builtinId="3"/>
    <cellStyle name="Comma 2" xfId="6"/>
    <cellStyle name="Currency 2 2" xfId="5"/>
    <cellStyle name="Normal" xfId="0" builtinId="0"/>
    <cellStyle name="Normal 2" xfId="8"/>
    <cellStyle name="Normal 8" xfId="3"/>
    <cellStyle name="Normal_Attachment GG (2)" xfId="11"/>
    <cellStyle name="Normal_Schedule O Info for Mike" xfId="10"/>
    <cellStyle name="Normal_Sheet1" xfId="9"/>
    <cellStyle name="Normal_Sheet3" xfId="7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u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Documents%20and%20Settings/kshroyer/Local%20Settings/Temporary%20Internet%20Files/OLKF3/2002%20SECA%20Analysis%2012-2-2004%20SubZones%20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AYER\LOCALS~1\Temp\Other%20Elec%20Fc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tariffs/2000/formula%20rates/NSP%20xcelcoss%20mis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ERC%20Filings/OMMGG%20Forecasted%20123115/Revised%20Forecast/NIPSCO%20Attachment%20O,%20MM%20&amp;%20GG%20effective%20010115_revised%2012172014_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ERC%20Filings/OMMGG%20Forecasted%20123115/Revised%20Forecast/Support/08012014WOActivity-ScheduleG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ull"/>
      <sheetName val="Customer Model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et"/>
      <sheetName val="Public Auth"/>
      <sheetName val="Rail"/>
      <sheetName val="WVPA"/>
      <sheetName val="IMPA"/>
      <sheetName val="Argos"/>
      <sheetName val="Co Use"/>
      <sheetName val="Losses"/>
      <sheetName val="Wea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 O "/>
      <sheetName val="Attach GG"/>
      <sheetName val="Attach MM"/>
      <sheetName val="Workpapers (Pages 1 to 5)"/>
      <sheetName val="Workpapers (Pages 6 and 7)"/>
      <sheetName val="Workpapers (Page 8)"/>
      <sheetName val="Workpapers (Page 9)"/>
      <sheetName val="Workpapers (Page 10)"/>
      <sheetName val="Workpapers (Page 11)"/>
      <sheetName val="GG_Forward Rate TO Support Data"/>
      <sheetName val="GG_Project Descriptions"/>
      <sheetName val="MM_Forward Rate TO Support Data"/>
      <sheetName val="MM_Project Descriptions"/>
    </sheetNames>
    <sheetDataSet>
      <sheetData sheetId="0">
        <row r="86">
          <cell r="J86">
            <v>895935559</v>
          </cell>
        </row>
        <row r="94">
          <cell r="J94">
            <v>454259180</v>
          </cell>
        </row>
        <row r="109">
          <cell r="J109">
            <v>114185153.88392565</v>
          </cell>
        </row>
        <row r="163">
          <cell r="J163">
            <v>39539130.6887962</v>
          </cell>
        </row>
        <row r="168">
          <cell r="J168">
            <v>3720147.7661177544</v>
          </cell>
        </row>
        <row r="169">
          <cell r="J169">
            <v>3645863.7541560284</v>
          </cell>
        </row>
        <row r="181">
          <cell r="J181">
            <v>6022039.7761782873</v>
          </cell>
        </row>
        <row r="193">
          <cell r="J193">
            <v>23250211.872936249</v>
          </cell>
        </row>
        <row r="195">
          <cell r="J195">
            <v>47682304.373479813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G Inputs"/>
      <sheetName val="MTEP07-612"/>
      <sheetName val="MTPE08-1551"/>
      <sheetName val="MTPE07-1615 GIP"/>
      <sheetName val="MTEP011-2322"/>
      <sheetName val="Pivot WOE0507-71C"/>
      <sheetName val="WOE0507-71C"/>
      <sheetName val="Pivot WOE2456-X7L"/>
      <sheetName val="WOE2456-X7L"/>
      <sheetName val="Pivot WOE1902-71C"/>
      <sheetName val="WOE1902-71C"/>
      <sheetName val="Pivot WOE1903-71C"/>
      <sheetName val="WOE1903-71C"/>
      <sheetName val="Pivot WOE2355-X7L"/>
      <sheetName val="WOE2355-X7L"/>
      <sheetName val="Pivot WOE2242-71C"/>
      <sheetName val="WOE2242-71C"/>
      <sheetName val="Pivot WOE2405-X7L"/>
      <sheetName val="WOE2405-X7L"/>
      <sheetName val="Pivot WOE2022-71C"/>
      <sheetName val="WOE2022-71C"/>
      <sheetName val="Pivot WOE206471C"/>
      <sheetName val="WOE2064-71C"/>
      <sheetName val="Pivot WOE2221-71C"/>
      <sheetName val="WOE2221-71C"/>
    </sheetNames>
    <sheetDataSet>
      <sheetData sheetId="0"/>
      <sheetData sheetId="1">
        <row r="8">
          <cell r="F8">
            <v>-167861.966984</v>
          </cell>
        </row>
        <row r="83">
          <cell r="A83">
            <v>5779648.8799999999</v>
          </cell>
          <cell r="B83">
            <v>7180.92</v>
          </cell>
          <cell r="G83">
            <v>887055.49691533414</v>
          </cell>
        </row>
        <row r="84">
          <cell r="A84">
            <v>5779648.8799999999</v>
          </cell>
          <cell r="B84">
            <v>7180.92</v>
          </cell>
          <cell r="G84">
            <v>901043.99416400085</v>
          </cell>
        </row>
        <row r="85">
          <cell r="A85">
            <v>5779648.8799999999</v>
          </cell>
          <cell r="B85">
            <v>7180.92</v>
          </cell>
          <cell r="G85">
            <v>915032.49141266756</v>
          </cell>
        </row>
        <row r="86">
          <cell r="A86">
            <v>5779648.8799999999</v>
          </cell>
          <cell r="B86">
            <v>7180.92</v>
          </cell>
          <cell r="G86">
            <v>929020.98866133427</v>
          </cell>
        </row>
        <row r="87">
          <cell r="A87">
            <v>5779648.8799999999</v>
          </cell>
          <cell r="B87">
            <v>7180.92</v>
          </cell>
          <cell r="G87">
            <v>943009.48591000098</v>
          </cell>
        </row>
        <row r="88">
          <cell r="A88">
            <v>5779648.8799999999</v>
          </cell>
          <cell r="B88">
            <v>7180.92</v>
          </cell>
          <cell r="G88">
            <v>956997.98315866769</v>
          </cell>
        </row>
        <row r="89">
          <cell r="A89">
            <v>5779648.8799999999</v>
          </cell>
          <cell r="B89">
            <v>7180.92</v>
          </cell>
          <cell r="G89">
            <v>970986.4804073344</v>
          </cell>
        </row>
        <row r="90">
          <cell r="A90">
            <v>5779648.8799999999</v>
          </cell>
          <cell r="B90">
            <v>7180.92</v>
          </cell>
          <cell r="G90">
            <v>984974.97765600111</v>
          </cell>
        </row>
        <row r="91">
          <cell r="A91">
            <v>5779648.8799999999</v>
          </cell>
          <cell r="B91">
            <v>7180.92</v>
          </cell>
          <cell r="G91">
            <v>998963.47490466782</v>
          </cell>
        </row>
        <row r="92">
          <cell r="A92">
            <v>5779648.8799999999</v>
          </cell>
          <cell r="B92">
            <v>7180.92</v>
          </cell>
          <cell r="G92">
            <v>1012951.9721533345</v>
          </cell>
        </row>
        <row r="93">
          <cell r="A93">
            <v>5779648.8799999999</v>
          </cell>
          <cell r="B93">
            <v>7180.92</v>
          </cell>
          <cell r="G93">
            <v>1026940.4694020012</v>
          </cell>
        </row>
        <row r="94">
          <cell r="A94">
            <v>5779648.8799999999</v>
          </cell>
          <cell r="B94">
            <v>7180.92</v>
          </cell>
          <cell r="G94">
            <v>1040928.9666506679</v>
          </cell>
        </row>
        <row r="95">
          <cell r="A95">
            <v>5779648.8799999999</v>
          </cell>
          <cell r="B95">
            <v>7180.92</v>
          </cell>
          <cell r="G95">
            <v>1054917.4638993347</v>
          </cell>
        </row>
      </sheetData>
      <sheetData sheetId="2">
        <row r="8">
          <cell r="F8">
            <v>-124180.00495899998</v>
          </cell>
        </row>
        <row r="87">
          <cell r="A87">
            <v>2442569.1</v>
          </cell>
          <cell r="B87">
            <v>455306.86</v>
          </cell>
          <cell r="G87">
            <v>538223.4653058328</v>
          </cell>
          <cell r="I87">
            <v>595138.17000000004</v>
          </cell>
          <cell r="J87">
            <v>14443.76</v>
          </cell>
          <cell r="O87">
            <v>102260.01883766684</v>
          </cell>
          <cell r="Q87">
            <v>915114.9</v>
          </cell>
          <cell r="U87">
            <v>147428.7130300001</v>
          </cell>
        </row>
        <row r="88">
          <cell r="A88">
            <v>2442569.1</v>
          </cell>
          <cell r="B88">
            <v>455306.86</v>
          </cell>
          <cell r="G88">
            <v>544795.46468749945</v>
          </cell>
          <cell r="I88">
            <v>595138.17000000004</v>
          </cell>
          <cell r="J88">
            <v>14443.76</v>
          </cell>
          <cell r="O88">
            <v>103832.45148508351</v>
          </cell>
          <cell r="Q88">
            <v>915114.9</v>
          </cell>
          <cell r="U88">
            <v>149632.61474750011</v>
          </cell>
        </row>
        <row r="89">
          <cell r="A89">
            <v>2442569.1</v>
          </cell>
          <cell r="B89">
            <v>455306.86</v>
          </cell>
          <cell r="G89">
            <v>551367.4640691661</v>
          </cell>
          <cell r="I89">
            <v>595138.17000000004</v>
          </cell>
          <cell r="J89">
            <v>14443.76</v>
          </cell>
          <cell r="O89">
            <v>105404.88413250018</v>
          </cell>
          <cell r="Q89">
            <v>915114.9</v>
          </cell>
          <cell r="U89">
            <v>151836.51646500011</v>
          </cell>
        </row>
        <row r="90">
          <cell r="A90">
            <v>2442569.1</v>
          </cell>
          <cell r="B90">
            <v>455306.86</v>
          </cell>
          <cell r="G90">
            <v>557939.46345083276</v>
          </cell>
          <cell r="I90">
            <v>595138.17000000004</v>
          </cell>
          <cell r="J90">
            <v>14443.76</v>
          </cell>
          <cell r="O90">
            <v>106977.31677991686</v>
          </cell>
          <cell r="Q90">
            <v>915114.9</v>
          </cell>
          <cell r="U90">
            <v>154040.41818250011</v>
          </cell>
        </row>
        <row r="91">
          <cell r="A91">
            <v>2442569.1</v>
          </cell>
          <cell r="B91">
            <v>455306.86</v>
          </cell>
          <cell r="G91">
            <v>564511.46283249941</v>
          </cell>
          <cell r="I91">
            <v>595138.17000000004</v>
          </cell>
          <cell r="J91">
            <v>14443.76</v>
          </cell>
          <cell r="O91">
            <v>108549.74942733353</v>
          </cell>
          <cell r="Q91">
            <v>915114.9</v>
          </cell>
          <cell r="U91">
            <v>156244.31990000012</v>
          </cell>
        </row>
        <row r="92">
          <cell r="A92">
            <v>2442569.1</v>
          </cell>
          <cell r="B92">
            <v>455306.86</v>
          </cell>
          <cell r="G92">
            <v>571083.46221416607</v>
          </cell>
          <cell r="I92">
            <v>595138.17000000004</v>
          </cell>
          <cell r="J92">
            <v>14443.76</v>
          </cell>
          <cell r="O92">
            <v>110122.18207475021</v>
          </cell>
          <cell r="Q92">
            <v>915114.9</v>
          </cell>
          <cell r="U92">
            <v>158448.22161750012</v>
          </cell>
        </row>
        <row r="93">
          <cell r="A93">
            <v>2442569.1</v>
          </cell>
          <cell r="B93">
            <v>455306.86</v>
          </cell>
          <cell r="G93">
            <v>577655.46159583272</v>
          </cell>
          <cell r="I93">
            <v>595138.17000000004</v>
          </cell>
          <cell r="J93">
            <v>14443.76</v>
          </cell>
          <cell r="O93">
            <v>111694.61472216688</v>
          </cell>
          <cell r="Q93">
            <v>915114.9</v>
          </cell>
          <cell r="U93">
            <v>160652.12333500013</v>
          </cell>
        </row>
        <row r="94">
          <cell r="A94">
            <v>2442569.1</v>
          </cell>
          <cell r="B94">
            <v>455306.86</v>
          </cell>
          <cell r="G94">
            <v>584227.46097749937</v>
          </cell>
          <cell r="I94">
            <v>595138.17000000004</v>
          </cell>
          <cell r="J94">
            <v>14443.76</v>
          </cell>
          <cell r="O94">
            <v>113267.04736958355</v>
          </cell>
          <cell r="Q94">
            <v>915114.9</v>
          </cell>
          <cell r="U94">
            <v>162856.02505250013</v>
          </cell>
        </row>
        <row r="95">
          <cell r="A95">
            <v>2442569.1</v>
          </cell>
          <cell r="B95">
            <v>455306.86</v>
          </cell>
          <cell r="G95">
            <v>590799.46035916603</v>
          </cell>
          <cell r="I95">
            <v>595138.17000000004</v>
          </cell>
          <cell r="J95">
            <v>14443.76</v>
          </cell>
          <cell r="O95">
            <v>114839.48001700023</v>
          </cell>
          <cell r="Q95">
            <v>915114.9</v>
          </cell>
          <cell r="U95">
            <v>165059.92677000014</v>
          </cell>
        </row>
        <row r="96">
          <cell r="A96">
            <v>2442569.1</v>
          </cell>
          <cell r="B96">
            <v>455306.86</v>
          </cell>
          <cell r="G96">
            <v>597371.45974083268</v>
          </cell>
          <cell r="I96">
            <v>595138.17000000004</v>
          </cell>
          <cell r="J96">
            <v>14443.76</v>
          </cell>
          <cell r="O96">
            <v>116411.9126644169</v>
          </cell>
          <cell r="Q96">
            <v>915114.9</v>
          </cell>
          <cell r="U96">
            <v>167263.82848750014</v>
          </cell>
        </row>
        <row r="97">
          <cell r="A97">
            <v>2442569.1</v>
          </cell>
          <cell r="B97">
            <v>455306.86</v>
          </cell>
          <cell r="G97">
            <v>603943.45912249933</v>
          </cell>
          <cell r="I97">
            <v>595138.17000000004</v>
          </cell>
          <cell r="J97">
            <v>14443.76</v>
          </cell>
          <cell r="O97">
            <v>117984.34531183357</v>
          </cell>
          <cell r="Q97">
            <v>915114.9</v>
          </cell>
          <cell r="U97">
            <v>169467.73020500015</v>
          </cell>
        </row>
        <row r="98">
          <cell r="A98">
            <v>2442569.1</v>
          </cell>
          <cell r="B98">
            <v>455306.86</v>
          </cell>
          <cell r="G98">
            <v>610515.45850416599</v>
          </cell>
          <cell r="I98">
            <v>595138.17000000004</v>
          </cell>
          <cell r="J98">
            <v>14443.76</v>
          </cell>
          <cell r="O98">
            <v>119556.77795925025</v>
          </cell>
          <cell r="Q98">
            <v>915114.9</v>
          </cell>
          <cell r="U98">
            <v>171671.63192250015</v>
          </cell>
        </row>
        <row r="99">
          <cell r="A99">
            <v>2442569.1</v>
          </cell>
          <cell r="B99">
            <v>455306.86</v>
          </cell>
          <cell r="G99">
            <v>617087.45788583264</v>
          </cell>
          <cell r="I99">
            <v>595138.17000000004</v>
          </cell>
          <cell r="J99">
            <v>14443.76</v>
          </cell>
          <cell r="O99">
            <v>121129.21060666692</v>
          </cell>
          <cell r="Q99">
            <v>915114.9</v>
          </cell>
          <cell r="U99">
            <v>173875.53364000015</v>
          </cell>
        </row>
      </sheetData>
      <sheetData sheetId="3">
        <row r="8">
          <cell r="F8">
            <v>-61110.938825000005</v>
          </cell>
        </row>
        <row r="87">
          <cell r="A87">
            <v>1241248.27</v>
          </cell>
          <cell r="B87">
            <v>705337.58</v>
          </cell>
          <cell r="C87">
            <v>5005.2199999999721</v>
          </cell>
          <cell r="D87">
            <v>0</v>
          </cell>
          <cell r="K87">
            <v>334505.17066299974</v>
          </cell>
          <cell r="M87">
            <v>67728.77</v>
          </cell>
          <cell r="Q87">
            <v>9468.3081510000047</v>
          </cell>
          <cell r="S87">
            <v>5433.85</v>
          </cell>
          <cell r="T87">
            <v>1626.65</v>
          </cell>
          <cell r="U87">
            <v>-8909.59</v>
          </cell>
          <cell r="V87">
            <v>143.55999999999858</v>
          </cell>
          <cell r="W87">
            <v>2596.5100000000002</v>
          </cell>
          <cell r="X87">
            <v>2035.2800000000284</v>
          </cell>
          <cell r="AG87">
            <v>-151.05367566666101</v>
          </cell>
          <cell r="AI87">
            <v>0</v>
          </cell>
          <cell r="AJ87">
            <v>83331.81</v>
          </cell>
          <cell r="AK87">
            <v>-84323.99</v>
          </cell>
          <cell r="AL87">
            <v>-44119.090000000004</v>
          </cell>
          <cell r="AM87">
            <v>0</v>
          </cell>
          <cell r="AN87">
            <v>89357.22</v>
          </cell>
          <cell r="AW87">
            <v>22031.897246666653</v>
          </cell>
          <cell r="AY87">
            <v>8658.98</v>
          </cell>
          <cell r="BC87">
            <v>1394.961677999999</v>
          </cell>
        </row>
        <row r="88">
          <cell r="A88">
            <v>1241248.27</v>
          </cell>
          <cell r="B88">
            <v>705337.58</v>
          </cell>
          <cell r="C88">
            <v>5005.2199999999721</v>
          </cell>
          <cell r="D88">
            <v>0</v>
          </cell>
          <cell r="K88">
            <v>338857.37704874971</v>
          </cell>
          <cell r="M88">
            <v>67728.77</v>
          </cell>
          <cell r="Q88">
            <v>9617.3114450000048</v>
          </cell>
          <cell r="S88">
            <v>5433.85</v>
          </cell>
          <cell r="T88">
            <v>1626.65</v>
          </cell>
          <cell r="U88">
            <v>-8909.59</v>
          </cell>
          <cell r="V88">
            <v>143.55999999999858</v>
          </cell>
          <cell r="W88">
            <v>2596.5100000000002</v>
          </cell>
          <cell r="X88">
            <v>2035.2800000000284</v>
          </cell>
          <cell r="AG88">
            <v>-151.68856283332758</v>
          </cell>
          <cell r="AI88">
            <v>0</v>
          </cell>
          <cell r="AJ88">
            <v>83331.81</v>
          </cell>
          <cell r="AK88">
            <v>-84323.99</v>
          </cell>
          <cell r="AL88">
            <v>-44119.090000000004</v>
          </cell>
          <cell r="AM88">
            <v>0</v>
          </cell>
          <cell r="AN88">
            <v>89357.22</v>
          </cell>
          <cell r="AW88">
            <v>22603.046979333318</v>
          </cell>
          <cell r="AY88">
            <v>8658.98</v>
          </cell>
          <cell r="BC88">
            <v>1415.8153881666656</v>
          </cell>
        </row>
        <row r="89">
          <cell r="A89">
            <v>1241248.27</v>
          </cell>
          <cell r="B89">
            <v>705337.58</v>
          </cell>
          <cell r="C89">
            <v>5005.2199999999721</v>
          </cell>
          <cell r="D89">
            <v>0</v>
          </cell>
          <cell r="K89">
            <v>343209.58343449968</v>
          </cell>
          <cell r="M89">
            <v>67728.77</v>
          </cell>
          <cell r="Q89">
            <v>9766.3147390000049</v>
          </cell>
          <cell r="S89">
            <v>5433.85</v>
          </cell>
          <cell r="T89">
            <v>1626.65</v>
          </cell>
          <cell r="U89">
            <v>-8909.59</v>
          </cell>
          <cell r="V89">
            <v>143.55999999999858</v>
          </cell>
          <cell r="W89">
            <v>2596.5100000000002</v>
          </cell>
          <cell r="X89">
            <v>2035.2800000000284</v>
          </cell>
          <cell r="AG89">
            <v>-152.32344999999415</v>
          </cell>
          <cell r="AI89">
            <v>0</v>
          </cell>
          <cell r="AJ89">
            <v>83331.81</v>
          </cell>
          <cell r="AK89">
            <v>-84323.99</v>
          </cell>
          <cell r="AL89">
            <v>-44119.090000000004</v>
          </cell>
          <cell r="AM89">
            <v>0</v>
          </cell>
          <cell r="AN89">
            <v>89357.22</v>
          </cell>
          <cell r="AW89">
            <v>23174.196711999983</v>
          </cell>
          <cell r="AY89">
            <v>8658.98</v>
          </cell>
          <cell r="BC89">
            <v>1436.6690983333322</v>
          </cell>
        </row>
        <row r="90">
          <cell r="A90">
            <v>1241248.27</v>
          </cell>
          <cell r="B90">
            <v>705337.58</v>
          </cell>
          <cell r="C90">
            <v>5005.2199999999721</v>
          </cell>
          <cell r="D90">
            <v>0</v>
          </cell>
          <cell r="K90">
            <v>347561.78982024966</v>
          </cell>
          <cell r="M90">
            <v>67728.77</v>
          </cell>
          <cell r="Q90">
            <v>9915.318033000005</v>
          </cell>
          <cell r="S90">
            <v>5433.85</v>
          </cell>
          <cell r="T90">
            <v>1626.65</v>
          </cell>
          <cell r="U90">
            <v>-8909.59</v>
          </cell>
          <cell r="V90">
            <v>143.55999999999858</v>
          </cell>
          <cell r="W90">
            <v>2596.5100000000002</v>
          </cell>
          <cell r="X90">
            <v>2035.2800000000284</v>
          </cell>
          <cell r="AG90">
            <v>-152.95833716666073</v>
          </cell>
          <cell r="AI90">
            <v>0</v>
          </cell>
          <cell r="AJ90">
            <v>83331.81</v>
          </cell>
          <cell r="AK90">
            <v>-84323.99</v>
          </cell>
          <cell r="AL90">
            <v>-44119.090000000004</v>
          </cell>
          <cell r="AM90">
            <v>0</v>
          </cell>
          <cell r="AN90">
            <v>89357.22</v>
          </cell>
          <cell r="AW90">
            <v>23745.346444666648</v>
          </cell>
          <cell r="AY90">
            <v>8658.98</v>
          </cell>
          <cell r="BC90">
            <v>1457.5228084999987</v>
          </cell>
        </row>
        <row r="91">
          <cell r="A91">
            <v>1241248.27</v>
          </cell>
          <cell r="B91">
            <v>705337.58</v>
          </cell>
          <cell r="C91">
            <v>5005.2199999999721</v>
          </cell>
          <cell r="D91">
            <v>0</v>
          </cell>
          <cell r="K91">
            <v>351913.99620599963</v>
          </cell>
          <cell r="M91">
            <v>67728.77</v>
          </cell>
          <cell r="Q91">
            <v>10064.321327000005</v>
          </cell>
          <cell r="S91">
            <v>5433.85</v>
          </cell>
          <cell r="T91">
            <v>1626.65</v>
          </cell>
          <cell r="U91">
            <v>-8909.59</v>
          </cell>
          <cell r="V91">
            <v>143.55999999999858</v>
          </cell>
          <cell r="W91">
            <v>2596.5100000000002</v>
          </cell>
          <cell r="X91">
            <v>2035.2800000000284</v>
          </cell>
          <cell r="AG91">
            <v>-153.5932243333273</v>
          </cell>
          <cell r="AI91">
            <v>0</v>
          </cell>
          <cell r="AJ91">
            <v>83331.81</v>
          </cell>
          <cell r="AK91">
            <v>-84323.99</v>
          </cell>
          <cell r="AL91">
            <v>-44119.090000000004</v>
          </cell>
          <cell r="AM91">
            <v>0</v>
          </cell>
          <cell r="AN91">
            <v>89357.22</v>
          </cell>
          <cell r="AW91">
            <v>24316.496177333313</v>
          </cell>
          <cell r="AY91">
            <v>8658.98</v>
          </cell>
          <cell r="BC91">
            <v>1478.3765186666653</v>
          </cell>
        </row>
        <row r="92">
          <cell r="A92">
            <v>1241248.27</v>
          </cell>
          <cell r="B92">
            <v>705337.58</v>
          </cell>
          <cell r="C92">
            <v>5005.2199999999721</v>
          </cell>
          <cell r="D92">
            <v>0</v>
          </cell>
          <cell r="K92">
            <v>356266.20259174961</v>
          </cell>
          <cell r="M92">
            <v>67728.77</v>
          </cell>
          <cell r="Q92">
            <v>10213.324621000005</v>
          </cell>
          <cell r="S92">
            <v>5433.85</v>
          </cell>
          <cell r="T92">
            <v>1626.65</v>
          </cell>
          <cell r="U92">
            <v>-8909.59</v>
          </cell>
          <cell r="V92">
            <v>143.55999999999858</v>
          </cell>
          <cell r="W92">
            <v>2596.5100000000002</v>
          </cell>
          <cell r="X92">
            <v>2035.2800000000284</v>
          </cell>
          <cell r="AG92">
            <v>-154.22811149999387</v>
          </cell>
          <cell r="AI92">
            <v>0</v>
          </cell>
          <cell r="AJ92">
            <v>83331.81</v>
          </cell>
          <cell r="AK92">
            <v>-84323.99</v>
          </cell>
          <cell r="AL92">
            <v>-44119.090000000004</v>
          </cell>
          <cell r="AM92">
            <v>0</v>
          </cell>
          <cell r="AN92">
            <v>89357.22</v>
          </cell>
          <cell r="AW92">
            <v>24887.645909999977</v>
          </cell>
          <cell r="AY92">
            <v>8658.98</v>
          </cell>
          <cell r="BC92">
            <v>1499.2302288333319</v>
          </cell>
        </row>
        <row r="93">
          <cell r="A93">
            <v>1241248.27</v>
          </cell>
          <cell r="B93">
            <v>705337.58</v>
          </cell>
          <cell r="C93">
            <v>5005.2199999999721</v>
          </cell>
          <cell r="D93">
            <v>0</v>
          </cell>
          <cell r="K93">
            <v>360618.40897749958</v>
          </cell>
          <cell r="M93">
            <v>67728.77</v>
          </cell>
          <cell r="Q93">
            <v>10362.327915000005</v>
          </cell>
          <cell r="S93">
            <v>5433.85</v>
          </cell>
          <cell r="T93">
            <v>1626.65</v>
          </cell>
          <cell r="U93">
            <v>-8909.59</v>
          </cell>
          <cell r="V93">
            <v>143.55999999999858</v>
          </cell>
          <cell r="W93">
            <v>2596.5100000000002</v>
          </cell>
          <cell r="X93">
            <v>2035.2800000000284</v>
          </cell>
          <cell r="AG93">
            <v>-154.86299866666045</v>
          </cell>
          <cell r="AI93">
            <v>0</v>
          </cell>
          <cell r="AJ93">
            <v>83331.81</v>
          </cell>
          <cell r="AK93">
            <v>-84323.99</v>
          </cell>
          <cell r="AL93">
            <v>-44119.090000000004</v>
          </cell>
          <cell r="AM93">
            <v>0</v>
          </cell>
          <cell r="AN93">
            <v>89357.22</v>
          </cell>
          <cell r="AW93">
            <v>25458.795642666642</v>
          </cell>
          <cell r="AY93">
            <v>8658.98</v>
          </cell>
          <cell r="BC93">
            <v>1520.0839389999985</v>
          </cell>
        </row>
        <row r="94">
          <cell r="A94">
            <v>1241248.27</v>
          </cell>
          <cell r="B94">
            <v>705337.58</v>
          </cell>
          <cell r="C94">
            <v>5005.2199999999721</v>
          </cell>
          <cell r="D94">
            <v>0</v>
          </cell>
          <cell r="K94">
            <v>364970.61536324956</v>
          </cell>
          <cell r="M94">
            <v>67728.77</v>
          </cell>
          <cell r="Q94">
            <v>10511.331209000005</v>
          </cell>
          <cell r="S94">
            <v>5433.85</v>
          </cell>
          <cell r="T94">
            <v>1626.65</v>
          </cell>
          <cell r="U94">
            <v>-8909.59</v>
          </cell>
          <cell r="V94">
            <v>143.55999999999858</v>
          </cell>
          <cell r="W94">
            <v>2596.5100000000002</v>
          </cell>
          <cell r="X94">
            <v>2035.2800000000284</v>
          </cell>
          <cell r="AG94">
            <v>-155.49788583332702</v>
          </cell>
          <cell r="AI94">
            <v>0</v>
          </cell>
          <cell r="AJ94">
            <v>83331.81</v>
          </cell>
          <cell r="AK94">
            <v>-84323.99</v>
          </cell>
          <cell r="AL94">
            <v>-44119.090000000004</v>
          </cell>
          <cell r="AM94">
            <v>0</v>
          </cell>
          <cell r="AN94">
            <v>89357.22</v>
          </cell>
          <cell r="AW94">
            <v>26029.945375333307</v>
          </cell>
          <cell r="AY94">
            <v>8658.98</v>
          </cell>
          <cell r="BC94">
            <v>1540.9376491666651</v>
          </cell>
        </row>
        <row r="95">
          <cell r="A95">
            <v>1241248.27</v>
          </cell>
          <cell r="B95">
            <v>705337.58</v>
          </cell>
          <cell r="C95">
            <v>5005.2199999999721</v>
          </cell>
          <cell r="D95">
            <v>0</v>
          </cell>
          <cell r="K95">
            <v>369322.82174899953</v>
          </cell>
          <cell r="M95">
            <v>67728.77</v>
          </cell>
          <cell r="Q95">
            <v>10660.334503000005</v>
          </cell>
          <cell r="S95">
            <v>5433.85</v>
          </cell>
          <cell r="T95">
            <v>1626.65</v>
          </cell>
          <cell r="U95">
            <v>-8909.59</v>
          </cell>
          <cell r="V95">
            <v>143.55999999999858</v>
          </cell>
          <cell r="W95">
            <v>2596.5100000000002</v>
          </cell>
          <cell r="X95">
            <v>2035.2800000000284</v>
          </cell>
          <cell r="AG95">
            <v>-156.13277299999359</v>
          </cell>
          <cell r="AI95">
            <v>0</v>
          </cell>
          <cell r="AJ95">
            <v>83331.81</v>
          </cell>
          <cell r="AK95">
            <v>-84323.99</v>
          </cell>
          <cell r="AL95">
            <v>-44119.090000000004</v>
          </cell>
          <cell r="AM95">
            <v>0</v>
          </cell>
          <cell r="AN95">
            <v>89357.22</v>
          </cell>
          <cell r="AW95">
            <v>26601.095107999972</v>
          </cell>
          <cell r="AY95">
            <v>8658.98</v>
          </cell>
          <cell r="BC95">
            <v>1561.7913593333317</v>
          </cell>
        </row>
        <row r="96">
          <cell r="A96">
            <v>1241248.27</v>
          </cell>
          <cell r="B96">
            <v>705337.58</v>
          </cell>
          <cell r="C96">
            <v>5005.2199999999721</v>
          </cell>
          <cell r="D96">
            <v>0</v>
          </cell>
          <cell r="K96">
            <v>373675.0281347495</v>
          </cell>
          <cell r="M96">
            <v>67728.77</v>
          </cell>
          <cell r="Q96">
            <v>10809.337797000006</v>
          </cell>
          <cell r="S96">
            <v>5433.85</v>
          </cell>
          <cell r="T96">
            <v>1626.65</v>
          </cell>
          <cell r="U96">
            <v>-8909.59</v>
          </cell>
          <cell r="V96">
            <v>143.55999999999858</v>
          </cell>
          <cell r="W96">
            <v>2596.5100000000002</v>
          </cell>
          <cell r="X96">
            <v>2035.2800000000284</v>
          </cell>
          <cell r="AG96">
            <v>-156.76766016666016</v>
          </cell>
          <cell r="AI96">
            <v>0</v>
          </cell>
          <cell r="AJ96">
            <v>83331.81</v>
          </cell>
          <cell r="AK96">
            <v>-84323.99</v>
          </cell>
          <cell r="AL96">
            <v>-44119.090000000004</v>
          </cell>
          <cell r="AM96">
            <v>0</v>
          </cell>
          <cell r="AN96">
            <v>89357.22</v>
          </cell>
          <cell r="AW96">
            <v>27172.244840666637</v>
          </cell>
          <cell r="AY96">
            <v>8658.98</v>
          </cell>
          <cell r="BC96">
            <v>1582.6450694999983</v>
          </cell>
        </row>
        <row r="97">
          <cell r="A97">
            <v>1241248.27</v>
          </cell>
          <cell r="B97">
            <v>705337.58</v>
          </cell>
          <cell r="C97">
            <v>5005.2199999999721</v>
          </cell>
          <cell r="D97">
            <v>0</v>
          </cell>
          <cell r="K97">
            <v>378027.23452049948</v>
          </cell>
          <cell r="M97">
            <v>67728.77</v>
          </cell>
          <cell r="Q97">
            <v>10958.341091000006</v>
          </cell>
          <cell r="S97">
            <v>5433.85</v>
          </cell>
          <cell r="T97">
            <v>1626.65</v>
          </cell>
          <cell r="U97">
            <v>-8909.59</v>
          </cell>
          <cell r="V97">
            <v>143.55999999999858</v>
          </cell>
          <cell r="W97">
            <v>2596.5100000000002</v>
          </cell>
          <cell r="X97">
            <v>2035.2800000000284</v>
          </cell>
          <cell r="AG97">
            <v>-157.40254733332674</v>
          </cell>
          <cell r="AI97">
            <v>0</v>
          </cell>
          <cell r="AJ97">
            <v>83331.81</v>
          </cell>
          <cell r="AK97">
            <v>-84323.99</v>
          </cell>
          <cell r="AL97">
            <v>-44119.090000000004</v>
          </cell>
          <cell r="AM97">
            <v>0</v>
          </cell>
          <cell r="AN97">
            <v>89357.22</v>
          </cell>
          <cell r="AW97">
            <v>27743.394573333302</v>
          </cell>
          <cell r="AY97">
            <v>8658.98</v>
          </cell>
          <cell r="BC97">
            <v>1603.4987796666649</v>
          </cell>
        </row>
        <row r="98">
          <cell r="A98">
            <v>1241248.27</v>
          </cell>
          <cell r="B98">
            <v>705337.58</v>
          </cell>
          <cell r="C98">
            <v>5005.2199999999721</v>
          </cell>
          <cell r="D98">
            <v>0</v>
          </cell>
          <cell r="K98">
            <v>382379.44090624945</v>
          </cell>
          <cell r="M98">
            <v>67728.77</v>
          </cell>
          <cell r="Q98">
            <v>11107.344385000006</v>
          </cell>
          <cell r="S98">
            <v>5433.85</v>
          </cell>
          <cell r="T98">
            <v>1626.65</v>
          </cell>
          <cell r="U98">
            <v>-8909.59</v>
          </cell>
          <cell r="V98">
            <v>143.55999999999858</v>
          </cell>
          <cell r="W98">
            <v>2596.5100000000002</v>
          </cell>
          <cell r="X98">
            <v>2035.2800000000284</v>
          </cell>
          <cell r="AG98">
            <v>-158.03743449999331</v>
          </cell>
          <cell r="AI98">
            <v>0</v>
          </cell>
          <cell r="AJ98">
            <v>83331.81</v>
          </cell>
          <cell r="AK98">
            <v>-84323.99</v>
          </cell>
          <cell r="AL98">
            <v>-44119.090000000004</v>
          </cell>
          <cell r="AM98">
            <v>0</v>
          </cell>
          <cell r="AN98">
            <v>89357.22</v>
          </cell>
          <cell r="AW98">
            <v>28314.544305999967</v>
          </cell>
          <cell r="AY98">
            <v>8658.98</v>
          </cell>
          <cell r="BC98">
            <v>1624.3524898333314</v>
          </cell>
        </row>
        <row r="99">
          <cell r="A99">
            <v>1241248.27</v>
          </cell>
          <cell r="B99">
            <v>705337.58</v>
          </cell>
          <cell r="C99">
            <v>5005.2199999999721</v>
          </cell>
          <cell r="D99">
            <v>0</v>
          </cell>
          <cell r="K99">
            <v>386731.64729199943</v>
          </cell>
          <cell r="M99">
            <v>67728.77</v>
          </cell>
          <cell r="Q99">
            <v>11256.347679000006</v>
          </cell>
          <cell r="S99">
            <v>5433.85</v>
          </cell>
          <cell r="T99">
            <v>1626.65</v>
          </cell>
          <cell r="U99">
            <v>-8909.59</v>
          </cell>
          <cell r="V99">
            <v>143.55999999999858</v>
          </cell>
          <cell r="W99">
            <v>2596.5100000000002</v>
          </cell>
          <cell r="X99">
            <v>2035.2800000000284</v>
          </cell>
          <cell r="AG99">
            <v>-158.67232166665988</v>
          </cell>
          <cell r="AI99">
            <v>0</v>
          </cell>
          <cell r="AJ99">
            <v>83331.81</v>
          </cell>
          <cell r="AK99">
            <v>-84323.99</v>
          </cell>
          <cell r="AL99">
            <v>-44119.090000000004</v>
          </cell>
          <cell r="AM99">
            <v>0</v>
          </cell>
          <cell r="AN99">
            <v>89357.22</v>
          </cell>
          <cell r="AW99">
            <v>28885.694038666632</v>
          </cell>
          <cell r="AY99">
            <v>8658.98</v>
          </cell>
          <cell r="BC99">
            <v>1645.206199999998</v>
          </cell>
        </row>
      </sheetData>
      <sheetData sheetId="4">
        <row r="8">
          <cell r="F8">
            <v>-267647.5497819999</v>
          </cell>
        </row>
        <row r="57">
          <cell r="A57">
            <v>9233903.0199999977</v>
          </cell>
          <cell r="B57">
            <v>29839.11</v>
          </cell>
          <cell r="G57">
            <v>916737.92673683248</v>
          </cell>
        </row>
        <row r="58">
          <cell r="A58">
            <v>9233903.0199999977</v>
          </cell>
          <cell r="B58">
            <v>29839.11</v>
          </cell>
          <cell r="G58">
            <v>939041.88921866578</v>
          </cell>
        </row>
        <row r="59">
          <cell r="A59">
            <v>9233903.0199999977</v>
          </cell>
          <cell r="B59">
            <v>29839.11</v>
          </cell>
          <cell r="G59">
            <v>961345.85170049907</v>
          </cell>
        </row>
        <row r="60">
          <cell r="A60">
            <v>9233903.0199999977</v>
          </cell>
          <cell r="B60">
            <v>29839.11</v>
          </cell>
          <cell r="G60">
            <v>983649.81418233237</v>
          </cell>
        </row>
        <row r="61">
          <cell r="A61">
            <v>9233903.0199999977</v>
          </cell>
          <cell r="B61">
            <v>29839.11</v>
          </cell>
          <cell r="G61">
            <v>1005953.7766641657</v>
          </cell>
        </row>
        <row r="62">
          <cell r="A62">
            <v>9233903.0199999977</v>
          </cell>
          <cell r="B62">
            <v>29839.11</v>
          </cell>
          <cell r="G62">
            <v>1028257.739145999</v>
          </cell>
        </row>
        <row r="63">
          <cell r="A63">
            <v>9233903.0199999977</v>
          </cell>
          <cell r="B63">
            <v>29839.11</v>
          </cell>
          <cell r="G63">
            <v>1050561.7016278324</v>
          </cell>
        </row>
        <row r="64">
          <cell r="A64">
            <v>9233903.0199999977</v>
          </cell>
          <cell r="B64">
            <v>29839.11</v>
          </cell>
          <cell r="G64">
            <v>1072865.6641096657</v>
          </cell>
        </row>
        <row r="65">
          <cell r="A65">
            <v>9233903.0199999977</v>
          </cell>
          <cell r="B65">
            <v>29839.11</v>
          </cell>
          <cell r="G65">
            <v>1095169.626591499</v>
          </cell>
        </row>
        <row r="66">
          <cell r="A66">
            <v>9233903.0199999977</v>
          </cell>
          <cell r="B66">
            <v>29839.11</v>
          </cell>
          <cell r="G66">
            <v>1117473.5890733323</v>
          </cell>
        </row>
        <row r="67">
          <cell r="A67">
            <v>9233903.0199999977</v>
          </cell>
          <cell r="B67">
            <v>29839.11</v>
          </cell>
          <cell r="G67">
            <v>1139777.5515551656</v>
          </cell>
        </row>
        <row r="68">
          <cell r="A68">
            <v>9233903.0199999977</v>
          </cell>
          <cell r="B68">
            <v>29839.11</v>
          </cell>
          <cell r="G68">
            <v>1162081.5140369989</v>
          </cell>
        </row>
        <row r="69">
          <cell r="A69">
            <v>9233903.0199999977</v>
          </cell>
          <cell r="B69">
            <v>29839.11</v>
          </cell>
          <cell r="G69">
            <v>1184385.4765188321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M306"/>
  <sheetViews>
    <sheetView tabSelected="1" view="pageBreakPreview" zoomScale="85" zoomScaleNormal="80" zoomScaleSheetLayoutView="85" workbookViewId="0">
      <selection activeCell="N64" sqref="N64"/>
    </sheetView>
  </sheetViews>
  <sheetFormatPr defaultRowHeight="15"/>
  <cols>
    <col min="1" max="1" width="7.7109375" style="1" customWidth="1"/>
    <col min="2" max="2" width="1.85546875" style="1" customWidth="1"/>
    <col min="3" max="3" width="50.28515625" style="1" customWidth="1"/>
    <col min="4" max="4" width="15.42578125" style="1" customWidth="1"/>
    <col min="5" max="5" width="18.5703125" style="1" customWidth="1"/>
    <col min="6" max="6" width="15.28515625" style="1" customWidth="1"/>
    <col min="7" max="7" width="18.140625" style="1" customWidth="1"/>
    <col min="8" max="8" width="17.85546875" style="1" customWidth="1"/>
    <col min="9" max="10" width="16.42578125" style="1" customWidth="1"/>
    <col min="11" max="11" width="17.42578125" style="1" customWidth="1"/>
    <col min="12" max="12" width="20.5703125" style="1" customWidth="1"/>
    <col min="13" max="13" width="16.42578125" style="1" customWidth="1"/>
    <col min="14" max="14" width="17.85546875" style="1" customWidth="1"/>
    <col min="15" max="15" width="2.42578125" style="1" customWidth="1"/>
    <col min="16" max="16" width="16.7109375" style="1" customWidth="1"/>
    <col min="17" max="16384" width="9.140625" style="1"/>
  </cols>
  <sheetData>
    <row r="1" spans="1:65">
      <c r="N1" s="2"/>
    </row>
    <row r="2" spans="1:65">
      <c r="N2" s="2"/>
    </row>
    <row r="4" spans="1:65">
      <c r="N4" s="2" t="s">
        <v>0</v>
      </c>
    </row>
    <row r="5" spans="1:65" ht="15.75">
      <c r="C5" s="3" t="s">
        <v>1</v>
      </c>
      <c r="D5" s="3"/>
      <c r="E5" s="3"/>
      <c r="F5" s="3"/>
      <c r="G5" s="4" t="s">
        <v>2</v>
      </c>
      <c r="H5" s="3"/>
      <c r="I5" s="3"/>
      <c r="J5" s="3"/>
      <c r="K5" s="5"/>
      <c r="M5" s="6"/>
      <c r="N5" s="7" t="s">
        <v>3</v>
      </c>
      <c r="O5" s="8"/>
      <c r="P5" s="9"/>
      <c r="Q5" s="9"/>
      <c r="R5" s="8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 ht="15.75">
      <c r="C6" s="3"/>
      <c r="D6" s="3"/>
      <c r="E6" s="11" t="s">
        <v>4</v>
      </c>
      <c r="F6" s="11"/>
      <c r="G6" s="11" t="s">
        <v>5</v>
      </c>
      <c r="H6" s="11"/>
      <c r="I6" s="11"/>
      <c r="J6" s="11"/>
      <c r="K6" s="5"/>
      <c r="M6" s="6"/>
      <c r="N6" s="5"/>
      <c r="O6" s="8"/>
      <c r="P6" s="12"/>
      <c r="Q6" s="9"/>
      <c r="R6" s="8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ht="15.75">
      <c r="C7" s="6"/>
      <c r="D7" s="6"/>
      <c r="E7" s="6"/>
      <c r="F7" s="6"/>
      <c r="G7" s="6"/>
      <c r="H7" s="6"/>
      <c r="I7" s="6"/>
      <c r="J7" s="6"/>
      <c r="K7" s="6"/>
      <c r="M7" s="6"/>
      <c r="N7" s="169" t="s">
        <v>6</v>
      </c>
      <c r="O7" s="8"/>
      <c r="P7" s="9"/>
      <c r="Q7" s="9"/>
      <c r="R7" s="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 ht="15.75">
      <c r="A8" s="13"/>
      <c r="C8" s="6"/>
      <c r="D8" s="6"/>
      <c r="E8" s="6"/>
      <c r="F8" s="14"/>
      <c r="G8" s="15" t="s">
        <v>7</v>
      </c>
      <c r="H8" s="14"/>
      <c r="I8" s="6"/>
      <c r="J8" s="6"/>
      <c r="K8" s="6"/>
      <c r="L8" s="6"/>
      <c r="M8" s="6"/>
      <c r="N8" s="6"/>
      <c r="O8" s="8"/>
      <c r="P8" s="9"/>
      <c r="Q8" s="9"/>
      <c r="R8" s="8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ht="15.75">
      <c r="A9" s="13"/>
      <c r="C9" s="6"/>
      <c r="D9" s="6"/>
      <c r="E9" s="6"/>
      <c r="F9" s="6"/>
      <c r="G9" s="16"/>
      <c r="H9" s="6"/>
      <c r="I9" s="6"/>
      <c r="J9" s="6"/>
      <c r="K9" s="6"/>
      <c r="L9" s="6"/>
      <c r="M9" s="6"/>
      <c r="N9" s="6"/>
      <c r="O9" s="8"/>
      <c r="P9" s="9"/>
      <c r="Q9" s="9"/>
      <c r="R9" s="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ht="15.75">
      <c r="A10" s="13"/>
      <c r="C10" s="6" t="s">
        <v>8</v>
      </c>
      <c r="D10" s="6"/>
      <c r="E10" s="6"/>
      <c r="F10" s="6"/>
      <c r="G10" s="16"/>
      <c r="H10" s="6"/>
      <c r="I10" s="6"/>
      <c r="J10" s="6"/>
      <c r="K10" s="6"/>
      <c r="L10" s="6"/>
      <c r="M10" s="6"/>
      <c r="N10" s="6"/>
      <c r="O10" s="8"/>
      <c r="P10" s="9"/>
      <c r="Q10" s="9"/>
      <c r="R10" s="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ht="15.75">
      <c r="A11" s="13"/>
      <c r="C11" s="6"/>
      <c r="D11" s="6"/>
      <c r="E11" s="6"/>
      <c r="F11" s="6"/>
      <c r="G11" s="16"/>
      <c r="L11" s="6"/>
      <c r="M11" s="6"/>
      <c r="N11" s="6"/>
      <c r="O11" s="8"/>
      <c r="P11" s="8"/>
      <c r="Q11" s="8"/>
      <c r="R11" s="8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ht="15.75">
      <c r="A12" s="13"/>
      <c r="C12" s="6"/>
      <c r="D12" s="6"/>
      <c r="E12" s="6"/>
      <c r="F12" s="6"/>
      <c r="G12" s="6"/>
      <c r="L12" s="17"/>
      <c r="M12" s="6"/>
      <c r="N12" s="6"/>
      <c r="O12" s="8"/>
      <c r="P12" s="8"/>
      <c r="Q12" s="8"/>
      <c r="R12" s="8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ht="15.75">
      <c r="C13" s="18" t="s">
        <v>9</v>
      </c>
      <c r="D13" s="18"/>
      <c r="E13" s="18" t="s">
        <v>10</v>
      </c>
      <c r="F13" s="18"/>
      <c r="G13" s="18" t="s">
        <v>11</v>
      </c>
      <c r="L13" s="19" t="s">
        <v>12</v>
      </c>
      <c r="M13" s="11"/>
      <c r="N13" s="19"/>
      <c r="O13" s="20"/>
      <c r="P13" s="19"/>
      <c r="Q13" s="20"/>
      <c r="R13" s="21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ht="15.75">
      <c r="C14" s="22"/>
      <c r="D14" s="22"/>
      <c r="E14" s="23" t="s">
        <v>13</v>
      </c>
      <c r="F14" s="23"/>
      <c r="G14" s="11"/>
      <c r="M14" s="11"/>
      <c r="O14" s="20"/>
      <c r="P14" s="24"/>
      <c r="Q14" s="24"/>
      <c r="R14" s="21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ht="15.75">
      <c r="A15" s="13" t="s">
        <v>14</v>
      </c>
      <c r="C15" s="22"/>
      <c r="D15" s="22"/>
      <c r="E15" s="25" t="s">
        <v>15</v>
      </c>
      <c r="F15" s="25"/>
      <c r="G15" s="26" t="s">
        <v>16</v>
      </c>
      <c r="L15" s="26" t="s">
        <v>17</v>
      </c>
      <c r="M15" s="11"/>
      <c r="O15" s="8"/>
      <c r="P15" s="27"/>
      <c r="Q15" s="24"/>
      <c r="R15" s="21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ht="15.75">
      <c r="A16" s="13" t="s">
        <v>18</v>
      </c>
      <c r="C16" s="28"/>
      <c r="D16" s="28"/>
      <c r="E16" s="11"/>
      <c r="F16" s="11"/>
      <c r="G16" s="11"/>
      <c r="L16" s="11"/>
      <c r="M16" s="11"/>
      <c r="N16" s="11"/>
      <c r="O16" s="8"/>
      <c r="P16" s="20"/>
      <c r="Q16" s="20"/>
      <c r="R16" s="21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ht="15.75">
      <c r="A17" s="29"/>
      <c r="C17" s="22"/>
      <c r="D17" s="22"/>
      <c r="E17" s="11"/>
      <c r="F17" s="11"/>
      <c r="G17" s="11"/>
      <c r="L17" s="11"/>
      <c r="M17" s="11"/>
      <c r="N17" s="11"/>
      <c r="O17" s="8"/>
      <c r="P17" s="20"/>
      <c r="Q17" s="20"/>
      <c r="R17" s="21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ht="15.75">
      <c r="A18" s="30">
        <v>1</v>
      </c>
      <c r="C18" s="22" t="s">
        <v>19</v>
      </c>
      <c r="D18" s="22"/>
      <c r="E18" s="31" t="s">
        <v>20</v>
      </c>
      <c r="F18" s="31"/>
      <c r="G18" s="32">
        <f>'[6]Attach O '!J86+'[6]Attach O '!J109</f>
        <v>1010120712.8839257</v>
      </c>
      <c r="M18" s="11"/>
      <c r="N18" s="11"/>
      <c r="O18" s="8"/>
      <c r="P18" s="20"/>
      <c r="Q18" s="20"/>
      <c r="R18" s="21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5" ht="15.75">
      <c r="A19" s="30">
        <v>2</v>
      </c>
      <c r="C19" s="22" t="s">
        <v>21</v>
      </c>
      <c r="D19" s="22"/>
      <c r="E19" s="31" t="s">
        <v>22</v>
      </c>
      <c r="F19" s="31"/>
      <c r="G19" s="33">
        <f>G18-'[6]Attach O '!J94</f>
        <v>555861532.88392568</v>
      </c>
      <c r="H19" s="1" t="s">
        <v>4</v>
      </c>
      <c r="M19" s="11"/>
      <c r="N19" s="11"/>
      <c r="O19" s="8"/>
      <c r="P19" s="20"/>
      <c r="Q19" s="20"/>
      <c r="R19" s="21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ht="15.75">
      <c r="A20" s="30"/>
      <c r="E20" s="31"/>
      <c r="F20" s="31"/>
      <c r="M20" s="11"/>
      <c r="N20" s="11"/>
      <c r="O20" s="8"/>
      <c r="P20" s="20"/>
      <c r="Q20" s="20"/>
      <c r="R20" s="21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ht="15.75">
      <c r="A21" s="30"/>
      <c r="C21" s="22" t="s">
        <v>23</v>
      </c>
      <c r="D21" s="22"/>
      <c r="E21" s="31"/>
      <c r="F21" s="31"/>
      <c r="G21" s="11"/>
      <c r="L21" s="11"/>
      <c r="M21" s="11"/>
      <c r="N21" s="11"/>
      <c r="O21" s="20"/>
      <c r="P21" s="20"/>
      <c r="Q21" s="20"/>
      <c r="R21" s="21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ht="15.75">
      <c r="A22" s="30">
        <v>3</v>
      </c>
      <c r="C22" s="22" t="s">
        <v>24</v>
      </c>
      <c r="D22" s="22"/>
      <c r="E22" s="31" t="s">
        <v>25</v>
      </c>
      <c r="F22" s="31"/>
      <c r="G22" s="32">
        <f>'[6]Attach O '!J163</f>
        <v>39539130.6887962</v>
      </c>
      <c r="M22" s="11"/>
      <c r="N22" s="11"/>
      <c r="O22" s="20"/>
      <c r="P22" s="20"/>
      <c r="Q22" s="20"/>
      <c r="R22" s="21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ht="15.75">
      <c r="A23" s="30">
        <v>4</v>
      </c>
      <c r="C23" s="22" t="s">
        <v>26</v>
      </c>
      <c r="D23" s="22"/>
      <c r="E23" s="31" t="s">
        <v>27</v>
      </c>
      <c r="F23" s="31"/>
      <c r="G23" s="34">
        <f>IF(G22=0,0,G22/G18)</f>
        <v>3.9142975868607592E-2</v>
      </c>
      <c r="L23" s="35">
        <f>G23</f>
        <v>3.9142975868607592E-2</v>
      </c>
      <c r="M23" s="11"/>
      <c r="N23" s="36"/>
      <c r="O23" s="37"/>
      <c r="P23" s="38"/>
      <c r="Q23" s="20"/>
      <c r="R23" s="21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5" ht="15.75">
      <c r="A24" s="30"/>
      <c r="C24" s="22"/>
      <c r="D24" s="22"/>
      <c r="E24" s="31"/>
      <c r="F24" s="31"/>
      <c r="G24" s="34"/>
      <c r="L24" s="35"/>
      <c r="M24" s="11"/>
      <c r="N24" s="36"/>
      <c r="O24" s="37"/>
      <c r="P24" s="38"/>
      <c r="Q24" s="20"/>
      <c r="R24" s="21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5" ht="15.75">
      <c r="A25" s="39"/>
      <c r="B25" s="10"/>
      <c r="C25" s="22" t="s">
        <v>28</v>
      </c>
      <c r="D25" s="22"/>
      <c r="E25" s="40"/>
      <c r="F25" s="40"/>
      <c r="G25" s="11"/>
      <c r="H25" s="10"/>
      <c r="I25" s="10"/>
      <c r="J25" s="10"/>
      <c r="K25" s="10"/>
      <c r="L25" s="11"/>
      <c r="M25" s="11"/>
      <c r="N25" s="36"/>
      <c r="O25" s="37"/>
      <c r="P25" s="38"/>
      <c r="Q25" s="20"/>
      <c r="R25" s="21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</row>
    <row r="26" spans="1:65" ht="15.75">
      <c r="A26" s="39" t="s">
        <v>29</v>
      </c>
      <c r="B26" s="10"/>
      <c r="C26" s="22" t="s">
        <v>30</v>
      </c>
      <c r="D26" s="22"/>
      <c r="E26" s="31" t="s">
        <v>31</v>
      </c>
      <c r="F26" s="31"/>
      <c r="G26" s="32">
        <f>'[6]Attach O '!J168+'[6]Attach O '!J169</f>
        <v>7366011.5202737823</v>
      </c>
      <c r="H26" s="10"/>
      <c r="I26" s="10"/>
      <c r="J26" s="10"/>
      <c r="K26" s="10"/>
      <c r="L26" s="10"/>
      <c r="M26" s="11"/>
      <c r="N26" s="36"/>
      <c r="O26" s="37"/>
      <c r="P26" s="38"/>
      <c r="Q26" s="20"/>
      <c r="R26" s="21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</row>
    <row r="27" spans="1:65" ht="15.75">
      <c r="A27" s="39" t="s">
        <v>32</v>
      </c>
      <c r="B27" s="10"/>
      <c r="C27" s="22" t="s">
        <v>33</v>
      </c>
      <c r="D27" s="22"/>
      <c r="E27" s="31" t="s">
        <v>34</v>
      </c>
      <c r="F27" s="31"/>
      <c r="G27" s="34">
        <f>IF(G26=0,0,G26/G18)</f>
        <v>7.2922091650250327E-3</v>
      </c>
      <c r="H27" s="10"/>
      <c r="I27" s="10"/>
      <c r="J27" s="10"/>
      <c r="K27" s="10"/>
      <c r="L27" s="35">
        <f>G27</f>
        <v>7.2922091650250327E-3</v>
      </c>
      <c r="M27" s="11"/>
      <c r="N27" s="36"/>
      <c r="O27" s="37"/>
      <c r="P27" s="38"/>
      <c r="Q27" s="20"/>
      <c r="R27" s="21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</row>
    <row r="28" spans="1:65" ht="15.75">
      <c r="A28" s="30"/>
      <c r="C28" s="22"/>
      <c r="D28" s="22"/>
      <c r="E28" s="31"/>
      <c r="F28" s="31"/>
      <c r="G28" s="34"/>
      <c r="L28" s="35"/>
      <c r="M28" s="11"/>
      <c r="N28" s="36"/>
      <c r="O28" s="37"/>
      <c r="P28" s="38"/>
      <c r="Q28" s="20"/>
      <c r="R28" s="21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1:65" ht="15.75">
      <c r="A29" s="41"/>
      <c r="C29" s="22" t="s">
        <v>35</v>
      </c>
      <c r="D29" s="22"/>
      <c r="E29" s="40"/>
      <c r="F29" s="40"/>
      <c r="G29" s="11"/>
      <c r="L29" s="11"/>
      <c r="M29" s="11"/>
      <c r="N29" s="11"/>
      <c r="O29" s="20"/>
      <c r="P29" s="11"/>
      <c r="Q29" s="20"/>
      <c r="R29" s="21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</row>
    <row r="30" spans="1:65" ht="15.75">
      <c r="A30" s="41" t="s">
        <v>36</v>
      </c>
      <c r="C30" s="22" t="s">
        <v>37</v>
      </c>
      <c r="D30" s="22"/>
      <c r="E30" s="31" t="s">
        <v>38</v>
      </c>
      <c r="F30" s="31"/>
      <c r="G30" s="32">
        <f>'[6]Attach O '!J181</f>
        <v>6022039.7761782873</v>
      </c>
      <c r="M30" s="11"/>
      <c r="N30" s="42"/>
      <c r="O30" s="20"/>
      <c r="P30" s="43"/>
      <c r="Q30" s="24"/>
      <c r="R30" s="21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</row>
    <row r="31" spans="1:65" ht="15.75">
      <c r="A31" s="41" t="s">
        <v>39</v>
      </c>
      <c r="C31" s="22" t="s">
        <v>40</v>
      </c>
      <c r="D31" s="22"/>
      <c r="E31" s="31" t="s">
        <v>41</v>
      </c>
      <c r="F31" s="31"/>
      <c r="G31" s="34">
        <f>IF(G30=0,0,G30/G18)</f>
        <v>5.9617030908961158E-3</v>
      </c>
      <c r="L31" s="35">
        <f>G31</f>
        <v>5.9617030908961158E-3</v>
      </c>
      <c r="M31" s="11"/>
      <c r="N31" s="36"/>
      <c r="O31" s="20"/>
      <c r="P31" s="38"/>
      <c r="Q31" s="24"/>
      <c r="R31" s="21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</row>
    <row r="32" spans="1:65" ht="15.75">
      <c r="A32" s="41"/>
      <c r="C32" s="22"/>
      <c r="D32" s="22"/>
      <c r="E32" s="31"/>
      <c r="F32" s="31"/>
      <c r="G32" s="11"/>
      <c r="L32" s="11"/>
      <c r="M32" s="11"/>
      <c r="Q32" s="20"/>
      <c r="R32" s="21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</row>
    <row r="33" spans="1:65" ht="15.75">
      <c r="A33" s="44" t="s">
        <v>42</v>
      </c>
      <c r="B33" s="45"/>
      <c r="C33" s="28" t="s">
        <v>43</v>
      </c>
      <c r="D33" s="28"/>
      <c r="E33" s="23" t="s">
        <v>44</v>
      </c>
      <c r="F33" s="23"/>
      <c r="G33" s="46"/>
      <c r="K33" s="47"/>
      <c r="L33" s="48">
        <f>L23+L27+L31</f>
        <v>5.2396888124528744E-2</v>
      </c>
      <c r="M33" s="11"/>
      <c r="Q33" s="20"/>
      <c r="R33" s="21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</row>
    <row r="34" spans="1:65" ht="15.75">
      <c r="A34" s="41"/>
      <c r="C34" s="22"/>
      <c r="D34" s="22"/>
      <c r="E34" s="31"/>
      <c r="F34" s="31"/>
      <c r="G34" s="11"/>
      <c r="L34" s="11"/>
      <c r="M34" s="11"/>
      <c r="N34" s="11"/>
      <c r="O34" s="20"/>
      <c r="P34" s="49"/>
      <c r="Q34" s="20"/>
      <c r="R34" s="21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</row>
    <row r="35" spans="1:65" ht="15.75">
      <c r="A35" s="39"/>
      <c r="B35" s="50"/>
      <c r="C35" s="11" t="s">
        <v>45</v>
      </c>
      <c r="D35" s="11"/>
      <c r="E35" s="31"/>
      <c r="F35" s="31"/>
      <c r="G35" s="11"/>
      <c r="L35" s="11"/>
      <c r="M35" s="51"/>
      <c r="N35" s="50"/>
      <c r="Q35" s="24"/>
      <c r="R35" s="20" t="s">
        <v>4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</row>
    <row r="36" spans="1:65" ht="15.75">
      <c r="A36" s="41" t="s">
        <v>46</v>
      </c>
      <c r="B36" s="50"/>
      <c r="C36" s="11" t="s">
        <v>47</v>
      </c>
      <c r="D36" s="11"/>
      <c r="E36" s="31" t="s">
        <v>48</v>
      </c>
      <c r="F36" s="31"/>
      <c r="G36" s="32">
        <f>'[6]Attach O '!J193</f>
        <v>23250211.872936249</v>
      </c>
      <c r="L36" s="11"/>
      <c r="M36" s="51"/>
      <c r="N36" s="50"/>
      <c r="Q36" s="24"/>
      <c r="R36" s="2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</row>
    <row r="37" spans="1:65" ht="15.75">
      <c r="A37" s="41" t="s">
        <v>49</v>
      </c>
      <c r="B37" s="50"/>
      <c r="C37" s="11" t="s">
        <v>50</v>
      </c>
      <c r="D37" s="11"/>
      <c r="E37" s="31" t="s">
        <v>51</v>
      </c>
      <c r="F37" s="31"/>
      <c r="G37" s="34">
        <f>IF(G36=0,0,G36/G19)</f>
        <v>4.1827344576821669E-2</v>
      </c>
      <c r="L37" s="35">
        <f>G37</f>
        <v>4.1827344576821669E-2</v>
      </c>
      <c r="M37" s="51"/>
      <c r="N37" s="50"/>
      <c r="O37" s="20"/>
      <c r="P37" s="20"/>
      <c r="Q37" s="24"/>
      <c r="R37" s="2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</row>
    <row r="38" spans="1:65" ht="15.75">
      <c r="A38" s="41"/>
      <c r="C38" s="11"/>
      <c r="D38" s="11"/>
      <c r="E38" s="31"/>
      <c r="F38" s="31"/>
      <c r="G38" s="11"/>
      <c r="L38" s="11"/>
      <c r="M38" s="11"/>
      <c r="O38" s="8"/>
      <c r="P38" s="20"/>
      <c r="Q38" s="8"/>
      <c r="R38" s="21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</row>
    <row r="39" spans="1:65" ht="15.75">
      <c r="A39" s="41"/>
      <c r="C39" s="22" t="s">
        <v>52</v>
      </c>
      <c r="D39" s="22"/>
      <c r="E39" s="52"/>
      <c r="F39" s="52"/>
      <c r="M39" s="11"/>
      <c r="O39" s="20"/>
      <c r="P39" s="20"/>
      <c r="Q39" s="20"/>
      <c r="R39" s="21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</row>
    <row r="40" spans="1:65" ht="15.75">
      <c r="A40" s="41" t="s">
        <v>53</v>
      </c>
      <c r="C40" s="22" t="s">
        <v>54</v>
      </c>
      <c r="D40" s="22"/>
      <c r="E40" s="31" t="s">
        <v>55</v>
      </c>
      <c r="F40" s="31"/>
      <c r="G40" s="32">
        <f>'[6]Attach O '!J195</f>
        <v>47682304.373479813</v>
      </c>
      <c r="L40" s="11"/>
      <c r="M40" s="11"/>
      <c r="O40" s="20"/>
      <c r="P40" s="20"/>
      <c r="Q40" s="20"/>
      <c r="R40" s="21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</row>
    <row r="41" spans="1:65" ht="15.75">
      <c r="A41" s="41" t="s">
        <v>56</v>
      </c>
      <c r="B41" s="50"/>
      <c r="C41" s="11" t="s">
        <v>57</v>
      </c>
      <c r="D41" s="11"/>
      <c r="E41" s="31" t="s">
        <v>58</v>
      </c>
      <c r="F41" s="31"/>
      <c r="G41" s="53">
        <f>IF(G40=0,0,G40/G19)</f>
        <v>8.5780903251380006E-2</v>
      </c>
      <c r="L41" s="35">
        <f>G41</f>
        <v>8.5780903251380006E-2</v>
      </c>
      <c r="M41" s="11"/>
      <c r="P41" s="54"/>
      <c r="Q41" s="24"/>
      <c r="R41" s="2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</row>
    <row r="42" spans="1:65" ht="15.75">
      <c r="A42" s="41"/>
      <c r="C42" s="22"/>
      <c r="D42" s="22"/>
      <c r="E42" s="31"/>
      <c r="F42" s="31"/>
      <c r="G42" s="11"/>
      <c r="L42" s="11"/>
      <c r="M42" s="11"/>
      <c r="N42" s="52"/>
      <c r="O42" s="20"/>
      <c r="P42" s="20"/>
      <c r="Q42" s="20"/>
      <c r="R42" s="21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</row>
    <row r="43" spans="1:65" ht="15.75">
      <c r="A43" s="44" t="s">
        <v>59</v>
      </c>
      <c r="B43" s="45"/>
      <c r="C43" s="28" t="s">
        <v>60</v>
      </c>
      <c r="D43" s="28"/>
      <c r="E43" s="23" t="s">
        <v>61</v>
      </c>
      <c r="F43" s="23"/>
      <c r="G43" s="55">
        <f>G41+G37</f>
        <v>0.12760824782820168</v>
      </c>
      <c r="L43" s="48">
        <f>L37+L41</f>
        <v>0.12760824782820168</v>
      </c>
      <c r="M43" s="11"/>
      <c r="N43" s="52"/>
      <c r="O43" s="20"/>
      <c r="P43" s="20"/>
      <c r="Q43" s="20"/>
      <c r="R43" s="21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</row>
    <row r="44" spans="1:65" ht="15.75">
      <c r="M44" s="56"/>
      <c r="N44" s="56"/>
      <c r="O44" s="20"/>
      <c r="P44" s="20"/>
      <c r="Q44" s="20"/>
      <c r="R44" s="21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</row>
    <row r="45" spans="1:65" ht="15.75">
      <c r="M45" s="56"/>
      <c r="N45" s="56"/>
      <c r="O45" s="20"/>
      <c r="P45" s="20"/>
      <c r="Q45" s="20"/>
      <c r="R45" s="21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</row>
    <row r="46" spans="1:65" ht="15.75">
      <c r="M46" s="56"/>
      <c r="N46" s="56"/>
      <c r="O46" s="20"/>
      <c r="P46" s="20"/>
      <c r="Q46" s="20"/>
      <c r="R46" s="21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</row>
    <row r="47" spans="1:65" ht="15.75">
      <c r="M47" s="6"/>
      <c r="N47" s="6"/>
      <c r="O47" s="21"/>
      <c r="P47" s="21"/>
      <c r="Q47" s="21"/>
      <c r="R47" s="21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</row>
    <row r="48" spans="1:65" ht="15.75">
      <c r="M48" s="11"/>
      <c r="N48" s="11"/>
      <c r="O48" s="20"/>
      <c r="P48" s="8"/>
      <c r="Q48" s="20"/>
      <c r="R48" s="21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</row>
    <row r="49" spans="1:65" ht="15.75">
      <c r="M49" s="11"/>
      <c r="N49" s="36"/>
      <c r="O49" s="20"/>
      <c r="P49" s="20"/>
      <c r="Q49" s="43"/>
      <c r="R49" s="2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</row>
    <row r="50" spans="1:65" ht="15.75">
      <c r="M50" s="11"/>
      <c r="N50" s="36"/>
      <c r="O50" s="20"/>
      <c r="P50" s="20"/>
      <c r="Q50" s="43"/>
      <c r="R50" s="2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</row>
    <row r="51" spans="1:65" ht="15.75">
      <c r="M51" s="11"/>
      <c r="N51" s="36"/>
      <c r="O51" s="20"/>
      <c r="P51" s="20"/>
      <c r="Q51" s="43"/>
      <c r="R51" s="2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</row>
    <row r="52" spans="1:65" ht="15.75">
      <c r="A52" s="39"/>
      <c r="B52" s="50"/>
      <c r="C52" s="57"/>
      <c r="D52" s="57"/>
      <c r="E52" s="40"/>
      <c r="F52" s="40"/>
      <c r="G52" s="11"/>
      <c r="H52" s="57"/>
      <c r="I52" s="57"/>
      <c r="J52" s="34"/>
      <c r="K52" s="57"/>
      <c r="L52" s="11"/>
      <c r="M52" s="11"/>
      <c r="N52" s="36"/>
      <c r="O52" s="20"/>
      <c r="P52" s="20"/>
      <c r="Q52" s="43"/>
      <c r="R52" s="2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</row>
    <row r="53" spans="1:65" ht="15.75">
      <c r="A53" s="39"/>
      <c r="B53" s="50"/>
      <c r="C53" s="57"/>
      <c r="D53" s="57"/>
      <c r="E53" s="40"/>
      <c r="F53" s="40"/>
      <c r="G53" s="11"/>
      <c r="H53" s="57"/>
      <c r="I53" s="57"/>
      <c r="J53" s="34"/>
      <c r="K53" s="57"/>
      <c r="L53" s="11"/>
      <c r="M53" s="11"/>
      <c r="N53" s="36"/>
      <c r="O53" s="20"/>
      <c r="P53" s="20"/>
      <c r="Q53" s="43"/>
      <c r="R53" s="2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</row>
    <row r="54" spans="1:65" ht="15.75">
      <c r="A54" s="58"/>
      <c r="B54" s="10"/>
      <c r="C54" s="39"/>
      <c r="D54" s="39"/>
      <c r="E54" s="40"/>
      <c r="F54" s="40"/>
      <c r="G54" s="11"/>
      <c r="H54" s="57"/>
      <c r="I54" s="57"/>
      <c r="J54" s="34"/>
      <c r="K54" s="57"/>
      <c r="M54" s="11"/>
      <c r="N54" s="59"/>
      <c r="O54" s="60"/>
      <c r="P54" s="20"/>
      <c r="Q54" s="43"/>
      <c r="R54" s="2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</row>
    <row r="55" spans="1:65" ht="15.75">
      <c r="A55" s="58"/>
      <c r="B55" s="10"/>
      <c r="C55" s="39"/>
      <c r="D55" s="39"/>
      <c r="E55" s="40"/>
      <c r="F55" s="40"/>
      <c r="G55" s="11"/>
      <c r="H55" s="57"/>
      <c r="I55" s="57"/>
      <c r="J55" s="34"/>
      <c r="K55" s="57"/>
      <c r="M55" s="11"/>
      <c r="N55" s="36"/>
      <c r="O55" s="60"/>
      <c r="P55" s="20"/>
      <c r="Q55" s="43"/>
      <c r="R55" s="2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</row>
    <row r="56" spans="1:65" ht="15.75">
      <c r="A56" s="61"/>
      <c r="B56" s="10"/>
      <c r="C56" s="39"/>
      <c r="D56" s="39"/>
      <c r="E56" s="40"/>
      <c r="F56" s="40"/>
      <c r="G56" s="11"/>
      <c r="H56" s="57"/>
      <c r="I56" s="57"/>
      <c r="J56" s="34"/>
      <c r="K56" s="57"/>
      <c r="M56" s="11"/>
      <c r="N56" s="36"/>
      <c r="O56" s="60"/>
      <c r="P56" s="20"/>
      <c r="Q56" s="43"/>
      <c r="R56" s="2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</row>
    <row r="57" spans="1:65" ht="15.75">
      <c r="A57" s="13"/>
      <c r="C57" s="57"/>
      <c r="D57" s="57"/>
      <c r="E57" s="57"/>
      <c r="F57" s="57"/>
      <c r="G57" s="11"/>
      <c r="H57" s="57"/>
      <c r="I57" s="57"/>
      <c r="J57" s="57"/>
      <c r="K57" s="57"/>
      <c r="M57" s="11"/>
      <c r="N57" s="11"/>
      <c r="O57" s="20"/>
      <c r="P57" s="20"/>
      <c r="Q57" s="24"/>
      <c r="R57" s="20" t="s">
        <v>4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</row>
    <row r="58" spans="1:65">
      <c r="N58" s="2"/>
    </row>
    <row r="59" spans="1:65">
      <c r="N59" s="2"/>
    </row>
    <row r="61" spans="1:65" ht="15.75">
      <c r="A61" s="13"/>
      <c r="C61" s="57"/>
      <c r="D61" s="57"/>
      <c r="E61" s="57"/>
      <c r="F61" s="57"/>
      <c r="G61" s="11"/>
      <c r="H61" s="57"/>
      <c r="I61" s="57"/>
      <c r="J61" s="57"/>
      <c r="K61" s="57"/>
      <c r="M61" s="11"/>
      <c r="N61" s="2" t="s">
        <v>0</v>
      </c>
      <c r="O61" s="20"/>
      <c r="P61" s="8"/>
      <c r="Q61" s="20"/>
      <c r="R61" s="2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</row>
    <row r="62" spans="1:65" ht="15.75">
      <c r="A62" s="13"/>
      <c r="C62" s="22" t="str">
        <f>C5</f>
        <v>Formula Rate calculation</v>
      </c>
      <c r="D62" s="22"/>
      <c r="E62" s="57"/>
      <c r="F62" s="57"/>
      <c r="G62" s="57" t="str">
        <f>G5</f>
        <v xml:space="preserve">     Rate Formula Template</v>
      </c>
      <c r="H62" s="57"/>
      <c r="I62" s="57"/>
      <c r="J62" s="57"/>
      <c r="K62" s="57"/>
      <c r="M62" s="11"/>
      <c r="N62" s="62" t="str">
        <f>N5</f>
        <v>For  the 12 months ended 12/31/15</v>
      </c>
      <c r="O62" s="20"/>
      <c r="P62" s="8"/>
      <c r="Q62" s="20"/>
      <c r="R62" s="2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</row>
    <row r="63" spans="1:65" ht="15.75">
      <c r="A63" s="13"/>
      <c r="C63" s="22"/>
      <c r="D63" s="22"/>
      <c r="E63" s="57"/>
      <c r="F63" s="57"/>
      <c r="G63" s="57" t="str">
        <f>G6</f>
        <v xml:space="preserve"> Utilizing Attachment O Data</v>
      </c>
      <c r="H63" s="57"/>
      <c r="I63" s="57"/>
      <c r="J63" s="57"/>
      <c r="K63" s="57"/>
      <c r="L63" s="11"/>
      <c r="M63" s="11"/>
      <c r="O63" s="20"/>
      <c r="P63" s="8"/>
      <c r="Q63" s="20"/>
      <c r="R63" s="2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</row>
    <row r="64" spans="1:65" ht="14.25" customHeight="1">
      <c r="A64" s="13"/>
      <c r="C64" s="57"/>
      <c r="D64" s="57"/>
      <c r="E64" s="57"/>
      <c r="F64" s="57"/>
      <c r="G64" s="57"/>
      <c r="H64" s="57"/>
      <c r="I64" s="57"/>
      <c r="J64" s="57"/>
      <c r="K64" s="57"/>
      <c r="M64" s="11"/>
      <c r="N64" s="62" t="s">
        <v>62</v>
      </c>
      <c r="O64" s="20"/>
      <c r="P64" s="8"/>
      <c r="Q64" s="20"/>
      <c r="R64" s="2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</row>
    <row r="65" spans="1:65" ht="15.75">
      <c r="A65" s="13"/>
      <c r="E65" s="57"/>
      <c r="F65" s="57"/>
      <c r="G65" s="57" t="str">
        <f>G8</f>
        <v>Northern Indiana Public Service Company</v>
      </c>
      <c r="H65" s="57"/>
      <c r="I65" s="57"/>
      <c r="J65" s="57"/>
      <c r="K65" s="57"/>
      <c r="L65" s="57"/>
      <c r="M65" s="11"/>
      <c r="N65" s="11"/>
      <c r="O65" s="20"/>
      <c r="P65" s="8"/>
      <c r="Q65" s="20"/>
      <c r="R65" s="2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</row>
    <row r="66" spans="1:65" ht="15.75">
      <c r="A66" s="13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0"/>
      <c r="P66" s="8"/>
      <c r="Q66" s="20"/>
      <c r="R66" s="2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</row>
    <row r="67" spans="1:65" ht="15.75">
      <c r="A67" s="13"/>
      <c r="C67" s="57"/>
      <c r="D67" s="57"/>
      <c r="E67" s="28" t="s">
        <v>63</v>
      </c>
      <c r="F67" s="28"/>
      <c r="H67" s="6"/>
      <c r="I67" s="6"/>
      <c r="J67" s="6"/>
      <c r="K67" s="6"/>
      <c r="L67" s="6"/>
      <c r="M67" s="11"/>
      <c r="N67" s="11"/>
      <c r="O67" s="20"/>
      <c r="P67" s="8"/>
      <c r="Q67" s="20"/>
      <c r="R67" s="2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</row>
    <row r="68" spans="1:65" ht="15.75">
      <c r="A68" s="13"/>
      <c r="C68" s="57"/>
      <c r="D68" s="57"/>
      <c r="E68" s="28"/>
      <c r="F68" s="28"/>
      <c r="H68" s="6"/>
      <c r="I68" s="6"/>
      <c r="J68" s="6"/>
      <c r="K68" s="6"/>
      <c r="L68" s="6"/>
      <c r="M68" s="11"/>
      <c r="N68" s="11"/>
      <c r="O68" s="20"/>
      <c r="P68" s="8"/>
      <c r="Q68" s="20"/>
      <c r="R68" s="2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</row>
    <row r="69" spans="1:65" ht="15.75">
      <c r="A69" s="13"/>
      <c r="C69" s="63">
        <v>-1</v>
      </c>
      <c r="D69" s="63">
        <v>-2</v>
      </c>
      <c r="E69" s="63">
        <v>-3</v>
      </c>
      <c r="F69" s="63">
        <v>-4</v>
      </c>
      <c r="G69" s="63">
        <v>-5</v>
      </c>
      <c r="H69" s="63">
        <v>-6</v>
      </c>
      <c r="I69" s="63">
        <v>-7</v>
      </c>
      <c r="J69" s="63">
        <v>-8</v>
      </c>
      <c r="K69" s="63">
        <v>-9</v>
      </c>
      <c r="L69" s="63">
        <v>-10</v>
      </c>
      <c r="M69" s="63">
        <v>-11</v>
      </c>
      <c r="N69" s="63">
        <v>-12</v>
      </c>
      <c r="O69" s="20"/>
      <c r="P69" s="8"/>
      <c r="Q69" s="20"/>
      <c r="R69" s="2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</row>
    <row r="70" spans="1:65" ht="63">
      <c r="A70" s="64" t="s">
        <v>64</v>
      </c>
      <c r="B70" s="65"/>
      <c r="C70" s="65" t="s">
        <v>65</v>
      </c>
      <c r="D70" s="66" t="s">
        <v>66</v>
      </c>
      <c r="E70" s="67" t="s">
        <v>67</v>
      </c>
      <c r="F70" s="67" t="s">
        <v>43</v>
      </c>
      <c r="G70" s="68" t="s">
        <v>68</v>
      </c>
      <c r="H70" s="67" t="s">
        <v>69</v>
      </c>
      <c r="I70" s="67" t="s">
        <v>60</v>
      </c>
      <c r="J70" s="68" t="s">
        <v>70</v>
      </c>
      <c r="K70" s="67" t="s">
        <v>71</v>
      </c>
      <c r="L70" s="69" t="s">
        <v>72</v>
      </c>
      <c r="M70" s="70" t="s">
        <v>73</v>
      </c>
      <c r="N70" s="69" t="s">
        <v>74</v>
      </c>
      <c r="O70" s="37"/>
      <c r="P70" s="8"/>
      <c r="Q70" s="20"/>
      <c r="R70" s="2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</row>
    <row r="71" spans="1:65" ht="46.5" customHeight="1">
      <c r="A71" s="71"/>
      <c r="B71" s="72"/>
      <c r="C71" s="72"/>
      <c r="D71" s="72"/>
      <c r="E71" s="73" t="s">
        <v>75</v>
      </c>
      <c r="F71" s="73" t="s">
        <v>76</v>
      </c>
      <c r="G71" s="74" t="s">
        <v>77</v>
      </c>
      <c r="H71" s="73" t="s">
        <v>78</v>
      </c>
      <c r="I71" s="73" t="s">
        <v>79</v>
      </c>
      <c r="J71" s="74" t="s">
        <v>80</v>
      </c>
      <c r="K71" s="73" t="s">
        <v>81</v>
      </c>
      <c r="L71" s="74" t="s">
        <v>82</v>
      </c>
      <c r="M71" s="75" t="s">
        <v>83</v>
      </c>
      <c r="N71" s="76" t="s">
        <v>84</v>
      </c>
      <c r="O71" s="20"/>
      <c r="P71" s="8"/>
      <c r="Q71" s="20"/>
      <c r="R71" s="21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</row>
    <row r="72" spans="1:65" ht="15.75">
      <c r="A72" s="77"/>
      <c r="B72" s="6"/>
      <c r="C72" s="6"/>
      <c r="D72" s="6"/>
      <c r="E72" s="6"/>
      <c r="F72" s="6"/>
      <c r="G72" s="78"/>
      <c r="H72" s="6"/>
      <c r="I72" s="6"/>
      <c r="J72" s="78"/>
      <c r="K72" s="6"/>
      <c r="L72" s="78"/>
      <c r="M72" s="11"/>
      <c r="N72" s="79"/>
      <c r="O72" s="20"/>
      <c r="P72" s="8"/>
      <c r="Q72" s="20"/>
      <c r="R72" s="21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</row>
    <row r="73" spans="1:65" ht="15.75">
      <c r="A73" s="152" t="s">
        <v>85</v>
      </c>
      <c r="B73" s="94"/>
      <c r="C73" s="94" t="s">
        <v>86</v>
      </c>
      <c r="D73" s="153">
        <v>612</v>
      </c>
      <c r="E73" s="154">
        <f>+'GG_Forward Rate TO Support Data'!C23</f>
        <v>5786829.799999998</v>
      </c>
      <c r="F73" s="155">
        <f>$L$33</f>
        <v>5.2396888124528744E-2</v>
      </c>
      <c r="G73" s="156">
        <f>E73*F73</f>
        <v>303211.87362628896</v>
      </c>
      <c r="H73" s="154">
        <f>+'GG_Forward Rate TO Support Data'!C56</f>
        <v>4815843.3195926649</v>
      </c>
      <c r="I73" s="155">
        <f>$L$43</f>
        <v>0.12760824782820168</v>
      </c>
      <c r="J73" s="156">
        <f>H73*I73</f>
        <v>614541.32782837027</v>
      </c>
      <c r="K73" s="157">
        <f>+'GG_Forward Rate TO Support Data'!C59</f>
        <v>167861.966984</v>
      </c>
      <c r="L73" s="156">
        <f>G73+J73+K73</f>
        <v>1085615.1684386593</v>
      </c>
      <c r="M73" s="81">
        <v>-28032.39344698051</v>
      </c>
      <c r="N73" s="79">
        <f>L73+M73</f>
        <v>1057582.7749916788</v>
      </c>
      <c r="O73" s="82"/>
      <c r="P73" s="82"/>
      <c r="Q73" s="82"/>
      <c r="R73" s="82"/>
      <c r="S73" s="82"/>
      <c r="T73" s="82"/>
      <c r="U73" s="82"/>
    </row>
    <row r="74" spans="1:65" ht="15.75">
      <c r="A74" s="152" t="s">
        <v>87</v>
      </c>
      <c r="B74" s="94"/>
      <c r="C74" s="94" t="s">
        <v>88</v>
      </c>
      <c r="D74" s="153">
        <v>1551</v>
      </c>
      <c r="E74" s="154">
        <f>+'GG_Forward Rate TO Support Data'!D23</f>
        <v>4422572.79</v>
      </c>
      <c r="F74" s="155">
        <f>$L$33</f>
        <v>5.2396888124528744E-2</v>
      </c>
      <c r="G74" s="156">
        <f>E74*F74</f>
        <v>231729.05170021494</v>
      </c>
      <c r="H74" s="154">
        <f>+'GG_Forward Rate TO Support Data'!D56</f>
        <v>3572570.5903470004</v>
      </c>
      <c r="I74" s="155">
        <f>$L$43</f>
        <v>0.12760824782820168</v>
      </c>
      <c r="J74" s="156">
        <f>H74*I74</f>
        <v>455889.47327674483</v>
      </c>
      <c r="K74" s="157">
        <f>+'GG_Forward Rate TO Support Data'!D59</f>
        <v>124180.00495899998</v>
      </c>
      <c r="L74" s="156">
        <f>G74+J74+K74</f>
        <v>811798.52993595973</v>
      </c>
      <c r="M74" s="81">
        <v>-15937.661607327405</v>
      </c>
      <c r="N74" s="79">
        <f>L74+M74</f>
        <v>795860.86832863232</v>
      </c>
      <c r="O74" s="82"/>
      <c r="P74" s="82"/>
      <c r="Q74" s="82"/>
      <c r="R74" s="82"/>
      <c r="S74" s="82"/>
      <c r="T74" s="82"/>
      <c r="U74" s="82"/>
    </row>
    <row r="75" spans="1:65" ht="15.75">
      <c r="A75" s="152" t="s">
        <v>89</v>
      </c>
      <c r="B75" s="94"/>
      <c r="C75" s="94" t="s">
        <v>86</v>
      </c>
      <c r="D75" s="153" t="s">
        <v>90</v>
      </c>
      <c r="E75" s="154">
        <f>+'GG_Forward Rate TO Support Data'!E23</f>
        <v>2075151.0300000003</v>
      </c>
      <c r="F75" s="155">
        <f>$L$33</f>
        <v>5.2396888124528744E-2</v>
      </c>
      <c r="G75" s="156">
        <f>E75*F75</f>
        <v>108731.45636041061</v>
      </c>
      <c r="H75" s="154">
        <f>+'GG_Forward Rate TO Support Data'!E56</f>
        <v>1677346.2765245005</v>
      </c>
      <c r="I75" s="155">
        <f>$L$43</f>
        <v>0.12760824782820168</v>
      </c>
      <c r="J75" s="156">
        <f>H75*I75</f>
        <v>214043.21934844975</v>
      </c>
      <c r="K75" s="157">
        <f>+'GG_Forward Rate TO Support Data'!E61</f>
        <v>61110.938825000005</v>
      </c>
      <c r="L75" s="156">
        <f>G75+J75+K75</f>
        <v>383885.61453386041</v>
      </c>
      <c r="M75" s="158">
        <v>-17597.018810906913</v>
      </c>
      <c r="N75" s="79">
        <f>L75+M75</f>
        <v>366288.5957229535</v>
      </c>
      <c r="O75" s="82"/>
      <c r="P75" s="82"/>
      <c r="Q75" s="82"/>
      <c r="R75" s="82"/>
      <c r="S75" s="82"/>
      <c r="T75" s="82"/>
      <c r="U75" s="82"/>
    </row>
    <row r="76" spans="1:65" ht="15.75">
      <c r="A76" s="152" t="s">
        <v>91</v>
      </c>
      <c r="B76" s="94"/>
      <c r="C76" s="94" t="s">
        <v>92</v>
      </c>
      <c r="D76" s="153">
        <v>2322</v>
      </c>
      <c r="E76" s="154">
        <f>+'GG_Forward Rate TO Support Data'!F23</f>
        <v>9263742.1299999971</v>
      </c>
      <c r="F76" s="155">
        <f>$L$33</f>
        <v>5.2396888124528744E-2</v>
      </c>
      <c r="G76" s="156">
        <f>E76*F76</f>
        <v>485391.26000009343</v>
      </c>
      <c r="H76" s="154">
        <f>+'GG_Forward Rate TO Support Data'!F56</f>
        <v>8213180.4283721652</v>
      </c>
      <c r="I76" s="155">
        <f>$L$43</f>
        <v>0.12760824782820168</v>
      </c>
      <c r="J76" s="156">
        <f>H76*I76</f>
        <v>1048069.5635614509</v>
      </c>
      <c r="K76" s="157">
        <f>+'GG_Forward Rate TO Support Data'!F61</f>
        <v>267647.5497819999</v>
      </c>
      <c r="L76" s="156">
        <f>G76+J76+K76</f>
        <v>1801108.3733435441</v>
      </c>
      <c r="M76" s="158">
        <v>601.99551724013872</v>
      </c>
      <c r="N76" s="79">
        <f>L76+M76</f>
        <v>1801710.3688607842</v>
      </c>
      <c r="O76" s="82"/>
      <c r="P76" s="82"/>
      <c r="Q76" s="82"/>
      <c r="R76" s="82"/>
      <c r="S76" s="82"/>
      <c r="T76" s="82"/>
      <c r="U76" s="82"/>
    </row>
    <row r="77" spans="1:65">
      <c r="A77" s="80"/>
      <c r="G77" s="83"/>
      <c r="J77" s="83"/>
      <c r="L77" s="83"/>
      <c r="N77" s="83"/>
      <c r="O77" s="82"/>
      <c r="P77" s="82"/>
      <c r="Q77" s="82"/>
      <c r="R77" s="82"/>
      <c r="S77" s="82"/>
      <c r="T77" s="82"/>
      <c r="U77" s="82"/>
    </row>
    <row r="78" spans="1:65">
      <c r="A78" s="80"/>
      <c r="G78" s="83"/>
      <c r="J78" s="83"/>
      <c r="L78" s="83"/>
      <c r="N78" s="83"/>
      <c r="O78" s="82"/>
      <c r="P78" s="82"/>
      <c r="Q78" s="82"/>
      <c r="R78" s="82"/>
      <c r="S78" s="82"/>
      <c r="T78" s="82"/>
      <c r="U78" s="82"/>
    </row>
    <row r="79" spans="1:65">
      <c r="A79" s="80"/>
      <c r="G79" s="83"/>
      <c r="J79" s="83"/>
      <c r="L79" s="83"/>
      <c r="N79" s="83"/>
      <c r="O79" s="82"/>
      <c r="P79" s="82"/>
      <c r="Q79" s="82"/>
      <c r="R79" s="82"/>
      <c r="S79" s="82"/>
      <c r="T79" s="82"/>
      <c r="U79" s="82"/>
    </row>
    <row r="80" spans="1:65">
      <c r="A80" s="80"/>
      <c r="G80" s="83"/>
      <c r="J80" s="83"/>
      <c r="L80" s="83"/>
      <c r="N80" s="83"/>
      <c r="O80" s="82"/>
      <c r="P80" s="82"/>
      <c r="Q80" s="82"/>
      <c r="R80" s="82"/>
      <c r="S80" s="82"/>
      <c r="T80" s="82"/>
      <c r="U80" s="82"/>
    </row>
    <row r="81" spans="1:21">
      <c r="A81" s="80"/>
      <c r="C81" s="82"/>
      <c r="D81" s="82"/>
      <c r="E81" s="82"/>
      <c r="F81" s="82"/>
      <c r="G81" s="84"/>
      <c r="H81" s="82"/>
      <c r="I81" s="82"/>
      <c r="J81" s="84"/>
      <c r="K81" s="82"/>
      <c r="L81" s="84"/>
      <c r="M81" s="82"/>
      <c r="N81" s="84"/>
      <c r="O81" s="82"/>
      <c r="P81" s="82"/>
      <c r="Q81" s="82"/>
      <c r="R81" s="82"/>
      <c r="S81" s="82"/>
      <c r="T81" s="82"/>
      <c r="U81" s="82"/>
    </row>
    <row r="82" spans="1:21">
      <c r="A82" s="80"/>
      <c r="C82" s="82"/>
      <c r="D82" s="82"/>
      <c r="E82" s="82"/>
      <c r="F82" s="82"/>
      <c r="G82" s="84"/>
      <c r="H82" s="82"/>
      <c r="I82" s="82" t="s">
        <v>4</v>
      </c>
      <c r="J82" s="84"/>
      <c r="K82" s="82"/>
      <c r="L82" s="84"/>
      <c r="M82" s="82"/>
      <c r="N82" s="84"/>
      <c r="O82" s="82"/>
      <c r="P82" s="82"/>
      <c r="Q82" s="82"/>
      <c r="R82" s="82"/>
      <c r="S82" s="82"/>
      <c r="T82" s="82"/>
      <c r="U82" s="82"/>
    </row>
    <row r="83" spans="1:21">
      <c r="A83" s="80"/>
      <c r="C83" s="82"/>
      <c r="D83" s="82"/>
      <c r="E83" s="82"/>
      <c r="F83" s="82"/>
      <c r="G83" s="84"/>
      <c r="H83" s="82"/>
      <c r="I83" s="82"/>
      <c r="J83" s="84"/>
      <c r="K83" s="82"/>
      <c r="L83" s="84"/>
      <c r="M83" s="82"/>
      <c r="N83" s="84"/>
      <c r="O83" s="82"/>
      <c r="P83" s="82"/>
      <c r="Q83" s="82"/>
      <c r="R83" s="82"/>
      <c r="S83" s="82"/>
      <c r="T83" s="82"/>
      <c r="U83" s="82"/>
    </row>
    <row r="84" spans="1:21">
      <c r="A84" s="80"/>
      <c r="C84" s="82"/>
      <c r="D84" s="82"/>
      <c r="E84" s="82"/>
      <c r="F84" s="82"/>
      <c r="G84" s="84"/>
      <c r="H84" s="82"/>
      <c r="I84" s="82"/>
      <c r="J84" s="84"/>
      <c r="K84" s="82"/>
      <c r="L84" s="84"/>
      <c r="M84" s="82"/>
      <c r="N84" s="84"/>
      <c r="O84" s="82"/>
      <c r="P84" s="82"/>
      <c r="Q84" s="82"/>
      <c r="R84" s="82"/>
      <c r="S84" s="82"/>
      <c r="T84" s="82"/>
      <c r="U84" s="82"/>
    </row>
    <row r="85" spans="1:21">
      <c r="A85" s="80"/>
      <c r="C85" s="82"/>
      <c r="D85" s="82"/>
      <c r="E85" s="82"/>
      <c r="F85" s="82"/>
      <c r="G85" s="84"/>
      <c r="H85" s="82"/>
      <c r="I85" s="82"/>
      <c r="J85" s="84"/>
      <c r="K85" s="82"/>
      <c r="L85" s="84"/>
      <c r="M85" s="82"/>
      <c r="N85" s="84"/>
      <c r="O85" s="82"/>
      <c r="P85" s="82"/>
      <c r="Q85" s="82"/>
      <c r="R85" s="82"/>
      <c r="S85" s="82"/>
      <c r="T85" s="82"/>
      <c r="U85" s="82"/>
    </row>
    <row r="86" spans="1:21">
      <c r="A86" s="80"/>
      <c r="C86" s="82"/>
      <c r="D86" s="82"/>
      <c r="E86" s="82"/>
      <c r="F86" s="82"/>
      <c r="G86" s="84"/>
      <c r="H86" s="82"/>
      <c r="I86" s="82"/>
      <c r="J86" s="84"/>
      <c r="K86" s="82"/>
      <c r="L86" s="84"/>
      <c r="M86" s="82"/>
      <c r="N86" s="84"/>
      <c r="O86" s="82"/>
      <c r="P86" s="82"/>
      <c r="Q86" s="82"/>
      <c r="R86" s="82"/>
      <c r="S86" s="82"/>
      <c r="T86" s="82"/>
      <c r="U86" s="82"/>
    </row>
    <row r="87" spans="1:21">
      <c r="A87" s="80"/>
      <c r="C87" s="82"/>
      <c r="D87" s="82"/>
      <c r="E87" s="82"/>
      <c r="F87" s="82"/>
      <c r="G87" s="84"/>
      <c r="H87" s="82"/>
      <c r="I87" s="82"/>
      <c r="J87" s="84"/>
      <c r="K87" s="82"/>
      <c r="L87" s="84"/>
      <c r="M87" s="82"/>
      <c r="N87" s="84"/>
      <c r="O87" s="82"/>
      <c r="P87" s="82"/>
      <c r="Q87" s="82"/>
      <c r="R87" s="82"/>
      <c r="S87" s="82"/>
      <c r="T87" s="82"/>
      <c r="U87" s="82"/>
    </row>
    <row r="88" spans="1:21">
      <c r="A88" s="80"/>
      <c r="C88" s="82"/>
      <c r="D88" s="82"/>
      <c r="E88" s="82"/>
      <c r="F88" s="82"/>
      <c r="G88" s="84"/>
      <c r="H88" s="82"/>
      <c r="I88" s="82"/>
      <c r="J88" s="84"/>
      <c r="K88" s="82"/>
      <c r="L88" s="84"/>
      <c r="M88" s="82"/>
      <c r="N88" s="84"/>
      <c r="O88" s="82"/>
      <c r="P88" s="82"/>
      <c r="Q88" s="82"/>
      <c r="R88" s="82"/>
      <c r="S88" s="82"/>
      <c r="T88" s="82"/>
      <c r="U88" s="82"/>
    </row>
    <row r="89" spans="1:21">
      <c r="A89" s="80"/>
      <c r="C89" s="82"/>
      <c r="D89" s="82"/>
      <c r="E89" s="82"/>
      <c r="F89" s="82"/>
      <c r="G89" s="84"/>
      <c r="H89" s="82"/>
      <c r="I89" s="82"/>
      <c r="J89" s="84"/>
      <c r="K89" s="82"/>
      <c r="L89" s="84"/>
      <c r="M89" s="82"/>
      <c r="N89" s="84"/>
      <c r="O89" s="82"/>
      <c r="P89" s="82"/>
      <c r="Q89" s="82"/>
      <c r="R89" s="82"/>
      <c r="S89" s="82"/>
      <c r="T89" s="82"/>
      <c r="U89" s="82"/>
    </row>
    <row r="90" spans="1:21">
      <c r="A90" s="80"/>
      <c r="C90" s="82"/>
      <c r="D90" s="82"/>
      <c r="E90" s="82"/>
      <c r="F90" s="82"/>
      <c r="G90" s="84"/>
      <c r="H90" s="82"/>
      <c r="I90" s="82"/>
      <c r="J90" s="84"/>
      <c r="K90" s="82"/>
      <c r="L90" s="84"/>
      <c r="M90" s="82"/>
      <c r="N90" s="84"/>
      <c r="O90" s="82"/>
      <c r="P90" s="82"/>
      <c r="Q90" s="82"/>
      <c r="R90" s="82"/>
      <c r="S90" s="82"/>
      <c r="T90" s="82"/>
      <c r="U90" s="82"/>
    </row>
    <row r="91" spans="1:21">
      <c r="A91" s="80"/>
      <c r="C91" s="82"/>
      <c r="D91" s="82"/>
      <c r="E91" s="82"/>
      <c r="F91" s="82"/>
      <c r="G91" s="84"/>
      <c r="H91" s="82"/>
      <c r="I91" s="82"/>
      <c r="J91" s="84"/>
      <c r="K91" s="82"/>
      <c r="L91" s="84"/>
      <c r="M91" s="82"/>
      <c r="N91" s="84"/>
      <c r="O91" s="82"/>
      <c r="P91" s="82"/>
      <c r="Q91" s="82"/>
      <c r="R91" s="82"/>
      <c r="S91" s="82"/>
      <c r="T91" s="82"/>
      <c r="U91" s="82"/>
    </row>
    <row r="92" spans="1:21">
      <c r="A92" s="85"/>
      <c r="B92" s="86"/>
      <c r="C92" s="87"/>
      <c r="D92" s="87"/>
      <c r="E92" s="87"/>
      <c r="F92" s="87"/>
      <c r="G92" s="88"/>
      <c r="H92" s="87"/>
      <c r="I92" s="87"/>
      <c r="J92" s="88"/>
      <c r="K92" s="87"/>
      <c r="L92" s="88"/>
      <c r="M92" s="87"/>
      <c r="N92" s="88"/>
      <c r="O92" s="82"/>
      <c r="P92" s="82"/>
      <c r="Q92" s="82"/>
      <c r="R92" s="82"/>
      <c r="S92" s="82"/>
      <c r="T92" s="82"/>
      <c r="U92" s="82"/>
    </row>
    <row r="93" spans="1:21">
      <c r="A93" s="19" t="s">
        <v>93</v>
      </c>
      <c r="B93" s="50"/>
      <c r="C93" s="22" t="s">
        <v>94</v>
      </c>
      <c r="D93" s="22"/>
      <c r="E93" s="40"/>
      <c r="F93" s="40"/>
      <c r="G93" s="11"/>
      <c r="H93" s="11"/>
      <c r="I93" s="11"/>
      <c r="J93" s="11"/>
      <c r="K93" s="11"/>
      <c r="L93" s="89">
        <f>SUM(L73:L92)</f>
        <v>4082407.6862520236</v>
      </c>
      <c r="M93" s="90">
        <f>SUM(M73:M92)</f>
        <v>-60965.07834797469</v>
      </c>
      <c r="N93" s="89">
        <f>SUM(N73:N92)</f>
        <v>4021442.6079040486</v>
      </c>
      <c r="O93" s="82"/>
      <c r="P93" s="82"/>
      <c r="Q93" s="82"/>
      <c r="R93" s="82"/>
      <c r="S93" s="82"/>
      <c r="T93" s="82"/>
      <c r="U93" s="82"/>
    </row>
    <row r="94" spans="1:21">
      <c r="A94" s="91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</row>
    <row r="95" spans="1:21">
      <c r="A95" s="92">
        <v>3</v>
      </c>
      <c r="B95" s="82"/>
      <c r="C95" s="57" t="s">
        <v>95</v>
      </c>
      <c r="D95" s="82"/>
      <c r="E95" s="82"/>
      <c r="F95" s="82"/>
      <c r="G95" s="82"/>
      <c r="H95" s="82"/>
      <c r="I95" s="82"/>
      <c r="J95" s="82"/>
      <c r="K95" s="82"/>
      <c r="L95" s="89">
        <f>L93</f>
        <v>4082407.6862520236</v>
      </c>
      <c r="M95" s="82"/>
      <c r="N95" s="82"/>
      <c r="O95" s="82"/>
      <c r="P95" s="82"/>
      <c r="Q95" s="82"/>
      <c r="R95" s="82"/>
      <c r="S95" s="82"/>
      <c r="T95" s="82"/>
      <c r="U95" s="82"/>
    </row>
    <row r="96" spans="1:21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</row>
    <row r="97" spans="1:21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</row>
    <row r="98" spans="1:21">
      <c r="A98" s="57" t="s">
        <v>96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</row>
    <row r="99" spans="1:21" ht="15.75" thickBot="1">
      <c r="A99" s="93" t="s">
        <v>97</v>
      </c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</row>
    <row r="100" spans="1:21" ht="34.700000000000003" customHeight="1">
      <c r="A100" s="161" t="s">
        <v>98</v>
      </c>
      <c r="B100" s="162"/>
      <c r="C100" s="166" t="s">
        <v>161</v>
      </c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82"/>
      <c r="P100" s="82"/>
      <c r="Q100" s="82"/>
      <c r="R100" s="82"/>
      <c r="S100" s="82"/>
      <c r="T100" s="82"/>
      <c r="U100" s="82"/>
    </row>
    <row r="101" spans="1:21" ht="34.700000000000003" customHeight="1">
      <c r="A101" s="161" t="s">
        <v>99</v>
      </c>
      <c r="B101" s="162"/>
      <c r="C101" s="166" t="s">
        <v>162</v>
      </c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82"/>
      <c r="P101" s="82"/>
      <c r="Q101" s="82"/>
      <c r="R101" s="82"/>
      <c r="S101" s="82"/>
      <c r="T101" s="82"/>
      <c r="U101" s="82"/>
    </row>
    <row r="102" spans="1:21" ht="34.700000000000003" customHeight="1">
      <c r="A102" s="161" t="s">
        <v>100</v>
      </c>
      <c r="B102" s="162"/>
      <c r="C102" s="167" t="s">
        <v>101</v>
      </c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82"/>
      <c r="P102" s="82"/>
      <c r="Q102" s="82"/>
      <c r="R102" s="82"/>
      <c r="S102" s="82"/>
      <c r="T102" s="82"/>
      <c r="U102" s="82"/>
    </row>
    <row r="103" spans="1:21" ht="15.75">
      <c r="A103" s="161" t="s">
        <v>102</v>
      </c>
      <c r="B103" s="162"/>
      <c r="C103" s="168" t="s">
        <v>103</v>
      </c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82"/>
      <c r="P103" s="82"/>
      <c r="Q103" s="82"/>
      <c r="R103" s="82"/>
      <c r="S103" s="82"/>
      <c r="T103" s="82"/>
      <c r="U103" s="82"/>
    </row>
    <row r="104" spans="1:21" ht="15.75">
      <c r="A104" s="163" t="s">
        <v>104</v>
      </c>
      <c r="B104" s="162"/>
      <c r="C104" s="165" t="s">
        <v>105</v>
      </c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82"/>
      <c r="P104" s="82"/>
      <c r="Q104" s="82"/>
      <c r="R104" s="82"/>
      <c r="S104" s="82"/>
      <c r="T104" s="82"/>
      <c r="U104" s="82"/>
    </row>
    <row r="105" spans="1:21" ht="15.75">
      <c r="A105" s="163" t="s">
        <v>106</v>
      </c>
      <c r="B105" s="162"/>
      <c r="C105" s="165" t="s">
        <v>107</v>
      </c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82"/>
      <c r="P105" s="82"/>
      <c r="Q105" s="82"/>
      <c r="R105" s="82"/>
      <c r="S105" s="82"/>
      <c r="T105" s="82"/>
      <c r="U105" s="82"/>
    </row>
    <row r="106" spans="1:21" ht="15.75">
      <c r="A106" s="163" t="s">
        <v>108</v>
      </c>
      <c r="B106" s="162"/>
      <c r="C106" s="164" t="s">
        <v>109</v>
      </c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82"/>
      <c r="P106" s="82"/>
      <c r="Q106" s="82"/>
      <c r="R106" s="82"/>
      <c r="S106" s="82"/>
      <c r="T106" s="82"/>
      <c r="U106" s="82"/>
    </row>
    <row r="107" spans="1:21" ht="15.75">
      <c r="A107" s="159" t="s">
        <v>110</v>
      </c>
      <c r="B107" s="160"/>
      <c r="C107" s="164" t="s">
        <v>111</v>
      </c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82"/>
      <c r="P107" s="82"/>
      <c r="Q107" s="82"/>
      <c r="R107" s="82"/>
      <c r="S107" s="82"/>
      <c r="T107" s="82"/>
      <c r="U107" s="82"/>
    </row>
    <row r="108" spans="1:21">
      <c r="A108" s="95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</row>
    <row r="109" spans="1:21" ht="15.75">
      <c r="A109" s="58"/>
      <c r="B109" s="96"/>
      <c r="C109" s="97"/>
      <c r="D109" s="39"/>
      <c r="E109" s="40"/>
      <c r="F109" s="40"/>
      <c r="G109" s="11"/>
      <c r="H109" s="57"/>
      <c r="I109" s="57"/>
      <c r="J109" s="34"/>
      <c r="K109" s="57"/>
      <c r="M109" s="11"/>
      <c r="N109" s="59"/>
      <c r="O109" s="82"/>
      <c r="P109" s="82"/>
      <c r="Q109" s="82"/>
      <c r="R109" s="82"/>
      <c r="S109" s="82"/>
      <c r="T109" s="82"/>
      <c r="U109" s="82"/>
    </row>
    <row r="110" spans="1:21" ht="15.75">
      <c r="A110" s="58"/>
      <c r="B110" s="96"/>
      <c r="C110" s="97"/>
      <c r="D110" s="39"/>
      <c r="E110" s="40"/>
      <c r="F110" s="40"/>
      <c r="G110" s="11"/>
      <c r="H110" s="57"/>
      <c r="I110" s="57"/>
      <c r="J110" s="34"/>
      <c r="K110" s="57"/>
      <c r="M110" s="11"/>
      <c r="N110" s="36"/>
      <c r="O110" s="82"/>
      <c r="P110" s="82"/>
      <c r="Q110" s="82"/>
      <c r="R110" s="82"/>
      <c r="S110" s="82"/>
      <c r="T110" s="82"/>
      <c r="U110" s="82"/>
    </row>
    <row r="111" spans="1:21"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</row>
    <row r="112" spans="1:21"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</row>
    <row r="113" spans="3:21"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</row>
    <row r="114" spans="3:21"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</row>
    <row r="115" spans="3:21"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</row>
    <row r="116" spans="3:21"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</row>
    <row r="117" spans="3:21"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</row>
    <row r="118" spans="3:21"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</row>
    <row r="119" spans="3:21"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</row>
    <row r="120" spans="3:21"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</row>
    <row r="121" spans="3:21"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</row>
    <row r="122" spans="3:21"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</row>
    <row r="123" spans="3:21"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</row>
    <row r="124" spans="3:21"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</row>
    <row r="125" spans="3:21"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</row>
    <row r="126" spans="3:21"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</row>
    <row r="127" spans="3:21"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</row>
    <row r="128" spans="3:21"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</row>
    <row r="129" spans="3:21"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</row>
    <row r="130" spans="3:21"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</row>
    <row r="131" spans="3:21"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</row>
    <row r="132" spans="3:21"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</row>
    <row r="133" spans="3:21"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</row>
    <row r="134" spans="3:21"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</row>
    <row r="135" spans="3:21"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</row>
    <row r="136" spans="3:21"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</row>
    <row r="137" spans="3:21"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</row>
    <row r="138" spans="3:21"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</row>
    <row r="139" spans="3:21"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</row>
    <row r="140" spans="3:21"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</row>
    <row r="141" spans="3:21"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</row>
    <row r="142" spans="3:21"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</row>
    <row r="143" spans="3:21"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</row>
    <row r="144" spans="3:21"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</row>
    <row r="145" spans="3:21"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</row>
    <row r="146" spans="3:21"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</row>
    <row r="147" spans="3:21"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</row>
    <row r="148" spans="3:21"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</row>
    <row r="149" spans="3:21"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</row>
    <row r="150" spans="3:21"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</row>
    <row r="151" spans="3:21"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</row>
    <row r="152" spans="3:21"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</row>
    <row r="153" spans="3:21"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</row>
    <row r="154" spans="3:21"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</row>
    <row r="155" spans="3:21"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</row>
    <row r="156" spans="3:21"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</row>
    <row r="157" spans="3:21"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</row>
    <row r="158" spans="3:21"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</row>
    <row r="159" spans="3:21"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</row>
    <row r="160" spans="3:21"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</row>
    <row r="161" spans="3:21"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</row>
    <row r="162" spans="3:21"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</row>
    <row r="163" spans="3:21"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</row>
    <row r="164" spans="3:21"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</row>
    <row r="165" spans="3:21"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</row>
    <row r="166" spans="3:21"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</row>
    <row r="167" spans="3:21"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</row>
    <row r="168" spans="3:21"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</row>
    <row r="169" spans="3:21"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</row>
    <row r="170" spans="3:21"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</row>
    <row r="171" spans="3:21"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</row>
    <row r="172" spans="3:21"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</row>
    <row r="173" spans="3:21"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</row>
    <row r="174" spans="3:21"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</row>
    <row r="175" spans="3:21"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</row>
    <row r="176" spans="3:21"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</row>
    <row r="177" spans="3:21"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</row>
    <row r="178" spans="3:21"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</row>
    <row r="179" spans="3:21"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</row>
    <row r="180" spans="3:21"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</row>
    <row r="181" spans="3:21"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</row>
    <row r="182" spans="3:21"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</row>
    <row r="183" spans="3:21"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</row>
    <row r="184" spans="3:21"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</row>
    <row r="185" spans="3:21"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</row>
    <row r="186" spans="3:21"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</row>
    <row r="187" spans="3:21"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</row>
    <row r="188" spans="3:21"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</row>
    <row r="189" spans="3:21"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</row>
    <row r="190" spans="3:21"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</row>
    <row r="191" spans="3:21"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</row>
    <row r="192" spans="3:21"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</row>
    <row r="193" spans="3:21"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</row>
    <row r="194" spans="3:21"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</row>
    <row r="195" spans="3:21"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</row>
    <row r="196" spans="3:21"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</row>
    <row r="197" spans="3:21"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</row>
    <row r="198" spans="3:21"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</row>
    <row r="199" spans="3:21"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</row>
    <row r="200" spans="3:21"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</row>
    <row r="201" spans="3:21"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</row>
    <row r="202" spans="3:21"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</row>
    <row r="203" spans="3:21"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</row>
    <row r="204" spans="3:21"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</row>
    <row r="205" spans="3:21"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</row>
    <row r="206" spans="3:21"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</row>
    <row r="207" spans="3:21"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</row>
    <row r="208" spans="3:21"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</row>
    <row r="209" spans="3:21"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</row>
    <row r="210" spans="3:21"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</row>
    <row r="211" spans="3:21"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</row>
    <row r="212" spans="3:21"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</row>
    <row r="213" spans="3:21"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</row>
    <row r="214" spans="3:21"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</row>
    <row r="215" spans="3:21"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</row>
    <row r="216" spans="3:21"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</row>
    <row r="217" spans="3:21"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</row>
    <row r="218" spans="3:21"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</row>
    <row r="219" spans="3:21"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</row>
    <row r="220" spans="3:21"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</row>
    <row r="221" spans="3:21"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</row>
    <row r="222" spans="3:21"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</row>
    <row r="223" spans="3:21"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</row>
    <row r="224" spans="3:21"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</row>
    <row r="225" spans="3:21"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</row>
    <row r="226" spans="3:21"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</row>
    <row r="227" spans="3:21"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</row>
    <row r="228" spans="3:21"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</row>
    <row r="229" spans="3:21"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</row>
    <row r="230" spans="3:21"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</row>
    <row r="231" spans="3:21"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</row>
    <row r="232" spans="3:21"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</row>
    <row r="233" spans="3:21"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</row>
    <row r="234" spans="3:21"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</row>
    <row r="235" spans="3:21"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</row>
    <row r="236" spans="3:21"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</row>
    <row r="237" spans="3:21"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</row>
    <row r="238" spans="3:21"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</row>
    <row r="239" spans="3:21"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</row>
    <row r="240" spans="3:21"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</row>
    <row r="241" spans="3:21"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</row>
    <row r="242" spans="3:21"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</row>
    <row r="243" spans="3:21"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</row>
    <row r="244" spans="3:21"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</row>
    <row r="245" spans="3:21"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</row>
    <row r="246" spans="3:21"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</row>
    <row r="247" spans="3:21"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</row>
    <row r="248" spans="3:21"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</row>
    <row r="249" spans="3:21"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</row>
    <row r="250" spans="3:21"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</row>
    <row r="251" spans="3:21"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</row>
    <row r="252" spans="3:21"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</row>
    <row r="253" spans="3:21"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</row>
    <row r="254" spans="3:21"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</row>
    <row r="255" spans="3:21"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</row>
    <row r="256" spans="3:21"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</row>
    <row r="257" spans="3:21"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</row>
    <row r="258" spans="3:21"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</row>
    <row r="259" spans="3:21"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</row>
    <row r="260" spans="3:21"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</row>
    <row r="261" spans="3:21"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</row>
    <row r="262" spans="3:21"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</row>
    <row r="263" spans="3:21"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</row>
    <row r="264" spans="3:21"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</row>
    <row r="265" spans="3:21"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</row>
    <row r="266" spans="3:21"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</row>
    <row r="267" spans="3:21"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</row>
    <row r="268" spans="3:21"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</row>
    <row r="269" spans="3:21"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</row>
    <row r="270" spans="3:21"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</row>
    <row r="271" spans="3:21"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</row>
    <row r="272" spans="3:21"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</row>
    <row r="273" spans="3:21"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</row>
    <row r="274" spans="3:21"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</row>
    <row r="275" spans="3:21"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</row>
    <row r="276" spans="3:21"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</row>
    <row r="277" spans="3:21"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</row>
    <row r="278" spans="3:21"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</row>
    <row r="279" spans="3:21"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</row>
    <row r="280" spans="3:21"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</row>
    <row r="281" spans="3:21"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</row>
    <row r="282" spans="3:21"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</row>
    <row r="283" spans="3:21"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</row>
    <row r="284" spans="3:21"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</row>
    <row r="285" spans="3:21"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</row>
    <row r="286" spans="3:21"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</row>
    <row r="287" spans="3:21"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</row>
    <row r="288" spans="3:21"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</row>
    <row r="289" spans="3:21"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</row>
    <row r="290" spans="3:21"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</row>
    <row r="291" spans="3:21"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</row>
    <row r="292" spans="3:21"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</row>
    <row r="293" spans="3:21"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</row>
    <row r="294" spans="3:21"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</row>
    <row r="295" spans="3:21"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</row>
    <row r="296" spans="3:21"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</row>
    <row r="297" spans="3:21"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</row>
    <row r="298" spans="3:21"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</row>
    <row r="299" spans="3:21"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</row>
    <row r="300" spans="3:21"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</row>
    <row r="301" spans="3:21"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</row>
    <row r="302" spans="3:21"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</row>
    <row r="303" spans="3:21"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</row>
    <row r="304" spans="3:21"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</row>
    <row r="305" spans="3:14"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</row>
    <row r="306" spans="3:14"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</row>
  </sheetData>
  <mergeCells count="8">
    <mergeCell ref="C106:N106"/>
    <mergeCell ref="C107:N107"/>
    <mergeCell ref="C100:N100"/>
    <mergeCell ref="C101:N101"/>
    <mergeCell ref="C102:N102"/>
    <mergeCell ref="C103:N103"/>
    <mergeCell ref="C104:N104"/>
    <mergeCell ref="C105:N105"/>
  </mergeCells>
  <printOptions horizontalCentered="1"/>
  <pageMargins left="0.32" right="0.3" top="0.77" bottom="0.75" header="0.5" footer="0.5"/>
  <pageSetup scale="52" fitToHeight="0" orientation="landscape" horizontalDpi="300" verticalDpi="300" r:id="rId1"/>
  <headerFooter alignWithMargins="0"/>
  <rowBreaks count="1" manualBreakCount="1">
    <brk id="57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R68"/>
  <sheetViews>
    <sheetView view="pageBreakPreview" zoomScale="85" zoomScaleNormal="100" zoomScaleSheetLayoutView="85" workbookViewId="0">
      <selection activeCell="N64" sqref="N64"/>
    </sheetView>
  </sheetViews>
  <sheetFormatPr defaultRowHeight="12.75"/>
  <cols>
    <col min="1" max="1" width="21.28515625" style="105" customWidth="1"/>
    <col min="2" max="2" width="32.85546875" style="105" customWidth="1"/>
    <col min="3" max="3" width="12.85546875" style="105" customWidth="1"/>
    <col min="4" max="4" width="13.140625" style="105" customWidth="1"/>
    <col min="5" max="5" width="14" style="105" customWidth="1"/>
    <col min="6" max="6" width="13.7109375" style="105" customWidth="1"/>
    <col min="7" max="11" width="11" style="105" customWidth="1"/>
    <col min="12" max="12" width="11.5703125" style="105" customWidth="1"/>
    <col min="13" max="13" width="9.140625" style="105" hidden="1" customWidth="1"/>
    <col min="14" max="14" width="9.140625" style="105"/>
    <col min="15" max="18" width="12.7109375" style="105" bestFit="1" customWidth="1"/>
    <col min="19" max="16384" width="9.140625" style="105"/>
  </cols>
  <sheetData>
    <row r="1" spans="1:18" s="99" customFormat="1" ht="18">
      <c r="A1" s="98" t="s">
        <v>112</v>
      </c>
    </row>
    <row r="2" spans="1:18">
      <c r="A2" s="100"/>
    </row>
    <row r="3" spans="1:18">
      <c r="A3" s="102" t="s">
        <v>113</v>
      </c>
      <c r="B3" s="184">
        <v>2015</v>
      </c>
      <c r="C3" s="103"/>
      <c r="D3" s="103"/>
    </row>
    <row r="4" spans="1:18">
      <c r="A4" s="100"/>
      <c r="B4" s="103"/>
      <c r="C4" s="103"/>
      <c r="D4" s="103"/>
    </row>
    <row r="5" spans="1:18">
      <c r="A5" s="102" t="s">
        <v>114</v>
      </c>
      <c r="B5" s="104" t="s">
        <v>7</v>
      </c>
      <c r="C5" s="103"/>
      <c r="D5" s="103"/>
    </row>
    <row r="6" spans="1:18">
      <c r="A6" s="100"/>
      <c r="B6" s="103"/>
      <c r="C6" s="103"/>
      <c r="D6" s="103"/>
      <c r="E6" s="103"/>
      <c r="M6" s="105" t="s">
        <v>115</v>
      </c>
    </row>
    <row r="7" spans="1:18">
      <c r="A7" s="185"/>
      <c r="B7" s="214" t="s">
        <v>116</v>
      </c>
      <c r="C7" s="215">
        <v>612</v>
      </c>
      <c r="D7" s="215">
        <v>1551</v>
      </c>
      <c r="E7" s="215" t="s">
        <v>90</v>
      </c>
      <c r="F7" s="215">
        <v>2322</v>
      </c>
      <c r="G7" s="216" t="s">
        <v>117</v>
      </c>
      <c r="H7" s="216" t="s">
        <v>118</v>
      </c>
      <c r="I7" s="216" t="s">
        <v>119</v>
      </c>
      <c r="J7" s="216" t="s">
        <v>120</v>
      </c>
      <c r="K7" s="216" t="s">
        <v>121</v>
      </c>
      <c r="L7" s="216" t="s">
        <v>122</v>
      </c>
      <c r="M7" s="106" t="s">
        <v>123</v>
      </c>
    </row>
    <row r="8" spans="1:18">
      <c r="A8" s="185"/>
      <c r="B8" s="214" t="s">
        <v>124</v>
      </c>
      <c r="C8" s="216" t="s">
        <v>125</v>
      </c>
      <c r="D8" s="216" t="s">
        <v>126</v>
      </c>
      <c r="E8" s="216" t="s">
        <v>125</v>
      </c>
      <c r="F8" s="216" t="s">
        <v>126</v>
      </c>
      <c r="G8" s="216" t="s">
        <v>127</v>
      </c>
      <c r="H8" s="216" t="s">
        <v>127</v>
      </c>
      <c r="I8" s="216" t="s">
        <v>127</v>
      </c>
      <c r="J8" s="216" t="s">
        <v>127</v>
      </c>
      <c r="K8" s="216" t="s">
        <v>127</v>
      </c>
      <c r="L8" s="216" t="s">
        <v>127</v>
      </c>
    </row>
    <row r="9" spans="1:18" ht="15" customHeight="1">
      <c r="A9" s="185"/>
      <c r="B9" s="214" t="s">
        <v>128</v>
      </c>
      <c r="C9" s="216" t="s">
        <v>115</v>
      </c>
      <c r="D9" s="216" t="s">
        <v>115</v>
      </c>
      <c r="E9" s="216" t="s">
        <v>123</v>
      </c>
      <c r="F9" s="216" t="s">
        <v>115</v>
      </c>
      <c r="G9" s="216" t="s">
        <v>123</v>
      </c>
      <c r="H9" s="216" t="s">
        <v>123</v>
      </c>
      <c r="I9" s="216" t="s">
        <v>123</v>
      </c>
      <c r="J9" s="216" t="s">
        <v>123</v>
      </c>
      <c r="K9" s="216" t="s">
        <v>123</v>
      </c>
      <c r="L9" s="216" t="s">
        <v>123</v>
      </c>
    </row>
    <row r="10" spans="1:18">
      <c r="A10" s="107" t="s">
        <v>129</v>
      </c>
      <c r="B10" s="108" t="str">
        <f xml:space="preserve"> "December " &amp; B3-1</f>
        <v>December 2014</v>
      </c>
      <c r="C10" s="186">
        <f>'[7]MTEP07-612'!$A83+'[7]MTEP07-612'!$B83</f>
        <v>5786829.7999999998</v>
      </c>
      <c r="D10" s="187">
        <f>'[7]MTPE08-1551'!$A87+'[7]MTPE08-1551'!$B87+'[7]MTPE08-1551'!$I87+'[7]MTPE08-1551'!$J87+'[7]MTPE08-1551'!$Q87</f>
        <v>4422572.79</v>
      </c>
      <c r="E10" s="186">
        <f>SUM('[7]MTPE07-1615 GIP'!$A87:$D87)+'[7]MTPE07-1615 GIP'!$M87+SUM('[7]MTPE07-1615 GIP'!$S87:$X87)+SUM('[7]MTPE07-1615 GIP'!$AI87:$AN87)+'[7]MTPE07-1615 GIP'!$AY87</f>
        <v>2075151.03</v>
      </c>
      <c r="F10" s="187">
        <f>'[7]MTEP011-2322'!$A57+'[7]MTEP011-2322'!$B57</f>
        <v>9263742.1299999971</v>
      </c>
      <c r="G10" s="186">
        <v>0</v>
      </c>
      <c r="H10" s="188">
        <v>0</v>
      </c>
      <c r="I10" s="189">
        <v>0</v>
      </c>
      <c r="J10" s="188">
        <v>0</v>
      </c>
      <c r="K10" s="189">
        <v>0</v>
      </c>
      <c r="L10" s="188">
        <v>0</v>
      </c>
      <c r="O10" s="190"/>
      <c r="P10" s="190"/>
      <c r="Q10" s="190"/>
      <c r="R10" s="190"/>
    </row>
    <row r="11" spans="1:18">
      <c r="A11" s="109" t="s">
        <v>130</v>
      </c>
      <c r="B11" s="110" t="str">
        <f xml:space="preserve"> "January " &amp; B3</f>
        <v>January 2015</v>
      </c>
      <c r="C11" s="191">
        <f>'[7]MTEP07-612'!$A84+'[7]MTEP07-612'!$B84</f>
        <v>5786829.7999999998</v>
      </c>
      <c r="D11" s="192">
        <f>'[7]MTPE08-1551'!$A88+'[7]MTPE08-1551'!$B88+'[7]MTPE08-1551'!$I88+'[7]MTPE08-1551'!$J88+'[7]MTPE08-1551'!$Q88</f>
        <v>4422572.79</v>
      </c>
      <c r="E11" s="191">
        <f>SUM('[7]MTPE07-1615 GIP'!$A88:$D88)+'[7]MTPE07-1615 GIP'!$M88+SUM('[7]MTPE07-1615 GIP'!$S88:$X88)+SUM('[7]MTPE07-1615 GIP'!$AI88:$AN88)+'[7]MTPE07-1615 GIP'!$AY88</f>
        <v>2075151.03</v>
      </c>
      <c r="F11" s="192">
        <f>'[7]MTEP011-2322'!$A58+'[7]MTEP011-2322'!$B58</f>
        <v>9263742.1299999971</v>
      </c>
      <c r="G11" s="193">
        <v>0</v>
      </c>
      <c r="H11" s="194">
        <v>0</v>
      </c>
      <c r="I11" s="195">
        <v>0</v>
      </c>
      <c r="J11" s="194">
        <v>0</v>
      </c>
      <c r="K11" s="195">
        <v>0</v>
      </c>
      <c r="L11" s="194">
        <v>0</v>
      </c>
      <c r="O11" s="190"/>
      <c r="P11" s="190"/>
      <c r="Q11" s="190"/>
      <c r="R11" s="190"/>
    </row>
    <row r="12" spans="1:18">
      <c r="A12" s="109"/>
      <c r="B12" s="111" t="s">
        <v>131</v>
      </c>
      <c r="C12" s="191">
        <f>'[7]MTEP07-612'!$A85+'[7]MTEP07-612'!$B85</f>
        <v>5786829.7999999998</v>
      </c>
      <c r="D12" s="192">
        <f>'[7]MTPE08-1551'!$A89+'[7]MTPE08-1551'!$B89+'[7]MTPE08-1551'!$I89+'[7]MTPE08-1551'!$J89+'[7]MTPE08-1551'!$Q89</f>
        <v>4422572.79</v>
      </c>
      <c r="E12" s="191">
        <f>SUM('[7]MTPE07-1615 GIP'!$A89:$D89)+'[7]MTPE07-1615 GIP'!$M89+SUM('[7]MTPE07-1615 GIP'!$S89:$X89)+SUM('[7]MTPE07-1615 GIP'!$AI89:$AN89)+'[7]MTPE07-1615 GIP'!$AY89</f>
        <v>2075151.03</v>
      </c>
      <c r="F12" s="192">
        <f>'[7]MTEP011-2322'!$A59+'[7]MTEP011-2322'!$B59</f>
        <v>9263742.1299999971</v>
      </c>
      <c r="G12" s="193">
        <v>0</v>
      </c>
      <c r="H12" s="194">
        <v>0</v>
      </c>
      <c r="I12" s="195">
        <v>0</v>
      </c>
      <c r="J12" s="194">
        <v>0</v>
      </c>
      <c r="K12" s="195">
        <v>0</v>
      </c>
      <c r="L12" s="194">
        <v>0</v>
      </c>
      <c r="O12" s="190"/>
      <c r="P12" s="190"/>
      <c r="Q12" s="190"/>
      <c r="R12" s="190"/>
    </row>
    <row r="13" spans="1:18">
      <c r="A13" s="109"/>
      <c r="B13" s="111" t="s">
        <v>132</v>
      </c>
      <c r="C13" s="191">
        <f>'[7]MTEP07-612'!$A86+'[7]MTEP07-612'!$B86</f>
        <v>5786829.7999999998</v>
      </c>
      <c r="D13" s="192">
        <f>'[7]MTPE08-1551'!$A90+'[7]MTPE08-1551'!$B90+'[7]MTPE08-1551'!$I90+'[7]MTPE08-1551'!$J90+'[7]MTPE08-1551'!$Q90</f>
        <v>4422572.79</v>
      </c>
      <c r="E13" s="191">
        <f>SUM('[7]MTPE07-1615 GIP'!$A90:$D90)+'[7]MTPE07-1615 GIP'!$M90+SUM('[7]MTPE07-1615 GIP'!$S90:$X90)+SUM('[7]MTPE07-1615 GIP'!$AI90:$AN90)+'[7]MTPE07-1615 GIP'!$AY90</f>
        <v>2075151.03</v>
      </c>
      <c r="F13" s="192">
        <f>'[7]MTEP011-2322'!$A60+'[7]MTEP011-2322'!$B60</f>
        <v>9263742.1299999971</v>
      </c>
      <c r="G13" s="193">
        <v>0</v>
      </c>
      <c r="H13" s="194">
        <v>0</v>
      </c>
      <c r="I13" s="195">
        <v>0</v>
      </c>
      <c r="J13" s="194">
        <v>0</v>
      </c>
      <c r="K13" s="195">
        <v>0</v>
      </c>
      <c r="L13" s="194">
        <v>0</v>
      </c>
      <c r="O13" s="190"/>
      <c r="P13" s="190"/>
      <c r="Q13" s="190"/>
      <c r="R13" s="190"/>
    </row>
    <row r="14" spans="1:18">
      <c r="A14" s="109"/>
      <c r="B14" s="111" t="s">
        <v>133</v>
      </c>
      <c r="C14" s="191">
        <f>'[7]MTEP07-612'!$A87+'[7]MTEP07-612'!$B87</f>
        <v>5786829.7999999998</v>
      </c>
      <c r="D14" s="192">
        <f>'[7]MTPE08-1551'!$A91+'[7]MTPE08-1551'!$B91+'[7]MTPE08-1551'!$I91+'[7]MTPE08-1551'!$J91+'[7]MTPE08-1551'!$Q91</f>
        <v>4422572.79</v>
      </c>
      <c r="E14" s="191">
        <f>SUM('[7]MTPE07-1615 GIP'!$A91:$D91)+'[7]MTPE07-1615 GIP'!$M91+SUM('[7]MTPE07-1615 GIP'!$S91:$X91)+SUM('[7]MTPE07-1615 GIP'!$AI91:$AN91)+'[7]MTPE07-1615 GIP'!$AY91</f>
        <v>2075151.03</v>
      </c>
      <c r="F14" s="192">
        <f>'[7]MTEP011-2322'!$A61+'[7]MTEP011-2322'!$B61</f>
        <v>9263742.1299999971</v>
      </c>
      <c r="G14" s="193">
        <v>0</v>
      </c>
      <c r="H14" s="194">
        <v>0</v>
      </c>
      <c r="I14" s="195">
        <v>0</v>
      </c>
      <c r="J14" s="194">
        <v>0</v>
      </c>
      <c r="K14" s="195">
        <v>0</v>
      </c>
      <c r="L14" s="194">
        <v>0</v>
      </c>
      <c r="O14" s="190"/>
      <c r="P14" s="190"/>
      <c r="Q14" s="190"/>
      <c r="R14" s="190"/>
    </row>
    <row r="15" spans="1:18">
      <c r="A15" s="109"/>
      <c r="B15" s="111" t="s">
        <v>134</v>
      </c>
      <c r="C15" s="191">
        <f>'[7]MTEP07-612'!$A88+'[7]MTEP07-612'!$B88</f>
        <v>5786829.7999999998</v>
      </c>
      <c r="D15" s="192">
        <f>'[7]MTPE08-1551'!$A92+'[7]MTPE08-1551'!$B92+'[7]MTPE08-1551'!$I92+'[7]MTPE08-1551'!$J92+'[7]MTPE08-1551'!$Q92</f>
        <v>4422572.79</v>
      </c>
      <c r="E15" s="191">
        <f>SUM('[7]MTPE07-1615 GIP'!$A92:$D92)+'[7]MTPE07-1615 GIP'!$M92+SUM('[7]MTPE07-1615 GIP'!$S92:$X92)+SUM('[7]MTPE07-1615 GIP'!$AI92:$AN92)+'[7]MTPE07-1615 GIP'!$AY92</f>
        <v>2075151.03</v>
      </c>
      <c r="F15" s="192">
        <f>'[7]MTEP011-2322'!$A62+'[7]MTEP011-2322'!$B62</f>
        <v>9263742.1299999971</v>
      </c>
      <c r="G15" s="193">
        <v>0</v>
      </c>
      <c r="H15" s="194">
        <v>0</v>
      </c>
      <c r="I15" s="195">
        <v>0</v>
      </c>
      <c r="J15" s="194">
        <v>0</v>
      </c>
      <c r="K15" s="195">
        <v>0</v>
      </c>
      <c r="L15" s="194">
        <v>0</v>
      </c>
      <c r="O15" s="190"/>
      <c r="P15" s="190"/>
      <c r="Q15" s="190"/>
      <c r="R15" s="190"/>
    </row>
    <row r="16" spans="1:18">
      <c r="A16" s="109"/>
      <c r="B16" s="111" t="s">
        <v>135</v>
      </c>
      <c r="C16" s="191">
        <f>'[7]MTEP07-612'!$A89+'[7]MTEP07-612'!$B89</f>
        <v>5786829.7999999998</v>
      </c>
      <c r="D16" s="192">
        <f>'[7]MTPE08-1551'!$A93+'[7]MTPE08-1551'!$B93+'[7]MTPE08-1551'!$I93+'[7]MTPE08-1551'!$J93+'[7]MTPE08-1551'!$Q93</f>
        <v>4422572.79</v>
      </c>
      <c r="E16" s="191">
        <f>SUM('[7]MTPE07-1615 GIP'!$A93:$D93)+'[7]MTPE07-1615 GIP'!$M93+SUM('[7]MTPE07-1615 GIP'!$S93:$X93)+SUM('[7]MTPE07-1615 GIP'!$AI93:$AN93)+'[7]MTPE07-1615 GIP'!$AY93</f>
        <v>2075151.03</v>
      </c>
      <c r="F16" s="192">
        <f>'[7]MTEP011-2322'!$A63+'[7]MTEP011-2322'!$B63</f>
        <v>9263742.1299999971</v>
      </c>
      <c r="G16" s="193">
        <v>0</v>
      </c>
      <c r="H16" s="194">
        <v>0</v>
      </c>
      <c r="I16" s="195">
        <v>0</v>
      </c>
      <c r="J16" s="194">
        <v>0</v>
      </c>
      <c r="K16" s="195">
        <v>0</v>
      </c>
      <c r="L16" s="194">
        <v>0</v>
      </c>
      <c r="O16" s="190"/>
      <c r="P16" s="190"/>
      <c r="Q16" s="190"/>
      <c r="R16" s="190"/>
    </row>
    <row r="17" spans="1:18">
      <c r="A17" s="109"/>
      <c r="B17" s="111" t="s">
        <v>136</v>
      </c>
      <c r="C17" s="191">
        <f>'[7]MTEP07-612'!$A90+'[7]MTEP07-612'!$B90</f>
        <v>5786829.7999999998</v>
      </c>
      <c r="D17" s="192">
        <f>'[7]MTPE08-1551'!$A94+'[7]MTPE08-1551'!$B94+'[7]MTPE08-1551'!$I94+'[7]MTPE08-1551'!$J94+'[7]MTPE08-1551'!$Q94</f>
        <v>4422572.79</v>
      </c>
      <c r="E17" s="191">
        <f>SUM('[7]MTPE07-1615 GIP'!$A94:$D94)+'[7]MTPE07-1615 GIP'!$M94+SUM('[7]MTPE07-1615 GIP'!$S94:$X94)+SUM('[7]MTPE07-1615 GIP'!$AI94:$AN94)+'[7]MTPE07-1615 GIP'!$AY94</f>
        <v>2075151.03</v>
      </c>
      <c r="F17" s="192">
        <f>'[7]MTEP011-2322'!$A64+'[7]MTEP011-2322'!$B64</f>
        <v>9263742.1299999971</v>
      </c>
      <c r="G17" s="193">
        <v>0</v>
      </c>
      <c r="H17" s="194">
        <v>0</v>
      </c>
      <c r="I17" s="195">
        <v>0</v>
      </c>
      <c r="J17" s="194">
        <v>0</v>
      </c>
      <c r="K17" s="195">
        <v>0</v>
      </c>
      <c r="L17" s="194">
        <v>0</v>
      </c>
      <c r="O17" s="190"/>
      <c r="P17" s="190"/>
      <c r="Q17" s="190"/>
      <c r="R17" s="190"/>
    </row>
    <row r="18" spans="1:18">
      <c r="A18" s="109"/>
      <c r="B18" s="111" t="s">
        <v>137</v>
      </c>
      <c r="C18" s="191">
        <f>'[7]MTEP07-612'!$A91+'[7]MTEP07-612'!$B91</f>
        <v>5786829.7999999998</v>
      </c>
      <c r="D18" s="192">
        <f>'[7]MTPE08-1551'!$A95+'[7]MTPE08-1551'!$B95+'[7]MTPE08-1551'!$I95+'[7]MTPE08-1551'!$J95+'[7]MTPE08-1551'!$Q95</f>
        <v>4422572.79</v>
      </c>
      <c r="E18" s="191">
        <f>SUM('[7]MTPE07-1615 GIP'!$A95:$D95)+'[7]MTPE07-1615 GIP'!$M95+SUM('[7]MTPE07-1615 GIP'!$S95:$X95)+SUM('[7]MTPE07-1615 GIP'!$AI95:$AN95)+'[7]MTPE07-1615 GIP'!$AY95</f>
        <v>2075151.03</v>
      </c>
      <c r="F18" s="192">
        <f>'[7]MTEP011-2322'!$A65+'[7]MTEP011-2322'!$B65</f>
        <v>9263742.1299999971</v>
      </c>
      <c r="G18" s="193">
        <v>0</v>
      </c>
      <c r="H18" s="194">
        <v>0</v>
      </c>
      <c r="I18" s="195">
        <v>0</v>
      </c>
      <c r="J18" s="194">
        <v>0</v>
      </c>
      <c r="K18" s="195">
        <v>0</v>
      </c>
      <c r="L18" s="194">
        <v>0</v>
      </c>
      <c r="O18" s="190"/>
      <c r="P18" s="190"/>
      <c r="Q18" s="190"/>
      <c r="R18" s="190"/>
    </row>
    <row r="19" spans="1:18">
      <c r="A19" s="109"/>
      <c r="B19" s="111" t="s">
        <v>138</v>
      </c>
      <c r="C19" s="191">
        <f>'[7]MTEP07-612'!$A92+'[7]MTEP07-612'!$B92</f>
        <v>5786829.7999999998</v>
      </c>
      <c r="D19" s="192">
        <f>'[7]MTPE08-1551'!$A96+'[7]MTPE08-1551'!$B96+'[7]MTPE08-1551'!$I96+'[7]MTPE08-1551'!$J96+'[7]MTPE08-1551'!$Q96</f>
        <v>4422572.79</v>
      </c>
      <c r="E19" s="191">
        <f>SUM('[7]MTPE07-1615 GIP'!$A96:$D96)+'[7]MTPE07-1615 GIP'!$M96+SUM('[7]MTPE07-1615 GIP'!$S96:$X96)+SUM('[7]MTPE07-1615 GIP'!$AI96:$AN96)+'[7]MTPE07-1615 GIP'!$AY96</f>
        <v>2075151.03</v>
      </c>
      <c r="F19" s="192">
        <f>'[7]MTEP011-2322'!$A66+'[7]MTEP011-2322'!$B66</f>
        <v>9263742.1299999971</v>
      </c>
      <c r="G19" s="193">
        <v>0</v>
      </c>
      <c r="H19" s="194">
        <v>0</v>
      </c>
      <c r="I19" s="195">
        <v>0</v>
      </c>
      <c r="J19" s="194">
        <v>0</v>
      </c>
      <c r="K19" s="195">
        <v>0</v>
      </c>
      <c r="L19" s="194">
        <v>0</v>
      </c>
      <c r="O19" s="190"/>
      <c r="P19" s="190"/>
      <c r="Q19" s="190"/>
      <c r="R19" s="190"/>
    </row>
    <row r="20" spans="1:18">
      <c r="A20" s="109"/>
      <c r="B20" s="111" t="s">
        <v>139</v>
      </c>
      <c r="C20" s="191">
        <f>'[7]MTEP07-612'!$A93+'[7]MTEP07-612'!$B93</f>
        <v>5786829.7999999998</v>
      </c>
      <c r="D20" s="192">
        <f>'[7]MTPE08-1551'!$A97+'[7]MTPE08-1551'!$B97+'[7]MTPE08-1551'!$I97+'[7]MTPE08-1551'!$J97+'[7]MTPE08-1551'!$Q97</f>
        <v>4422572.79</v>
      </c>
      <c r="E20" s="191">
        <f>SUM('[7]MTPE07-1615 GIP'!$A97:$D97)+'[7]MTPE07-1615 GIP'!$M97+SUM('[7]MTPE07-1615 GIP'!$S97:$X97)+SUM('[7]MTPE07-1615 GIP'!$AI97:$AN97)+'[7]MTPE07-1615 GIP'!$AY97</f>
        <v>2075151.03</v>
      </c>
      <c r="F20" s="192">
        <f>'[7]MTEP011-2322'!$A67+'[7]MTEP011-2322'!$B67</f>
        <v>9263742.1299999971</v>
      </c>
      <c r="G20" s="193">
        <v>0</v>
      </c>
      <c r="H20" s="194">
        <v>0</v>
      </c>
      <c r="I20" s="195">
        <v>0</v>
      </c>
      <c r="J20" s="194">
        <v>0</v>
      </c>
      <c r="K20" s="195">
        <v>0</v>
      </c>
      <c r="L20" s="194">
        <v>0</v>
      </c>
      <c r="O20" s="190"/>
      <c r="P20" s="190"/>
      <c r="Q20" s="190"/>
      <c r="R20" s="190"/>
    </row>
    <row r="21" spans="1:18">
      <c r="A21" s="109"/>
      <c r="B21" s="111" t="s">
        <v>140</v>
      </c>
      <c r="C21" s="191">
        <f>'[7]MTEP07-612'!$A94+'[7]MTEP07-612'!$B94</f>
        <v>5786829.7999999998</v>
      </c>
      <c r="D21" s="192">
        <f>'[7]MTPE08-1551'!$A98+'[7]MTPE08-1551'!$B98+'[7]MTPE08-1551'!$I98+'[7]MTPE08-1551'!$J98+'[7]MTPE08-1551'!$Q98</f>
        <v>4422572.79</v>
      </c>
      <c r="E21" s="191">
        <f>SUM('[7]MTPE07-1615 GIP'!$A98:$D98)+'[7]MTPE07-1615 GIP'!$M98+SUM('[7]MTPE07-1615 GIP'!$S98:$X98)+SUM('[7]MTPE07-1615 GIP'!$AI98:$AN98)+'[7]MTPE07-1615 GIP'!$AY98</f>
        <v>2075151.03</v>
      </c>
      <c r="F21" s="192">
        <f>'[7]MTEP011-2322'!$A68+'[7]MTEP011-2322'!$B68</f>
        <v>9263742.1299999971</v>
      </c>
      <c r="G21" s="193">
        <v>0</v>
      </c>
      <c r="H21" s="194">
        <v>0</v>
      </c>
      <c r="I21" s="195">
        <v>0</v>
      </c>
      <c r="J21" s="194">
        <v>0</v>
      </c>
      <c r="K21" s="195">
        <v>0</v>
      </c>
      <c r="L21" s="194">
        <v>0</v>
      </c>
      <c r="O21" s="190"/>
      <c r="P21" s="190"/>
      <c r="Q21" s="190"/>
      <c r="R21" s="190"/>
    </row>
    <row r="22" spans="1:18">
      <c r="A22" s="112"/>
      <c r="B22" s="113" t="str">
        <f xml:space="preserve"> "December " &amp; B3</f>
        <v>December 2015</v>
      </c>
      <c r="C22" s="196">
        <f>'[7]MTEP07-612'!$A95+'[7]MTEP07-612'!$B95</f>
        <v>5786829.7999999998</v>
      </c>
      <c r="D22" s="197">
        <f>'[7]MTPE08-1551'!$A99+'[7]MTPE08-1551'!$B99+'[7]MTPE08-1551'!$I99+'[7]MTPE08-1551'!$J99+'[7]MTPE08-1551'!$Q99</f>
        <v>4422572.79</v>
      </c>
      <c r="E22" s="196">
        <f>SUM('[7]MTPE07-1615 GIP'!$A99:$D99)+'[7]MTPE07-1615 GIP'!$M99+SUM('[7]MTPE07-1615 GIP'!$S99:$X99)+SUM('[7]MTPE07-1615 GIP'!$AI99:$AN99)+'[7]MTPE07-1615 GIP'!$AY99</f>
        <v>2075151.03</v>
      </c>
      <c r="F22" s="197">
        <f>'[7]MTEP011-2322'!$A69+'[7]MTEP011-2322'!$B69</f>
        <v>9263742.1299999971</v>
      </c>
      <c r="G22" s="198">
        <v>0</v>
      </c>
      <c r="H22" s="199">
        <v>0</v>
      </c>
      <c r="I22" s="200">
        <v>0</v>
      </c>
      <c r="J22" s="199">
        <v>0</v>
      </c>
      <c r="K22" s="200">
        <v>0</v>
      </c>
      <c r="L22" s="199">
        <v>0</v>
      </c>
      <c r="O22" s="190"/>
      <c r="P22" s="190"/>
      <c r="Q22" s="190"/>
      <c r="R22" s="190"/>
    </row>
    <row r="23" spans="1:18">
      <c r="A23" s="114"/>
      <c r="B23" s="115" t="s">
        <v>141</v>
      </c>
      <c r="C23" s="170">
        <f>AVERAGE(C10:C22)</f>
        <v>5786829.799999998</v>
      </c>
      <c r="D23" s="171">
        <f>AVERAGE(D10:D22)</f>
        <v>4422572.79</v>
      </c>
      <c r="E23" s="172">
        <f t="shared" ref="E23:L23" si="0">AVERAGE(E10:E22)</f>
        <v>2075151.0300000003</v>
      </c>
      <c r="F23" s="171">
        <f t="shared" si="0"/>
        <v>9263742.1299999971</v>
      </c>
      <c r="G23" s="172">
        <f t="shared" si="0"/>
        <v>0</v>
      </c>
      <c r="H23" s="117">
        <f t="shared" si="0"/>
        <v>0</v>
      </c>
      <c r="I23" s="118">
        <f t="shared" si="0"/>
        <v>0</v>
      </c>
      <c r="J23" s="117">
        <f t="shared" si="0"/>
        <v>0</v>
      </c>
      <c r="K23" s="118">
        <f t="shared" si="0"/>
        <v>0</v>
      </c>
      <c r="L23" s="117">
        <f t="shared" si="0"/>
        <v>0</v>
      </c>
    </row>
    <row r="24" spans="1:18" s="201" customFormat="1">
      <c r="A24" s="119"/>
      <c r="B24" s="120"/>
      <c r="C24" s="173"/>
      <c r="D24" s="173"/>
      <c r="E24" s="173"/>
      <c r="F24" s="173"/>
      <c r="G24" s="173"/>
      <c r="H24" s="121"/>
      <c r="I24" s="121"/>
      <c r="J24" s="121"/>
      <c r="K24" s="121"/>
      <c r="L24" s="121"/>
    </row>
    <row r="25" spans="1:18" s="201" customFormat="1">
      <c r="A25" s="119"/>
      <c r="B25" s="120"/>
      <c r="C25" s="173"/>
      <c r="D25" s="173"/>
      <c r="E25" s="173"/>
      <c r="F25" s="173"/>
      <c r="G25" s="173"/>
      <c r="H25" s="121"/>
      <c r="I25" s="121"/>
      <c r="J25" s="121"/>
      <c r="K25" s="121"/>
      <c r="L25" s="121"/>
    </row>
    <row r="26" spans="1:18">
      <c r="A26" s="107" t="s">
        <v>142</v>
      </c>
      <c r="B26" s="108" t="str">
        <f>B10</f>
        <v>December 2014</v>
      </c>
      <c r="C26" s="186">
        <f>'[7]MTEP07-612'!$G83</f>
        <v>887055.49691533414</v>
      </c>
      <c r="D26" s="187">
        <f>'[7]MTPE08-1551'!$G87+'[7]MTPE08-1551'!$O87+'[7]MTPE08-1551'!$U87</f>
        <v>787912.19717349974</v>
      </c>
      <c r="E26" s="186">
        <f>'[7]MTPE07-1615 GIP'!$K87+'[7]MTPE07-1615 GIP'!$Q87+'[7]MTPE07-1615 GIP'!$AG87+'[7]MTPE07-1615 GIP'!$AW87+'[7]MTPE07-1615 GIP'!$BC87</f>
        <v>367249.28406299971</v>
      </c>
      <c r="F26" s="187">
        <f>'[7]MTEP011-2322'!$G57</f>
        <v>916737.92673683248</v>
      </c>
      <c r="G26" s="186">
        <v>0</v>
      </c>
      <c r="H26" s="188">
        <v>0</v>
      </c>
      <c r="I26" s="189">
        <v>0</v>
      </c>
      <c r="J26" s="188">
        <v>0</v>
      </c>
      <c r="K26" s="189">
        <v>0</v>
      </c>
      <c r="L26" s="188">
        <v>0</v>
      </c>
    </row>
    <row r="27" spans="1:18">
      <c r="A27" s="109" t="s">
        <v>143</v>
      </c>
      <c r="B27" s="110" t="str">
        <f>B11</f>
        <v>January 2015</v>
      </c>
      <c r="C27" s="191">
        <f>'[7]MTEP07-612'!$G84</f>
        <v>901043.99416400085</v>
      </c>
      <c r="D27" s="192">
        <f>'[7]MTPE08-1551'!$G88+'[7]MTPE08-1551'!$O88+'[7]MTPE08-1551'!$U88</f>
        <v>798260.53092008317</v>
      </c>
      <c r="E27" s="191">
        <f>'[7]MTPE07-1615 GIP'!$K88+'[7]MTPE07-1615 GIP'!$Q88+'[7]MTPE07-1615 GIP'!$AG88+'[7]MTPE07-1615 GIP'!$AW88+'[7]MTPE07-1615 GIP'!$BC88</f>
        <v>372341.86229841632</v>
      </c>
      <c r="F27" s="192">
        <f>'[7]MTEP011-2322'!$G58</f>
        <v>939041.88921866578</v>
      </c>
      <c r="G27" s="193">
        <v>0</v>
      </c>
      <c r="H27" s="194">
        <v>0</v>
      </c>
      <c r="I27" s="195">
        <v>0</v>
      </c>
      <c r="J27" s="194">
        <v>0</v>
      </c>
      <c r="K27" s="195">
        <v>0</v>
      </c>
      <c r="L27" s="194">
        <v>0</v>
      </c>
    </row>
    <row r="28" spans="1:18">
      <c r="A28" s="109"/>
      <c r="B28" s="122" t="s">
        <v>131</v>
      </c>
      <c r="C28" s="191">
        <f>'[7]MTEP07-612'!$G85</f>
        <v>915032.49141266756</v>
      </c>
      <c r="D28" s="192">
        <f>'[7]MTPE08-1551'!$G89+'[7]MTPE08-1551'!$O89+'[7]MTPE08-1551'!$U89</f>
        <v>808608.86466666637</v>
      </c>
      <c r="E28" s="191">
        <f>'[7]MTPE07-1615 GIP'!$K89+'[7]MTPE07-1615 GIP'!$Q89+'[7]MTPE07-1615 GIP'!$AG89+'[7]MTPE07-1615 GIP'!$AW89+'[7]MTPE07-1615 GIP'!$BC89</f>
        <v>377434.44053383305</v>
      </c>
      <c r="F28" s="192">
        <f>'[7]MTEP011-2322'!$G59</f>
        <v>961345.85170049907</v>
      </c>
      <c r="G28" s="193">
        <v>0</v>
      </c>
      <c r="H28" s="194">
        <v>0</v>
      </c>
      <c r="I28" s="195">
        <v>0</v>
      </c>
      <c r="J28" s="194">
        <v>0</v>
      </c>
      <c r="K28" s="195">
        <v>0</v>
      </c>
      <c r="L28" s="194">
        <v>0</v>
      </c>
    </row>
    <row r="29" spans="1:18">
      <c r="A29" s="109"/>
      <c r="B29" s="122" t="s">
        <v>132</v>
      </c>
      <c r="C29" s="191">
        <f>'[7]MTEP07-612'!$G86</f>
        <v>929020.98866133427</v>
      </c>
      <c r="D29" s="192">
        <f>'[7]MTPE08-1551'!$G90+'[7]MTPE08-1551'!$O90+'[7]MTPE08-1551'!$U90</f>
        <v>818957.1984132498</v>
      </c>
      <c r="E29" s="191">
        <f>'[7]MTPE07-1615 GIP'!$K90+'[7]MTPE07-1615 GIP'!$Q90+'[7]MTPE07-1615 GIP'!$AG90+'[7]MTPE07-1615 GIP'!$AW90+'[7]MTPE07-1615 GIP'!$BC90</f>
        <v>382527.01876924967</v>
      </c>
      <c r="F29" s="192">
        <f>'[7]MTEP011-2322'!$G60</f>
        <v>983649.81418233237</v>
      </c>
      <c r="G29" s="193">
        <v>0</v>
      </c>
      <c r="H29" s="194">
        <v>0</v>
      </c>
      <c r="I29" s="195">
        <v>0</v>
      </c>
      <c r="J29" s="194">
        <v>0</v>
      </c>
      <c r="K29" s="195">
        <v>0</v>
      </c>
      <c r="L29" s="194">
        <v>0</v>
      </c>
    </row>
    <row r="30" spans="1:18">
      <c r="A30" s="109"/>
      <c r="B30" s="122" t="s">
        <v>133</v>
      </c>
      <c r="C30" s="191">
        <f>'[7]MTEP07-612'!$G87</f>
        <v>943009.48591000098</v>
      </c>
      <c r="D30" s="192">
        <f>'[7]MTPE08-1551'!$G91+'[7]MTPE08-1551'!$O91+'[7]MTPE08-1551'!$U91</f>
        <v>829305.53215983312</v>
      </c>
      <c r="E30" s="191">
        <f>'[7]MTPE07-1615 GIP'!$K91+'[7]MTPE07-1615 GIP'!$Q91+'[7]MTPE07-1615 GIP'!$AG91+'[7]MTPE07-1615 GIP'!$AW91+'[7]MTPE07-1615 GIP'!$BC91</f>
        <v>387619.59700466628</v>
      </c>
      <c r="F30" s="192">
        <f>'[7]MTEP011-2322'!$G61</f>
        <v>1005953.7766641657</v>
      </c>
      <c r="G30" s="193">
        <v>0</v>
      </c>
      <c r="H30" s="194">
        <v>0</v>
      </c>
      <c r="I30" s="195">
        <v>0</v>
      </c>
      <c r="J30" s="194">
        <v>0</v>
      </c>
      <c r="K30" s="195">
        <v>0</v>
      </c>
      <c r="L30" s="194">
        <v>0</v>
      </c>
    </row>
    <row r="31" spans="1:18">
      <c r="A31" s="109"/>
      <c r="B31" s="122" t="s">
        <v>134</v>
      </c>
      <c r="C31" s="191">
        <f>'[7]MTEP07-612'!$G88</f>
        <v>956997.98315866769</v>
      </c>
      <c r="D31" s="192">
        <f>'[7]MTPE08-1551'!$G92+'[7]MTPE08-1551'!$O92+'[7]MTPE08-1551'!$U92</f>
        <v>839653.86590641644</v>
      </c>
      <c r="E31" s="191">
        <f>'[7]MTPE07-1615 GIP'!$K92+'[7]MTPE07-1615 GIP'!$Q92+'[7]MTPE07-1615 GIP'!$AG92+'[7]MTPE07-1615 GIP'!$AW92+'[7]MTPE07-1615 GIP'!$BC92</f>
        <v>392712.1752400829</v>
      </c>
      <c r="F31" s="192">
        <f>'[7]MTEP011-2322'!$G62</f>
        <v>1028257.739145999</v>
      </c>
      <c r="G31" s="193">
        <v>0</v>
      </c>
      <c r="H31" s="194">
        <v>0</v>
      </c>
      <c r="I31" s="195">
        <v>0</v>
      </c>
      <c r="J31" s="194">
        <v>0</v>
      </c>
      <c r="K31" s="195">
        <v>0</v>
      </c>
      <c r="L31" s="194">
        <v>0</v>
      </c>
    </row>
    <row r="32" spans="1:18">
      <c r="A32" s="109"/>
      <c r="B32" s="122" t="s">
        <v>135</v>
      </c>
      <c r="C32" s="191">
        <f>'[7]MTEP07-612'!$G89</f>
        <v>970986.4804073344</v>
      </c>
      <c r="D32" s="192">
        <f>'[7]MTPE08-1551'!$G93+'[7]MTPE08-1551'!$O93+'[7]MTPE08-1551'!$U93</f>
        <v>850002.19965299976</v>
      </c>
      <c r="E32" s="191">
        <f>'[7]MTPE07-1615 GIP'!$K93+'[7]MTPE07-1615 GIP'!$Q93+'[7]MTPE07-1615 GIP'!$AG93+'[7]MTPE07-1615 GIP'!$AW93+'[7]MTPE07-1615 GIP'!$BC93</f>
        <v>397804.75347549957</v>
      </c>
      <c r="F32" s="192">
        <f>'[7]MTEP011-2322'!$G63</f>
        <v>1050561.7016278324</v>
      </c>
      <c r="G32" s="193">
        <v>0</v>
      </c>
      <c r="H32" s="194">
        <v>0</v>
      </c>
      <c r="I32" s="195">
        <v>0</v>
      </c>
      <c r="J32" s="194">
        <v>0</v>
      </c>
      <c r="K32" s="195">
        <v>0</v>
      </c>
      <c r="L32" s="194">
        <v>0</v>
      </c>
    </row>
    <row r="33" spans="1:12">
      <c r="A33" s="109"/>
      <c r="B33" s="122" t="s">
        <v>136</v>
      </c>
      <c r="C33" s="191">
        <f>'[7]MTEP07-612'!$G90</f>
        <v>984974.97765600111</v>
      </c>
      <c r="D33" s="192">
        <f>'[7]MTPE08-1551'!$G94+'[7]MTPE08-1551'!$O94+'[7]MTPE08-1551'!$U94</f>
        <v>860350.53339958307</v>
      </c>
      <c r="E33" s="191">
        <f>'[7]MTPE07-1615 GIP'!$K94+'[7]MTPE07-1615 GIP'!$Q94+'[7]MTPE07-1615 GIP'!$AG94+'[7]MTPE07-1615 GIP'!$AW94+'[7]MTPE07-1615 GIP'!$BC94</f>
        <v>402897.33171091625</v>
      </c>
      <c r="F33" s="192">
        <f>'[7]MTEP011-2322'!$G64</f>
        <v>1072865.6641096657</v>
      </c>
      <c r="G33" s="193">
        <v>0</v>
      </c>
      <c r="H33" s="194">
        <v>0</v>
      </c>
      <c r="I33" s="195">
        <v>0</v>
      </c>
      <c r="J33" s="194">
        <v>0</v>
      </c>
      <c r="K33" s="195">
        <v>0</v>
      </c>
      <c r="L33" s="194">
        <v>0</v>
      </c>
    </row>
    <row r="34" spans="1:12">
      <c r="A34" s="109"/>
      <c r="B34" s="122" t="s">
        <v>137</v>
      </c>
      <c r="C34" s="191">
        <f>'[7]MTEP07-612'!$G91</f>
        <v>998963.47490466782</v>
      </c>
      <c r="D34" s="192">
        <f>'[7]MTPE08-1551'!$G95+'[7]MTPE08-1551'!$O95+'[7]MTPE08-1551'!$U95</f>
        <v>870698.86714616639</v>
      </c>
      <c r="E34" s="191">
        <f>'[7]MTPE07-1615 GIP'!$K95+'[7]MTPE07-1615 GIP'!$Q95+'[7]MTPE07-1615 GIP'!$AG95+'[7]MTPE07-1615 GIP'!$AW95+'[7]MTPE07-1615 GIP'!$BC95</f>
        <v>407989.90994633286</v>
      </c>
      <c r="F34" s="192">
        <f>'[7]MTEP011-2322'!$G65</f>
        <v>1095169.626591499</v>
      </c>
      <c r="G34" s="193">
        <v>0</v>
      </c>
      <c r="H34" s="194">
        <v>0</v>
      </c>
      <c r="I34" s="195">
        <v>0</v>
      </c>
      <c r="J34" s="194">
        <v>0</v>
      </c>
      <c r="K34" s="195">
        <v>0</v>
      </c>
      <c r="L34" s="194">
        <v>0</v>
      </c>
    </row>
    <row r="35" spans="1:12">
      <c r="A35" s="109"/>
      <c r="B35" s="122" t="s">
        <v>138</v>
      </c>
      <c r="C35" s="191">
        <f>'[7]MTEP07-612'!$G92</f>
        <v>1012951.9721533345</v>
      </c>
      <c r="D35" s="192">
        <f>'[7]MTPE08-1551'!$G96+'[7]MTPE08-1551'!$O96+'[7]MTPE08-1551'!$U96</f>
        <v>881047.20089274971</v>
      </c>
      <c r="E35" s="191">
        <f>'[7]MTPE07-1615 GIP'!$K96+'[7]MTPE07-1615 GIP'!$Q96+'[7]MTPE07-1615 GIP'!$AG96+'[7]MTPE07-1615 GIP'!$AW96+'[7]MTPE07-1615 GIP'!$BC96</f>
        <v>413082.48818174953</v>
      </c>
      <c r="F35" s="192">
        <f>'[7]MTEP011-2322'!$G66</f>
        <v>1117473.5890733323</v>
      </c>
      <c r="G35" s="193">
        <v>0</v>
      </c>
      <c r="H35" s="194">
        <v>0</v>
      </c>
      <c r="I35" s="195">
        <v>0</v>
      </c>
      <c r="J35" s="194">
        <v>0</v>
      </c>
      <c r="K35" s="195">
        <v>0</v>
      </c>
      <c r="L35" s="194">
        <v>0</v>
      </c>
    </row>
    <row r="36" spans="1:12">
      <c r="A36" s="109"/>
      <c r="B36" s="122" t="s">
        <v>139</v>
      </c>
      <c r="C36" s="191">
        <f>'[7]MTEP07-612'!$G93</f>
        <v>1026940.4694020012</v>
      </c>
      <c r="D36" s="192">
        <f>'[7]MTPE08-1551'!$G97+'[7]MTPE08-1551'!$O97+'[7]MTPE08-1551'!$U97</f>
        <v>891395.53463933303</v>
      </c>
      <c r="E36" s="191">
        <f>'[7]MTPE07-1615 GIP'!$K97+'[7]MTPE07-1615 GIP'!$Q97+'[7]MTPE07-1615 GIP'!$AG97+'[7]MTPE07-1615 GIP'!$AW97+'[7]MTPE07-1615 GIP'!$BC97</f>
        <v>418175.06641716615</v>
      </c>
      <c r="F36" s="192">
        <f>'[7]MTEP011-2322'!$G67</f>
        <v>1139777.5515551656</v>
      </c>
      <c r="G36" s="193">
        <v>0</v>
      </c>
      <c r="H36" s="194">
        <v>0</v>
      </c>
      <c r="I36" s="195">
        <v>0</v>
      </c>
      <c r="J36" s="194">
        <v>0</v>
      </c>
      <c r="K36" s="195">
        <v>0</v>
      </c>
      <c r="L36" s="194">
        <v>0</v>
      </c>
    </row>
    <row r="37" spans="1:12">
      <c r="A37" s="109"/>
      <c r="B37" s="122" t="s">
        <v>140</v>
      </c>
      <c r="C37" s="191">
        <f>'[7]MTEP07-612'!$G94</f>
        <v>1040928.9666506679</v>
      </c>
      <c r="D37" s="192">
        <f>'[7]MTPE08-1551'!$G98+'[7]MTPE08-1551'!$O98+'[7]MTPE08-1551'!$U98</f>
        <v>901743.86838591634</v>
      </c>
      <c r="E37" s="191">
        <f>'[7]MTPE07-1615 GIP'!$K98+'[7]MTPE07-1615 GIP'!$Q98+'[7]MTPE07-1615 GIP'!$AG98+'[7]MTPE07-1615 GIP'!$AW98+'[7]MTPE07-1615 GIP'!$BC98</f>
        <v>423267.64465258276</v>
      </c>
      <c r="F37" s="192">
        <f>'[7]MTEP011-2322'!$G68</f>
        <v>1162081.5140369989</v>
      </c>
      <c r="G37" s="193">
        <v>0</v>
      </c>
      <c r="H37" s="194">
        <v>0</v>
      </c>
      <c r="I37" s="195">
        <v>0</v>
      </c>
      <c r="J37" s="194">
        <v>0</v>
      </c>
      <c r="K37" s="195">
        <v>0</v>
      </c>
      <c r="L37" s="194">
        <v>0</v>
      </c>
    </row>
    <row r="38" spans="1:12">
      <c r="A38" s="112"/>
      <c r="B38" s="113" t="str">
        <f>+B22</f>
        <v>December 2015</v>
      </c>
      <c r="C38" s="196">
        <f>'[7]MTEP07-612'!$G95</f>
        <v>1054917.4638993347</v>
      </c>
      <c r="D38" s="197">
        <f>'[7]MTPE08-1551'!$G99+'[7]MTPE08-1551'!$O99+'[7]MTPE08-1551'!$U99</f>
        <v>912092.20213249966</v>
      </c>
      <c r="E38" s="196">
        <f>'[7]MTPE07-1615 GIP'!$K99+'[7]MTPE07-1615 GIP'!$Q99+'[7]MTPE07-1615 GIP'!$AG99+'[7]MTPE07-1615 GIP'!$AW99+'[7]MTPE07-1615 GIP'!$BC99</f>
        <v>428360.22288799938</v>
      </c>
      <c r="F38" s="197">
        <f>'[7]MTEP011-2322'!$G69</f>
        <v>1184385.4765188321</v>
      </c>
      <c r="G38" s="198">
        <v>0</v>
      </c>
      <c r="H38" s="199">
        <v>0</v>
      </c>
      <c r="I38" s="200">
        <v>0</v>
      </c>
      <c r="J38" s="199">
        <v>0</v>
      </c>
      <c r="K38" s="200">
        <v>0</v>
      </c>
      <c r="L38" s="199">
        <v>0</v>
      </c>
    </row>
    <row r="39" spans="1:12">
      <c r="A39" s="114"/>
      <c r="B39" s="115" t="s">
        <v>141</v>
      </c>
      <c r="C39" s="174">
        <f t="shared" ref="C39:L39" si="1">AVERAGE(C26:C38)</f>
        <v>970986.4804073344</v>
      </c>
      <c r="D39" s="171">
        <f t="shared" si="1"/>
        <v>850002.19965299964</v>
      </c>
      <c r="E39" s="174">
        <f t="shared" si="1"/>
        <v>397804.75347549946</v>
      </c>
      <c r="F39" s="171">
        <f t="shared" si="1"/>
        <v>1050561.7016278321</v>
      </c>
      <c r="G39" s="174">
        <f t="shared" si="1"/>
        <v>0</v>
      </c>
      <c r="H39" s="117">
        <f t="shared" si="1"/>
        <v>0</v>
      </c>
      <c r="I39" s="123">
        <f t="shared" si="1"/>
        <v>0</v>
      </c>
      <c r="J39" s="117">
        <f t="shared" si="1"/>
        <v>0</v>
      </c>
      <c r="K39" s="123">
        <f t="shared" si="1"/>
        <v>0</v>
      </c>
      <c r="L39" s="117">
        <f t="shared" si="1"/>
        <v>0</v>
      </c>
    </row>
    <row r="40" spans="1:12" s="201" customFormat="1">
      <c r="A40" s="119"/>
      <c r="B40" s="120"/>
      <c r="C40" s="173"/>
      <c r="D40" s="173"/>
      <c r="E40" s="173"/>
      <c r="F40" s="173"/>
      <c r="G40" s="173"/>
      <c r="H40" s="121"/>
      <c r="I40" s="121"/>
      <c r="J40" s="121"/>
      <c r="K40" s="121"/>
      <c r="L40" s="121"/>
    </row>
    <row r="41" spans="1:12" s="201" customFormat="1">
      <c r="A41" s="119"/>
      <c r="B41" s="124"/>
      <c r="C41" s="175"/>
      <c r="D41" s="175"/>
      <c r="E41" s="175"/>
      <c r="F41" s="175"/>
      <c r="G41" s="175"/>
      <c r="H41" s="125"/>
      <c r="I41" s="125"/>
      <c r="J41" s="125"/>
      <c r="K41" s="125"/>
      <c r="L41" s="125"/>
    </row>
    <row r="42" spans="1:12" s="201" customFormat="1">
      <c r="A42" s="119"/>
      <c r="B42" s="126"/>
      <c r="C42" s="176"/>
      <c r="D42" s="176"/>
      <c r="E42" s="176"/>
      <c r="F42" s="176"/>
      <c r="G42" s="176"/>
      <c r="H42" s="124"/>
      <c r="I42" s="124"/>
      <c r="J42" s="124"/>
      <c r="K42" s="124"/>
      <c r="L42" s="124"/>
    </row>
    <row r="43" spans="1:12">
      <c r="A43" s="107" t="s">
        <v>144</v>
      </c>
      <c r="B43" s="127" t="str">
        <f>B10</f>
        <v>December 2014</v>
      </c>
      <c r="C43" s="177">
        <f t="shared" ref="C43:L55" si="2">+C10-C26</f>
        <v>4899774.3030846659</v>
      </c>
      <c r="D43" s="178">
        <f t="shared" si="2"/>
        <v>3634660.5928265005</v>
      </c>
      <c r="E43" s="177">
        <f t="shared" si="2"/>
        <v>1707901.7459370003</v>
      </c>
      <c r="F43" s="178">
        <f t="shared" si="2"/>
        <v>8347004.2032631645</v>
      </c>
      <c r="G43" s="177">
        <f t="shared" si="2"/>
        <v>0</v>
      </c>
      <c r="H43" s="129">
        <f t="shared" si="2"/>
        <v>0</v>
      </c>
      <c r="I43" s="128">
        <f t="shared" si="2"/>
        <v>0</v>
      </c>
      <c r="J43" s="129">
        <f t="shared" si="2"/>
        <v>0</v>
      </c>
      <c r="K43" s="128">
        <f t="shared" si="2"/>
        <v>0</v>
      </c>
      <c r="L43" s="130">
        <f t="shared" si="2"/>
        <v>0</v>
      </c>
    </row>
    <row r="44" spans="1:12">
      <c r="A44" s="109" t="s">
        <v>145</v>
      </c>
      <c r="B44" s="131" t="str">
        <f>B11</f>
        <v>January 2015</v>
      </c>
      <c r="C44" s="181">
        <f t="shared" si="2"/>
        <v>4885785.8058359986</v>
      </c>
      <c r="D44" s="182">
        <f t="shared" si="2"/>
        <v>3624312.2590799169</v>
      </c>
      <c r="E44" s="181">
        <f t="shared" si="2"/>
        <v>1702809.1677015838</v>
      </c>
      <c r="F44" s="182">
        <f t="shared" si="2"/>
        <v>8324700.2407813314</v>
      </c>
      <c r="G44" s="179">
        <f t="shared" si="2"/>
        <v>0</v>
      </c>
      <c r="H44" s="133">
        <f t="shared" si="2"/>
        <v>0</v>
      </c>
      <c r="I44" s="132">
        <f t="shared" si="2"/>
        <v>0</v>
      </c>
      <c r="J44" s="133">
        <f t="shared" si="2"/>
        <v>0</v>
      </c>
      <c r="K44" s="132">
        <f t="shared" si="2"/>
        <v>0</v>
      </c>
      <c r="L44" s="134">
        <f t="shared" si="2"/>
        <v>0</v>
      </c>
    </row>
    <row r="45" spans="1:12">
      <c r="A45" s="109"/>
      <c r="B45" s="135" t="s">
        <v>131</v>
      </c>
      <c r="C45" s="181">
        <f t="shared" si="2"/>
        <v>4871797.3085873323</v>
      </c>
      <c r="D45" s="182">
        <f t="shared" si="2"/>
        <v>3613963.9253333337</v>
      </c>
      <c r="E45" s="181">
        <f t="shared" si="2"/>
        <v>1697716.5894661669</v>
      </c>
      <c r="F45" s="182">
        <f t="shared" si="2"/>
        <v>8302396.2782994984</v>
      </c>
      <c r="G45" s="179">
        <f t="shared" si="2"/>
        <v>0</v>
      </c>
      <c r="H45" s="133">
        <f t="shared" si="2"/>
        <v>0</v>
      </c>
      <c r="I45" s="132">
        <f t="shared" si="2"/>
        <v>0</v>
      </c>
      <c r="J45" s="133">
        <f t="shared" si="2"/>
        <v>0</v>
      </c>
      <c r="K45" s="132">
        <f t="shared" si="2"/>
        <v>0</v>
      </c>
      <c r="L45" s="134">
        <f t="shared" si="2"/>
        <v>0</v>
      </c>
    </row>
    <row r="46" spans="1:12">
      <c r="A46" s="109"/>
      <c r="B46" s="135" t="s">
        <v>132</v>
      </c>
      <c r="C46" s="181">
        <f t="shared" si="2"/>
        <v>4857808.8113386659</v>
      </c>
      <c r="D46" s="182">
        <f t="shared" si="2"/>
        <v>3603615.59158675</v>
      </c>
      <c r="E46" s="181">
        <f t="shared" si="2"/>
        <v>1692624.0112307505</v>
      </c>
      <c r="F46" s="182">
        <f t="shared" si="2"/>
        <v>8280092.3158176644</v>
      </c>
      <c r="G46" s="179">
        <f t="shared" si="2"/>
        <v>0</v>
      </c>
      <c r="H46" s="133">
        <f>+H13-H29</f>
        <v>0</v>
      </c>
      <c r="I46" s="132">
        <f t="shared" si="2"/>
        <v>0</v>
      </c>
      <c r="J46" s="133">
        <f t="shared" si="2"/>
        <v>0</v>
      </c>
      <c r="K46" s="132">
        <f t="shared" si="2"/>
        <v>0</v>
      </c>
      <c r="L46" s="134">
        <f t="shared" si="2"/>
        <v>0</v>
      </c>
    </row>
    <row r="47" spans="1:12">
      <c r="A47" s="109"/>
      <c r="B47" s="135" t="s">
        <v>133</v>
      </c>
      <c r="C47" s="181">
        <f t="shared" si="2"/>
        <v>4843820.3140899986</v>
      </c>
      <c r="D47" s="182">
        <f t="shared" si="2"/>
        <v>3593267.2578401668</v>
      </c>
      <c r="E47" s="181">
        <f t="shared" si="2"/>
        <v>1687531.4329953338</v>
      </c>
      <c r="F47" s="182">
        <f t="shared" si="2"/>
        <v>8257788.3533358313</v>
      </c>
      <c r="G47" s="179">
        <f t="shared" si="2"/>
        <v>0</v>
      </c>
      <c r="H47" s="133">
        <f t="shared" si="2"/>
        <v>0</v>
      </c>
      <c r="I47" s="132">
        <f t="shared" si="2"/>
        <v>0</v>
      </c>
      <c r="J47" s="133">
        <f t="shared" si="2"/>
        <v>0</v>
      </c>
      <c r="K47" s="132">
        <f t="shared" si="2"/>
        <v>0</v>
      </c>
      <c r="L47" s="134">
        <f t="shared" si="2"/>
        <v>0</v>
      </c>
    </row>
    <row r="48" spans="1:12">
      <c r="A48" s="109"/>
      <c r="B48" s="135" t="s">
        <v>134</v>
      </c>
      <c r="C48" s="181">
        <f t="shared" si="2"/>
        <v>4829831.8168413322</v>
      </c>
      <c r="D48" s="182">
        <f t="shared" si="2"/>
        <v>3582918.9240935836</v>
      </c>
      <c r="E48" s="181">
        <f t="shared" si="2"/>
        <v>1682438.8547599171</v>
      </c>
      <c r="F48" s="182">
        <f t="shared" si="2"/>
        <v>8235484.3908539983</v>
      </c>
      <c r="G48" s="179">
        <f t="shared" si="2"/>
        <v>0</v>
      </c>
      <c r="H48" s="133">
        <f t="shared" si="2"/>
        <v>0</v>
      </c>
      <c r="I48" s="132">
        <f t="shared" si="2"/>
        <v>0</v>
      </c>
      <c r="J48" s="133">
        <f t="shared" si="2"/>
        <v>0</v>
      </c>
      <c r="K48" s="132">
        <f t="shared" si="2"/>
        <v>0</v>
      </c>
      <c r="L48" s="134">
        <f t="shared" si="2"/>
        <v>0</v>
      </c>
    </row>
    <row r="49" spans="1:14">
      <c r="A49" s="109"/>
      <c r="B49" s="135" t="s">
        <v>135</v>
      </c>
      <c r="C49" s="181">
        <f t="shared" si="2"/>
        <v>4815843.3195926659</v>
      </c>
      <c r="D49" s="182">
        <f t="shared" si="2"/>
        <v>3572570.5903470004</v>
      </c>
      <c r="E49" s="181">
        <f t="shared" si="2"/>
        <v>1677346.2765245005</v>
      </c>
      <c r="F49" s="182">
        <f t="shared" si="2"/>
        <v>8213180.4283721652</v>
      </c>
      <c r="G49" s="179">
        <f t="shared" si="2"/>
        <v>0</v>
      </c>
      <c r="H49" s="133">
        <f t="shared" si="2"/>
        <v>0</v>
      </c>
      <c r="I49" s="132">
        <f t="shared" si="2"/>
        <v>0</v>
      </c>
      <c r="J49" s="133">
        <f t="shared" si="2"/>
        <v>0</v>
      </c>
      <c r="K49" s="132">
        <f t="shared" si="2"/>
        <v>0</v>
      </c>
      <c r="L49" s="134">
        <f t="shared" si="2"/>
        <v>0</v>
      </c>
    </row>
    <row r="50" spans="1:14">
      <c r="A50" s="109"/>
      <c r="B50" s="135" t="s">
        <v>136</v>
      </c>
      <c r="C50" s="181">
        <f t="shared" si="2"/>
        <v>4801854.8223439986</v>
      </c>
      <c r="D50" s="182">
        <f t="shared" si="2"/>
        <v>3562222.2566004172</v>
      </c>
      <c r="E50" s="181">
        <f t="shared" si="2"/>
        <v>1672253.6982890838</v>
      </c>
      <c r="F50" s="182">
        <f t="shared" si="2"/>
        <v>8190876.4658903312</v>
      </c>
      <c r="G50" s="179">
        <f t="shared" si="2"/>
        <v>0</v>
      </c>
      <c r="H50" s="133">
        <f t="shared" si="2"/>
        <v>0</v>
      </c>
      <c r="I50" s="132">
        <f t="shared" si="2"/>
        <v>0</v>
      </c>
      <c r="J50" s="133">
        <f t="shared" si="2"/>
        <v>0</v>
      </c>
      <c r="K50" s="132">
        <f t="shared" si="2"/>
        <v>0</v>
      </c>
      <c r="L50" s="134">
        <f t="shared" si="2"/>
        <v>0</v>
      </c>
    </row>
    <row r="51" spans="1:14">
      <c r="A51" s="109"/>
      <c r="B51" s="135" t="s">
        <v>137</v>
      </c>
      <c r="C51" s="181">
        <f t="shared" si="2"/>
        <v>4787866.3250953322</v>
      </c>
      <c r="D51" s="182">
        <f t="shared" si="2"/>
        <v>3551873.9228538335</v>
      </c>
      <c r="E51" s="181">
        <f t="shared" si="2"/>
        <v>1667161.1200536671</v>
      </c>
      <c r="F51" s="182">
        <f t="shared" si="2"/>
        <v>8168572.5034084981</v>
      </c>
      <c r="G51" s="179">
        <f t="shared" si="2"/>
        <v>0</v>
      </c>
      <c r="H51" s="133">
        <f t="shared" si="2"/>
        <v>0</v>
      </c>
      <c r="I51" s="132">
        <f t="shared" si="2"/>
        <v>0</v>
      </c>
      <c r="J51" s="133">
        <f t="shared" si="2"/>
        <v>0</v>
      </c>
      <c r="K51" s="132">
        <f t="shared" si="2"/>
        <v>0</v>
      </c>
      <c r="L51" s="134">
        <f t="shared" si="2"/>
        <v>0</v>
      </c>
    </row>
    <row r="52" spans="1:14">
      <c r="A52" s="109"/>
      <c r="B52" s="135" t="s">
        <v>138</v>
      </c>
      <c r="C52" s="181">
        <f t="shared" si="2"/>
        <v>4773877.8278466649</v>
      </c>
      <c r="D52" s="182">
        <f t="shared" si="2"/>
        <v>3541525.5891072503</v>
      </c>
      <c r="E52" s="181">
        <f t="shared" si="2"/>
        <v>1662068.5418182504</v>
      </c>
      <c r="F52" s="182">
        <f t="shared" si="2"/>
        <v>8146268.5409266651</v>
      </c>
      <c r="G52" s="179">
        <f t="shared" si="2"/>
        <v>0</v>
      </c>
      <c r="H52" s="133">
        <f t="shared" si="2"/>
        <v>0</v>
      </c>
      <c r="I52" s="132">
        <f t="shared" si="2"/>
        <v>0</v>
      </c>
      <c r="J52" s="133">
        <f t="shared" si="2"/>
        <v>0</v>
      </c>
      <c r="K52" s="132">
        <f t="shared" si="2"/>
        <v>0</v>
      </c>
      <c r="L52" s="134">
        <f t="shared" si="2"/>
        <v>0</v>
      </c>
    </row>
    <row r="53" spans="1:14">
      <c r="A53" s="109"/>
      <c r="B53" s="135" t="s">
        <v>139</v>
      </c>
      <c r="C53" s="181">
        <f t="shared" si="2"/>
        <v>4759889.3305979986</v>
      </c>
      <c r="D53" s="182">
        <f t="shared" si="2"/>
        <v>3531177.2553606671</v>
      </c>
      <c r="E53" s="181">
        <f t="shared" si="2"/>
        <v>1656975.9635828338</v>
      </c>
      <c r="F53" s="182">
        <f t="shared" si="2"/>
        <v>8123964.5784448311</v>
      </c>
      <c r="G53" s="179">
        <f t="shared" si="2"/>
        <v>0</v>
      </c>
      <c r="H53" s="133">
        <f t="shared" si="2"/>
        <v>0</v>
      </c>
      <c r="I53" s="132">
        <f t="shared" si="2"/>
        <v>0</v>
      </c>
      <c r="J53" s="133">
        <f t="shared" si="2"/>
        <v>0</v>
      </c>
      <c r="K53" s="132">
        <f t="shared" si="2"/>
        <v>0</v>
      </c>
      <c r="L53" s="134">
        <f t="shared" si="2"/>
        <v>0</v>
      </c>
    </row>
    <row r="54" spans="1:14">
      <c r="A54" s="109"/>
      <c r="B54" s="135" t="s">
        <v>140</v>
      </c>
      <c r="C54" s="181">
        <f t="shared" si="2"/>
        <v>4745900.8333493322</v>
      </c>
      <c r="D54" s="182">
        <f t="shared" si="2"/>
        <v>3520828.9216140835</v>
      </c>
      <c r="E54" s="181">
        <f t="shared" si="2"/>
        <v>1651883.3853474173</v>
      </c>
      <c r="F54" s="182">
        <f t="shared" si="2"/>
        <v>8101660.615962998</v>
      </c>
      <c r="G54" s="179">
        <f t="shared" si="2"/>
        <v>0</v>
      </c>
      <c r="H54" s="133">
        <f t="shared" si="2"/>
        <v>0</v>
      </c>
      <c r="I54" s="132">
        <f t="shared" si="2"/>
        <v>0</v>
      </c>
      <c r="J54" s="133">
        <f t="shared" si="2"/>
        <v>0</v>
      </c>
      <c r="K54" s="132">
        <f t="shared" si="2"/>
        <v>0</v>
      </c>
      <c r="L54" s="134">
        <f t="shared" si="2"/>
        <v>0</v>
      </c>
    </row>
    <row r="55" spans="1:14">
      <c r="A55" s="112"/>
      <c r="B55" s="136" t="str">
        <f>+B38</f>
        <v>December 2015</v>
      </c>
      <c r="C55" s="181">
        <f t="shared" si="2"/>
        <v>4731912.3361006649</v>
      </c>
      <c r="D55" s="182">
        <f t="shared" si="2"/>
        <v>3510480.5878675003</v>
      </c>
      <c r="E55" s="181">
        <f t="shared" si="2"/>
        <v>1646790.8071120006</v>
      </c>
      <c r="F55" s="182">
        <f t="shared" si="2"/>
        <v>8079356.6534811649</v>
      </c>
      <c r="G55" s="179">
        <f t="shared" si="2"/>
        <v>0</v>
      </c>
      <c r="H55" s="133">
        <f t="shared" si="2"/>
        <v>0</v>
      </c>
      <c r="I55" s="132">
        <f t="shared" si="2"/>
        <v>0</v>
      </c>
      <c r="J55" s="133">
        <f t="shared" si="2"/>
        <v>0</v>
      </c>
      <c r="K55" s="132">
        <f t="shared" si="2"/>
        <v>0</v>
      </c>
      <c r="L55" s="134">
        <f t="shared" si="2"/>
        <v>0</v>
      </c>
    </row>
    <row r="56" spans="1:14">
      <c r="A56" s="114"/>
      <c r="B56" s="115" t="s">
        <v>141</v>
      </c>
      <c r="C56" s="170">
        <f>AVERAGE(C43:C55)</f>
        <v>4815843.3195926649</v>
      </c>
      <c r="D56" s="180">
        <f>AVERAGE(D43:D55)</f>
        <v>3572570.5903470004</v>
      </c>
      <c r="E56" s="170">
        <f t="shared" ref="E56:L56" si="3">AVERAGE(E43:E55)</f>
        <v>1677346.2765245005</v>
      </c>
      <c r="F56" s="180">
        <f t="shared" si="3"/>
        <v>8213180.4283721652</v>
      </c>
      <c r="G56" s="170">
        <f t="shared" si="3"/>
        <v>0</v>
      </c>
      <c r="H56" s="137">
        <f t="shared" si="3"/>
        <v>0</v>
      </c>
      <c r="I56" s="116">
        <f t="shared" si="3"/>
        <v>0</v>
      </c>
      <c r="J56" s="137">
        <f t="shared" si="3"/>
        <v>0</v>
      </c>
      <c r="K56" s="116">
        <f t="shared" si="3"/>
        <v>0</v>
      </c>
      <c r="L56" s="138">
        <f t="shared" si="3"/>
        <v>0</v>
      </c>
    </row>
    <row r="57" spans="1:14">
      <c r="A57" s="114"/>
      <c r="B57" s="139"/>
      <c r="C57" s="140"/>
      <c r="D57" s="140"/>
      <c r="E57" s="140"/>
      <c r="F57" s="140"/>
      <c r="G57" s="140"/>
      <c r="H57" s="141"/>
      <c r="I57" s="141"/>
      <c r="J57" s="141"/>
      <c r="K57" s="141"/>
      <c r="L57" s="141"/>
    </row>
    <row r="58" spans="1:14">
      <c r="A58" s="114"/>
      <c r="B58" s="202"/>
      <c r="C58" s="203"/>
      <c r="D58" s="203"/>
      <c r="E58" s="203"/>
      <c r="F58" s="203"/>
      <c r="G58" s="203"/>
      <c r="H58" s="204"/>
      <c r="I58" s="204"/>
      <c r="J58" s="204"/>
      <c r="K58" s="204"/>
      <c r="L58" s="204"/>
    </row>
    <row r="59" spans="1:14">
      <c r="A59" s="142" t="s">
        <v>146</v>
      </c>
      <c r="B59" s="143" t="s">
        <v>71</v>
      </c>
      <c r="C59" s="205">
        <f>-'[7]MTEP07-612'!$F$8</f>
        <v>167861.966984</v>
      </c>
      <c r="D59" s="206">
        <f>-'[7]MTPE08-1551'!$F$8</f>
        <v>124180.00495899998</v>
      </c>
      <c r="E59" s="205">
        <f>-'[7]MTPE07-1615 GIP'!$F$8</f>
        <v>61110.938825000005</v>
      </c>
      <c r="F59" s="206">
        <f>-'[7]MTEP011-2322'!$F$8</f>
        <v>267647.5497819999</v>
      </c>
      <c r="G59" s="205">
        <v>0</v>
      </c>
      <c r="H59" s="207">
        <v>0</v>
      </c>
      <c r="I59" s="208">
        <v>0</v>
      </c>
      <c r="J59" s="207">
        <v>0</v>
      </c>
      <c r="K59" s="208">
        <v>0</v>
      </c>
      <c r="L59" s="207">
        <v>0</v>
      </c>
    </row>
    <row r="60" spans="1:14">
      <c r="A60" s="112" t="s">
        <v>147</v>
      </c>
      <c r="B60" s="144" t="s">
        <v>148</v>
      </c>
      <c r="C60" s="209">
        <v>0</v>
      </c>
      <c r="D60" s="210">
        <v>0</v>
      </c>
      <c r="E60" s="209">
        <v>0</v>
      </c>
      <c r="F60" s="210">
        <v>0</v>
      </c>
      <c r="G60" s="209">
        <v>0</v>
      </c>
      <c r="H60" s="210">
        <v>0</v>
      </c>
      <c r="I60" s="209">
        <v>0</v>
      </c>
      <c r="J60" s="210">
        <v>0</v>
      </c>
      <c r="K60" s="209">
        <v>0</v>
      </c>
      <c r="L60" s="210">
        <v>0</v>
      </c>
    </row>
    <row r="61" spans="1:14">
      <c r="A61" s="100"/>
      <c r="B61" s="115" t="s">
        <v>149</v>
      </c>
      <c r="C61" s="170">
        <f>+C59+C60</f>
        <v>167861.966984</v>
      </c>
      <c r="D61" s="180">
        <f>+D59+D60</f>
        <v>124180.00495899998</v>
      </c>
      <c r="E61" s="170">
        <f t="shared" ref="E61:L61" si="4">+E59+E60</f>
        <v>61110.938825000005</v>
      </c>
      <c r="F61" s="180">
        <f t="shared" si="4"/>
        <v>267647.5497819999</v>
      </c>
      <c r="G61" s="170">
        <f t="shared" si="4"/>
        <v>0</v>
      </c>
      <c r="H61" s="137">
        <f t="shared" si="4"/>
        <v>0</v>
      </c>
      <c r="I61" s="116">
        <f t="shared" si="4"/>
        <v>0</v>
      </c>
      <c r="J61" s="137">
        <f t="shared" si="4"/>
        <v>0</v>
      </c>
      <c r="K61" s="116">
        <f t="shared" si="4"/>
        <v>0</v>
      </c>
      <c r="L61" s="117">
        <f t="shared" si="4"/>
        <v>0</v>
      </c>
    </row>
    <row r="62" spans="1:14" s="201" customFormat="1">
      <c r="E62" s="211"/>
    </row>
    <row r="63" spans="1:14" s="201" customFormat="1">
      <c r="C63" s="212"/>
    </row>
    <row r="64" spans="1:14" s="201" customFormat="1">
      <c r="N64" s="213"/>
    </row>
    <row r="65" s="201" customFormat="1"/>
    <row r="66" s="201" customFormat="1"/>
    <row r="67" s="201" customFormat="1"/>
    <row r="68" s="201" customFormat="1"/>
  </sheetData>
  <dataValidations count="1">
    <dataValidation type="list" allowBlank="1" showInputMessage="1" showErrorMessage="1" sqref="C9:L9">
      <formula1>$M$6:$M$7</formula1>
    </dataValidation>
  </dataValidations>
  <printOptions horizontalCentered="1"/>
  <pageMargins left="0.32" right="0.3" top="0.77" bottom="0.75" header="0.5" footer="0.5"/>
  <pageSetup scale="6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N64"/>
  <sheetViews>
    <sheetView showGridLines="0" workbookViewId="0">
      <selection activeCell="N64" sqref="N64"/>
    </sheetView>
  </sheetViews>
  <sheetFormatPr defaultRowHeight="12.75"/>
  <cols>
    <col min="1" max="2" width="9.140625" style="101"/>
    <col min="3" max="3" width="11.28515625" style="101" bestFit="1" customWidth="1"/>
    <col min="4" max="4" width="118.5703125" style="101" bestFit="1" customWidth="1"/>
    <col min="5" max="16384" width="9.140625" style="101"/>
  </cols>
  <sheetData>
    <row r="1" spans="1:4">
      <c r="A1" s="145" t="s">
        <v>150</v>
      </c>
      <c r="B1" s="145"/>
    </row>
    <row r="3" spans="1:4" ht="25.5">
      <c r="A3" s="146" t="s">
        <v>116</v>
      </c>
      <c r="B3" s="147" t="s">
        <v>151</v>
      </c>
      <c r="C3" s="146" t="s">
        <v>152</v>
      </c>
      <c r="D3" s="147" t="s">
        <v>153</v>
      </c>
    </row>
    <row r="4" spans="1:4">
      <c r="A4" s="148">
        <v>612</v>
      </c>
      <c r="B4" s="149">
        <v>1279</v>
      </c>
      <c r="C4" s="149" t="s">
        <v>86</v>
      </c>
      <c r="D4" s="149" t="s">
        <v>154</v>
      </c>
    </row>
    <row r="5" spans="1:4">
      <c r="A5" s="148">
        <v>612</v>
      </c>
      <c r="B5" s="149">
        <v>2999</v>
      </c>
      <c r="C5" s="149" t="s">
        <v>86</v>
      </c>
      <c r="D5" s="149" t="s">
        <v>155</v>
      </c>
    </row>
    <row r="6" spans="1:4">
      <c r="A6" s="150">
        <v>1551</v>
      </c>
      <c r="B6" s="151">
        <v>2650</v>
      </c>
      <c r="C6" s="151" t="s">
        <v>88</v>
      </c>
      <c r="D6" s="151" t="s">
        <v>156</v>
      </c>
    </row>
    <row r="7" spans="1:4">
      <c r="A7" s="150">
        <v>1615</v>
      </c>
      <c r="B7" s="151">
        <v>2667</v>
      </c>
      <c r="C7" s="151" t="s">
        <v>86</v>
      </c>
      <c r="D7" s="151" t="s">
        <v>157</v>
      </c>
    </row>
    <row r="8" spans="1:4">
      <c r="A8" s="150">
        <v>1615</v>
      </c>
      <c r="B8" s="151">
        <v>2668</v>
      </c>
      <c r="C8" s="151" t="s">
        <v>86</v>
      </c>
      <c r="D8" s="151" t="s">
        <v>158</v>
      </c>
    </row>
    <row r="9" spans="1:4">
      <c r="A9" s="150">
        <v>1615</v>
      </c>
      <c r="B9" s="151">
        <v>2665</v>
      </c>
      <c r="C9" s="151" t="s">
        <v>86</v>
      </c>
      <c r="D9" s="151" t="s">
        <v>159</v>
      </c>
    </row>
    <row r="10" spans="1:4">
      <c r="A10" s="150">
        <v>2322</v>
      </c>
      <c r="B10" s="151">
        <v>4248</v>
      </c>
      <c r="C10" s="151" t="s">
        <v>92</v>
      </c>
      <c r="D10" s="151" t="s">
        <v>160</v>
      </c>
    </row>
    <row r="11" spans="1:4">
      <c r="A11" s="151"/>
      <c r="B11" s="151"/>
      <c r="C11" s="151"/>
      <c r="D11" s="151"/>
    </row>
    <row r="12" spans="1:4">
      <c r="A12" s="151"/>
      <c r="B12" s="151"/>
      <c r="C12" s="151"/>
      <c r="D12" s="151"/>
    </row>
    <row r="13" spans="1:4">
      <c r="A13" s="151"/>
      <c r="B13" s="151"/>
      <c r="C13" s="151"/>
      <c r="D13" s="151"/>
    </row>
    <row r="14" spans="1:4">
      <c r="A14" s="151"/>
      <c r="B14" s="151"/>
      <c r="C14" s="151"/>
      <c r="D14" s="151"/>
    </row>
    <row r="15" spans="1:4">
      <c r="A15" s="151"/>
      <c r="B15" s="151"/>
      <c r="C15" s="151"/>
      <c r="D15" s="151"/>
    </row>
    <row r="16" spans="1:4">
      <c r="A16" s="151"/>
      <c r="B16" s="151"/>
      <c r="C16" s="151"/>
      <c r="D16" s="151"/>
    </row>
    <row r="17" spans="1:4">
      <c r="A17" s="151"/>
      <c r="B17" s="151"/>
      <c r="C17" s="151"/>
      <c r="D17" s="151"/>
    </row>
    <row r="18" spans="1:4">
      <c r="A18" s="151"/>
      <c r="B18" s="151"/>
      <c r="C18" s="151"/>
      <c r="D18" s="151"/>
    </row>
    <row r="19" spans="1:4">
      <c r="A19" s="151"/>
      <c r="B19" s="151"/>
      <c r="C19" s="151"/>
      <c r="D19" s="151"/>
    </row>
    <row r="20" spans="1:4">
      <c r="A20" s="151"/>
      <c r="B20" s="151"/>
      <c r="C20" s="151"/>
      <c r="D20" s="151"/>
    </row>
    <row r="21" spans="1:4">
      <c r="A21" s="151"/>
      <c r="B21" s="151"/>
      <c r="C21" s="151"/>
      <c r="D21" s="151"/>
    </row>
    <row r="22" spans="1:4">
      <c r="A22" s="151"/>
      <c r="B22" s="151"/>
      <c r="C22" s="151"/>
      <c r="D22" s="151"/>
    </row>
    <row r="23" spans="1:4">
      <c r="A23" s="151"/>
      <c r="B23" s="151"/>
      <c r="C23" s="151"/>
      <c r="D23" s="151"/>
    </row>
    <row r="24" spans="1:4">
      <c r="A24" s="151"/>
      <c r="B24" s="151"/>
      <c r="C24" s="151"/>
      <c r="D24" s="151"/>
    </row>
    <row r="25" spans="1:4">
      <c r="A25" s="151"/>
      <c r="B25" s="151"/>
      <c r="C25" s="151"/>
      <c r="D25" s="151"/>
    </row>
    <row r="26" spans="1:4">
      <c r="A26" s="151"/>
      <c r="B26" s="151"/>
      <c r="C26" s="151"/>
      <c r="D26" s="151"/>
    </row>
    <row r="27" spans="1:4">
      <c r="A27" s="151"/>
      <c r="B27" s="151"/>
      <c r="C27" s="151"/>
      <c r="D27" s="151"/>
    </row>
    <row r="28" spans="1:4">
      <c r="A28" s="151"/>
      <c r="B28" s="151"/>
      <c r="C28" s="151"/>
      <c r="D28" s="151"/>
    </row>
    <row r="29" spans="1:4">
      <c r="A29" s="151"/>
      <c r="B29" s="151"/>
      <c r="C29" s="151"/>
      <c r="D29" s="151"/>
    </row>
    <row r="30" spans="1:4">
      <c r="A30" s="151"/>
      <c r="B30" s="151"/>
      <c r="C30" s="151"/>
      <c r="D30" s="151"/>
    </row>
    <row r="31" spans="1:4">
      <c r="A31" s="151"/>
      <c r="B31" s="151"/>
      <c r="C31" s="151"/>
      <c r="D31" s="151"/>
    </row>
    <row r="32" spans="1:4">
      <c r="A32" s="151"/>
      <c r="B32" s="151"/>
      <c r="C32" s="151"/>
      <c r="D32" s="151"/>
    </row>
    <row r="33" spans="1:4">
      <c r="A33" s="151"/>
      <c r="B33" s="151"/>
      <c r="C33" s="151"/>
      <c r="D33" s="151"/>
    </row>
    <row r="34" spans="1:4">
      <c r="A34" s="151"/>
      <c r="B34" s="151"/>
      <c r="C34" s="151"/>
      <c r="D34" s="151"/>
    </row>
    <row r="35" spans="1:4">
      <c r="A35" s="151"/>
      <c r="B35" s="151"/>
      <c r="C35" s="151"/>
      <c r="D35" s="151"/>
    </row>
    <row r="36" spans="1:4">
      <c r="A36" s="151"/>
      <c r="B36" s="151"/>
      <c r="C36" s="151"/>
      <c r="D36" s="151"/>
    </row>
    <row r="37" spans="1:4">
      <c r="A37" s="151"/>
      <c r="B37" s="151"/>
      <c r="C37" s="151"/>
      <c r="D37" s="151"/>
    </row>
    <row r="38" spans="1:4">
      <c r="A38" s="151"/>
      <c r="B38" s="151"/>
      <c r="C38" s="151"/>
      <c r="D38" s="151"/>
    </row>
    <row r="39" spans="1:4">
      <c r="A39" s="151"/>
      <c r="B39" s="151"/>
      <c r="C39" s="151"/>
      <c r="D39" s="151"/>
    </row>
    <row r="40" spans="1:4">
      <c r="A40" s="151"/>
      <c r="B40" s="151"/>
      <c r="C40" s="151"/>
      <c r="D40" s="151"/>
    </row>
    <row r="41" spans="1:4">
      <c r="A41" s="151"/>
      <c r="B41" s="151"/>
      <c r="C41" s="151"/>
      <c r="D41" s="151"/>
    </row>
    <row r="42" spans="1:4">
      <c r="A42" s="151"/>
      <c r="B42" s="151"/>
      <c r="C42" s="151"/>
      <c r="D42" s="151"/>
    </row>
    <row r="64" spans="14:14">
      <c r="N64" s="183"/>
    </row>
  </sheetData>
  <printOptions horizontalCentered="1"/>
  <pageMargins left="0.32" right="0.3" top="0.77" bottom="0.75" header="0.5" footer="0.5"/>
  <pageSetup scale="91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Attach GG</vt:lpstr>
      <vt:lpstr>GG_Forward Rate TO Support Data</vt:lpstr>
      <vt:lpstr>GG_Project Descriptions</vt:lpstr>
      <vt:lpstr>'Attach GG'!Print_Area</vt:lpstr>
      <vt:lpstr>'GG_Forward Rate TO Support Data'!Print_Area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Nisource</cp:lastModifiedBy>
  <cp:lastPrinted>2014-12-19T20:35:04Z</cp:lastPrinted>
  <dcterms:created xsi:type="dcterms:W3CDTF">2014-12-19T20:12:27Z</dcterms:created>
  <dcterms:modified xsi:type="dcterms:W3CDTF">2014-12-19T20:35:23Z</dcterms:modified>
</cp:coreProperties>
</file>